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 hidePivotFieldList="1"/>
  <xr:revisionPtr revIDLastSave="0" documentId="13_ncr:1_{E7DD0F4B-69EF-4966-A9E5-1545B3104A15}" xr6:coauthVersionLast="47" xr6:coauthVersionMax="47" xr10:uidLastSave="{00000000-0000-0000-0000-000000000000}"/>
  <bookViews>
    <workbookView xWindow="792" yWindow="1284" windowWidth="17124" windowHeight="10680" xr2:uid="{00000000-000D-0000-FFFF-FFFF00000000}"/>
  </bookViews>
  <sheets>
    <sheet name="目次" sheetId="28" r:id="rId1"/>
    <sheet name="産業大分類" sheetId="5" r:id="rId2"/>
    <sheet name="産業中分類" sheetId="6" r:id="rId3"/>
    <sheet name="産業小分類" sheetId="7" r:id="rId4"/>
    <sheet name="滋賀県" sheetId="8" r:id="rId5"/>
    <sheet name="大津市" sheetId="9" r:id="rId6"/>
    <sheet name="彦根市" sheetId="10" r:id="rId7"/>
    <sheet name="長浜市" sheetId="11" r:id="rId8"/>
    <sheet name="近江八幡市" sheetId="12" r:id="rId9"/>
    <sheet name="草津市" sheetId="13" r:id="rId10"/>
    <sheet name="守山市" sheetId="14" r:id="rId11"/>
    <sheet name="栗東市" sheetId="15" r:id="rId12"/>
    <sheet name="甲賀市" sheetId="16" r:id="rId13"/>
    <sheet name="野洲市" sheetId="17" r:id="rId14"/>
    <sheet name="湖南市" sheetId="18" r:id="rId15"/>
    <sheet name="高島市" sheetId="19" r:id="rId16"/>
    <sheet name="東近江市" sheetId="20" r:id="rId17"/>
    <sheet name="米原市" sheetId="21" r:id="rId18"/>
    <sheet name="蒲生郡日野町" sheetId="22" r:id="rId19"/>
    <sheet name="蒲生郡竜王町" sheetId="23" r:id="rId20"/>
    <sheet name="愛知郡愛荘町" sheetId="24" r:id="rId21"/>
    <sheet name="犬上郡豊郷町" sheetId="25" r:id="rId22"/>
    <sheet name="犬上郡甲良町" sheetId="26" r:id="rId23"/>
    <sheet name="犬上郡多賀町" sheetId="27" r:id="rId24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91029"/>
  <pivotCaches>
    <pivotCache cacheId="2200" r:id="rId25"/>
    <pivotCache cacheId="2201" r:id="rId26"/>
    <pivotCache cacheId="2202" r:id="rId2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27" l="1"/>
  <c r="G21" i="27"/>
  <c r="E21" i="27"/>
  <c r="I20" i="27"/>
  <c r="G20" i="27"/>
  <c r="E20" i="27"/>
  <c r="C20" i="27"/>
  <c r="I21" i="26"/>
  <c r="G21" i="26"/>
  <c r="E21" i="26"/>
  <c r="I20" i="26"/>
  <c r="G20" i="26"/>
  <c r="E20" i="26"/>
  <c r="C20" i="26"/>
  <c r="I21" i="25"/>
  <c r="G21" i="25"/>
  <c r="E21" i="25"/>
  <c r="I20" i="25"/>
  <c r="G20" i="25"/>
  <c r="E20" i="25"/>
  <c r="C20" i="25"/>
  <c r="I21" i="24"/>
  <c r="G21" i="24"/>
  <c r="E21" i="24"/>
  <c r="I20" i="24"/>
  <c r="G20" i="24"/>
  <c r="E20" i="24"/>
  <c r="C20" i="24"/>
  <c r="I21" i="23"/>
  <c r="G21" i="23"/>
  <c r="E21" i="23"/>
  <c r="I20" i="23"/>
  <c r="G20" i="23"/>
  <c r="E20" i="23"/>
  <c r="C20" i="23"/>
  <c r="I21" i="22"/>
  <c r="G21" i="22"/>
  <c r="E21" i="22"/>
  <c r="I20" i="22"/>
  <c r="G20" i="22"/>
  <c r="E20" i="22"/>
  <c r="C20" i="22"/>
  <c r="I21" i="21"/>
  <c r="G21" i="21"/>
  <c r="E21" i="21"/>
  <c r="I20" i="21"/>
  <c r="G20" i="21"/>
  <c r="E20" i="21"/>
  <c r="C20" i="21"/>
  <c r="I21" i="20"/>
  <c r="G21" i="20"/>
  <c r="E21" i="20"/>
  <c r="I20" i="20"/>
  <c r="G20" i="20"/>
  <c r="E20" i="20"/>
  <c r="C20" i="20"/>
  <c r="I21" i="19"/>
  <c r="G21" i="19"/>
  <c r="E21" i="19"/>
  <c r="I20" i="19"/>
  <c r="G20" i="19"/>
  <c r="E20" i="19"/>
  <c r="C20" i="19"/>
  <c r="I21" i="18"/>
  <c r="G21" i="18"/>
  <c r="E21" i="18"/>
  <c r="I20" i="18"/>
  <c r="G20" i="18"/>
  <c r="E20" i="18"/>
  <c r="C20" i="18"/>
  <c r="I21" i="17"/>
  <c r="G21" i="17"/>
  <c r="E21" i="17"/>
  <c r="I20" i="17"/>
  <c r="G20" i="17"/>
  <c r="E20" i="17"/>
  <c r="C20" i="17"/>
  <c r="I21" i="16"/>
  <c r="G21" i="16"/>
  <c r="E21" i="16"/>
  <c r="I20" i="16"/>
  <c r="G20" i="16"/>
  <c r="E20" i="16"/>
  <c r="C20" i="16"/>
  <c r="I21" i="15"/>
  <c r="G21" i="15"/>
  <c r="E21" i="15"/>
  <c r="I20" i="15"/>
  <c r="G20" i="15"/>
  <c r="E20" i="15"/>
  <c r="C20" i="15"/>
  <c r="I21" i="14"/>
  <c r="G21" i="14"/>
  <c r="E21" i="14"/>
  <c r="I20" i="14"/>
  <c r="G20" i="14"/>
  <c r="E20" i="14"/>
  <c r="C20" i="14"/>
  <c r="I21" i="13"/>
  <c r="G21" i="13"/>
  <c r="E21" i="13"/>
  <c r="I20" i="13"/>
  <c r="G20" i="13"/>
  <c r="E20" i="13"/>
  <c r="C20" i="13"/>
  <c r="I21" i="12"/>
  <c r="G21" i="12"/>
  <c r="E21" i="12"/>
  <c r="I20" i="12"/>
  <c r="G20" i="12"/>
  <c r="E20" i="12"/>
  <c r="C20" i="12"/>
  <c r="I21" i="11"/>
  <c r="G21" i="11"/>
  <c r="E21" i="11"/>
  <c r="I20" i="11"/>
  <c r="G20" i="11"/>
  <c r="E20" i="11"/>
  <c r="C20" i="11"/>
  <c r="I21" i="10"/>
  <c r="G21" i="10"/>
  <c r="E21" i="10"/>
  <c r="I20" i="10"/>
  <c r="G20" i="10"/>
  <c r="E20" i="10"/>
  <c r="C20" i="10"/>
  <c r="I21" i="9"/>
  <c r="G21" i="9"/>
  <c r="E21" i="9"/>
  <c r="I20" i="9"/>
  <c r="G20" i="9"/>
  <c r="E20" i="9"/>
  <c r="C20" i="9"/>
  <c r="I21" i="8"/>
  <c r="G21" i="8"/>
  <c r="E21" i="8"/>
  <c r="I20" i="8"/>
  <c r="G20" i="8"/>
  <c r="E20" i="8"/>
  <c r="C20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3000000}" name="ec2021 L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xr16:uid="{00000000-0015-0000-FFFF-FFFF06000000}" name="ec2021 M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xr16:uid="{00000000-0015-0000-FFFF-FFFF08000000}" name="ec2021 S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<sst xmlns="http://schemas.openxmlformats.org/spreadsheetml/2006/main" count="2960" uniqueCount="216">
  <si>
    <t>25000 滋賀県</t>
  </si>
  <si>
    <t>25201 大津市</t>
  </si>
  <si>
    <t>25202 彦根市</t>
  </si>
  <si>
    <t>25203 長浜市</t>
  </si>
  <si>
    <t>25204 近江八幡市</t>
  </si>
  <si>
    <t>25206 草津市</t>
  </si>
  <si>
    <t>25207 守山市</t>
  </si>
  <si>
    <t>25208 栗東市</t>
  </si>
  <si>
    <t>25209 甲賀市</t>
  </si>
  <si>
    <t>25210 野洲市</t>
  </si>
  <si>
    <t>25211 湖南市</t>
  </si>
  <si>
    <t>25212 高島市</t>
  </si>
  <si>
    <t>25213 東近江市</t>
  </si>
  <si>
    <t>25214 米原市</t>
  </si>
  <si>
    <t>25383 蒲生郡日野町</t>
  </si>
  <si>
    <t>25384 蒲生郡竜王町</t>
  </si>
  <si>
    <t>25425 愛知郡愛荘町</t>
  </si>
  <si>
    <t>25441 犬上郡豊郷町</t>
  </si>
  <si>
    <t>25442 犬上郡甲良町</t>
  </si>
  <si>
    <t>25443 犬上郡多賀町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</si>
  <si>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</si>
  <si>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</si>
  <si>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</si>
  <si>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</si>
  <si>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</si>
  <si>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</si>
  <si>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</si>
  <si>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</si>
  <si>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</si>
  <si>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</si>
  <si>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</si>
  <si>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</si>
  <si>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</si>
  <si>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</si>
  <si>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</si>
  <si>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</si>
  <si>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</si>
  <si>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</si>
  <si>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</si>
  <si>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</si>
  <si>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</si>
  <si>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</si>
  <si>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</si>
  <si>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</si>
  <si>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</si>
  <si>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</si>
  <si>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11 繊維工業</t>
  </si>
  <si>
    <t>53 建築材料，鉱物・金属材料等卸売業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</si>
  <si>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</si>
  <si>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</si>
  <si>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</si>
  <si>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</si>
  <si>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</si>
  <si>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68 不動産取引業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</si>
  <si>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</si>
  <si>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</si>
  <si>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</si>
  <si>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</si>
  <si>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</si>
  <si>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79 その他の生活関連サービス業</t>
  </si>
  <si>
    <t>82 その他の教育，学習支援業</t>
  </si>
  <si>
    <t>83 医療業</t>
  </si>
  <si>
    <t>85 社会保険・社会福祉・介護事業</t>
  </si>
  <si>
    <t>54 機械器具卸売業</t>
  </si>
  <si>
    <t>92 その他の事業サービス業</t>
  </si>
  <si>
    <t>32 その他の製造業</t>
  </si>
  <si>
    <t>09 食料品製造業</t>
  </si>
  <si>
    <t>24 金属製品製造業</t>
  </si>
  <si>
    <t>52 飲食料品卸売業</t>
  </si>
  <si>
    <t>77 持ち帰り・配達飲食サービス業</t>
  </si>
  <si>
    <t>10 飲料・たばこ・飼料製造業</t>
  </si>
  <si>
    <t>21 窯業・土石製品製造業</t>
  </si>
  <si>
    <t>61 無店舗小売業</t>
  </si>
  <si>
    <t>26 生産用機械器具製造業</t>
  </si>
  <si>
    <t>18 プラスチック製品製造業（別掲を除く）</t>
  </si>
  <si>
    <t>44 道路貨物運送業</t>
  </si>
  <si>
    <t>75 宿泊業</t>
  </si>
  <si>
    <t>89 自動車整備業</t>
  </si>
  <si>
    <t>12 木材・木製品製造業（家具を除く）</t>
  </si>
  <si>
    <t>13 家具・装備品製造業</t>
  </si>
  <si>
    <t>51 繊維・衣服等卸売業</t>
  </si>
  <si>
    <t>47 倉庫業</t>
  </si>
  <si>
    <t>67 保険業（保険媒介代理業，保険サービス業を含む）</t>
  </si>
  <si>
    <t>15 印刷・同関連業</t>
  </si>
  <si>
    <t>88 廃棄物処理業</t>
  </si>
  <si>
    <t>95 その他のサービス業</t>
  </si>
  <si>
    <t>25 はん用機械器具製造業</t>
  </si>
  <si>
    <t>自治体</t>
  </si>
  <si>
    <t>産業中分類</t>
  </si>
  <si>
    <t>062 土木工事業（舗装工事業を除く）</t>
  </si>
  <si>
    <t>064 建築工事業（木造建築工事業を除く）</t>
  </si>
  <si>
    <t>065 木造建築工事業</t>
  </si>
  <si>
    <t>081 電気工事業</t>
  </si>
  <si>
    <t>083 管工事業（さく井工事業を除く）</t>
  </si>
  <si>
    <t>586 菓子・パン小売業</t>
  </si>
  <si>
    <t>589 その他の飲食料品小売業</t>
  </si>
  <si>
    <t>591 自動車小売業</t>
  </si>
  <si>
    <t>609 他に分類されない小売業</t>
  </si>
  <si>
    <t>691 不動産賃貸業（貸家業，貸間業を除く）</t>
  </si>
  <si>
    <t>692 貸家業，貸間業</t>
  </si>
  <si>
    <t>742 土木建築サービス業</t>
  </si>
  <si>
    <t>762 専門料理店</t>
  </si>
  <si>
    <t>765 酒場，ビヤホール</t>
  </si>
  <si>
    <t>767 喫茶店</t>
  </si>
  <si>
    <t>782 理容業</t>
  </si>
  <si>
    <t>783 美容業</t>
  </si>
  <si>
    <t>823 学習塾</t>
  </si>
  <si>
    <t>824 教養・技能教授業</t>
  </si>
  <si>
    <t>835 療術業</t>
  </si>
  <si>
    <t>682 不動産代理業・仲介業</t>
  </si>
  <si>
    <t>693 駐車場業</t>
  </si>
  <si>
    <t>766 バー，キャバレー，ナイトクラブ</t>
  </si>
  <si>
    <t>593 機械器具小売業（自動車，自転車を除く）</t>
  </si>
  <si>
    <t>601 家具・建具・畳小売業</t>
  </si>
  <si>
    <t>603 医薬品・化粧品小売業</t>
  </si>
  <si>
    <t>079 その他の職別工事業</t>
  </si>
  <si>
    <t>573 婦人・子供服小売業</t>
  </si>
  <si>
    <t>585 酒小売業</t>
  </si>
  <si>
    <t>781 洗濯業</t>
  </si>
  <si>
    <t>694 不動産管理業</t>
  </si>
  <si>
    <t>789 その他の洗濯・理容・美容・浴場業</t>
  </si>
  <si>
    <t>541 産業機械器具卸売業</t>
  </si>
  <si>
    <t>559 他に分類されない卸売業</t>
  </si>
  <si>
    <t>891 自動車整備業</t>
  </si>
  <si>
    <t>214 陶磁器・同関連製品製造業</t>
  </si>
  <si>
    <t>602 じゅう器小売業</t>
  </si>
  <si>
    <t>772 配達飲食サービス業</t>
  </si>
  <si>
    <t>244 建設用・建築用金属製品製造業（製缶板金業を含む）</t>
  </si>
  <si>
    <t>441 一般貨物自動車運送業</t>
  </si>
  <si>
    <t>761 食堂，レストラン（専門料理店を除く）</t>
  </si>
  <si>
    <t>853 児童福祉事業</t>
  </si>
  <si>
    <t>071 大工工事業</t>
  </si>
  <si>
    <t>111 製糸業，紡績業，化学繊維・ねん糸等製造業</t>
  </si>
  <si>
    <t>328 畳等生活雑貨製品製造業</t>
  </si>
  <si>
    <t>751 旅館，ホテル</t>
  </si>
  <si>
    <t>119 その他の繊維製品製造業</t>
  </si>
  <si>
    <t>605 燃料小売業</t>
  </si>
  <si>
    <t>066 建築リフォーム工事業</t>
  </si>
  <si>
    <t>133 建具製造業</t>
  </si>
  <si>
    <t>821 社会教育</t>
  </si>
  <si>
    <t>572 男子服小売業</t>
  </si>
  <si>
    <t>574 靴・履物小売業</t>
  </si>
  <si>
    <t>579 その他の織物・衣服・身の回り品小売業</t>
  </si>
  <si>
    <t>607 スポーツ用品・がん具・娯楽用品・楽器小売業</t>
  </si>
  <si>
    <t>608 写真機・時計・眼鏡小売業</t>
  </si>
  <si>
    <t>522 食料・飲料卸売業</t>
  </si>
  <si>
    <t>531 建築材料卸売業</t>
  </si>
  <si>
    <t>063 舗装工事業</t>
  </si>
  <si>
    <t>072 とび・土工・コンクリート工事業</t>
  </si>
  <si>
    <t>073 鉄骨・鉄筋工事業</t>
  </si>
  <si>
    <t>329 他に分類されない製造業</t>
  </si>
  <si>
    <t>471 倉庫業（冷蔵倉庫業を除く）</t>
  </si>
  <si>
    <t>583 食肉小売業</t>
  </si>
  <si>
    <t>604 農耕用品小売業</t>
  </si>
  <si>
    <t>674 保険媒介代理業</t>
  </si>
  <si>
    <t>764 すし店</t>
  </si>
  <si>
    <t>799 他に分類されない生活関連サービス業</t>
  </si>
  <si>
    <t>855 障害者福祉事業</t>
  </si>
  <si>
    <t>075 左官工事業</t>
  </si>
  <si>
    <t>077 塗装工事業</t>
  </si>
  <si>
    <t>132 宗教用具製造業</t>
  </si>
  <si>
    <t>151 印刷業</t>
  </si>
  <si>
    <t>553 紙・紙製品卸売業</t>
  </si>
  <si>
    <t>882 産業廃棄物処理業</t>
  </si>
  <si>
    <t>951 集会場</t>
  </si>
  <si>
    <t>097 パン・菓子製造業</t>
  </si>
  <si>
    <t>726 デザイン業</t>
  </si>
  <si>
    <t>763 そば・うどん店</t>
  </si>
  <si>
    <t>929 他に分類されない事業サービス業</t>
  </si>
  <si>
    <t>産業小分類</t>
  </si>
  <si>
    <t>25000　滋賀県</t>
  </si>
  <si>
    <t>産業大分類</t>
  </si>
  <si>
    <t>合計</t>
  </si>
  <si>
    <t>産業中分類上位２０</t>
    <phoneticPr fontId="1"/>
  </si>
  <si>
    <t>産業小分類上位２０</t>
    <phoneticPr fontId="1"/>
  </si>
  <si>
    <t>※当資料は『令和３年経済センサス-活動調査』の調査結果データより作成したものです。</t>
  </si>
  <si>
    <t>25201　大津市</t>
  </si>
  <si>
    <t>25202　彦根市</t>
  </si>
  <si>
    <t>25203　長浜市</t>
  </si>
  <si>
    <t>25204　近江八幡市</t>
  </si>
  <si>
    <t>25206　草津市</t>
  </si>
  <si>
    <t>25207　守山市</t>
  </si>
  <si>
    <t>25208　栗東市</t>
  </si>
  <si>
    <t>25209　甲賀市</t>
  </si>
  <si>
    <t>25210　野洲市</t>
  </si>
  <si>
    <t>25211　湖南市</t>
  </si>
  <si>
    <t>25212　高島市</t>
  </si>
  <si>
    <t>25213　東近江市</t>
  </si>
  <si>
    <t>25214　米原市</t>
  </si>
  <si>
    <t>25383　蒲生郡日野町</t>
  </si>
  <si>
    <t>25384　蒲生郡竜王町</t>
  </si>
  <si>
    <t>25425　愛知郡愛荘町</t>
  </si>
  <si>
    <t>25441　犬上郡豊郷町</t>
  </si>
  <si>
    <t>25442　犬上郡甲良町</t>
  </si>
  <si>
    <t>25443　犬上郡多賀町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</si>
  <si>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</si>
  <si>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</si>
  <si>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</si>
  <si>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</si>
  <si>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</si>
  <si>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</si>
  <si>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</si>
  <si>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</si>
  <si>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</si>
  <si>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</si>
  <si>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</si>
  <si>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</si>
  <si>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</si>
  <si>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</si>
  <si>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蒲生郡日野町</t>
  </si>
  <si>
    <t>蒲生郡竜王町</t>
  </si>
  <si>
    <t>愛知郡愛荘町</t>
  </si>
  <si>
    <t>犬上郡豊郷町</t>
  </si>
  <si>
    <t>犬上郡甲良町</t>
  </si>
  <si>
    <t>犬上郡多賀町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</si>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</sst>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330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3.xml"/><Relationship Id="rId30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57595601853" createdVersion="5" refreshedVersion="8" minRefreshableVersion="3" recordCount="300" xr:uid="{5F4CA42B-378C-43C8-A55A-AE4A3088C406}">
  <cacheSource type="external" connectionId="1"/>
  <cacheFields count="11">
    <cacheField name="都道府県" numFmtId="0" sqlType="-9">
      <sharedItems count="1">
        <s v="25 滋賀県"/>
      </sharedItems>
    </cacheField>
    <cacheField name="自治体名" numFmtId="0" sqlType="-9">
      <sharedItems count="20">
        <s v="滋賀県"/>
        <s v="大津市"/>
        <s v="彦根市"/>
        <s v="長浜市"/>
        <s v="近江八幡市"/>
        <s v="草津市"/>
        <s v="守山市"/>
        <s v="栗東市"/>
        <s v="甲賀市"/>
        <s v="野洲市"/>
        <s v="湖南市"/>
        <s v="高島市"/>
        <s v="東近江市"/>
        <s v="米原市"/>
        <s v="蒲生郡日野町"/>
        <s v="蒲生郡竜王町"/>
        <s v="愛知郡愛荘町"/>
        <s v="犬上郡豊郷町"/>
        <s v="犬上郡甲良町"/>
        <s v="犬上郡多賀町"/>
      </sharedItems>
    </cacheField>
    <cacheField name="自治体" numFmtId="0" sqlType="-9">
      <sharedItems count="20">
        <s v="25000 滋賀県"/>
        <s v="25201 大津市"/>
        <s v="25202 彦根市"/>
        <s v="25203 長浜市"/>
        <s v="25204 近江八幡市"/>
        <s v="25206 草津市"/>
        <s v="25207 守山市"/>
        <s v="25208 栗東市"/>
        <s v="25209 甲賀市"/>
        <s v="25210 野洲市"/>
        <s v="25211 湖南市"/>
        <s v="25212 高島市"/>
        <s v="25213 東近江市"/>
        <s v="25214 米原市"/>
        <s v="25383 蒲生郡日野町"/>
        <s v="25384 蒲生郡竜王町"/>
        <s v="25425 愛知郡愛荘町"/>
        <s v="25441 犬上郡豊郷町"/>
        <s v="25442 犬上郡甲良町"/>
        <s v="25443 犬上郡多賀町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4">
      <sharedItems containsSemiMixedTypes="0" containsString="0" containsNumber="1" containsInteger="1" minValue="0" maxValue="6498"/>
    </cacheField>
    <cacheField name="構成比" numFmtId="0" sqlType="3">
      <sharedItems containsSemiMixedTypes="0" containsString="0" containsNumber="1" minValue="0" maxValue="39.19"/>
    </cacheField>
    <cacheField name="総数（個人）" numFmtId="0" sqlType="4">
      <sharedItems containsSemiMixedTypes="0" containsString="0" containsNumber="1" containsInteger="1" minValue="0" maxValue="3348"/>
    </cacheField>
    <cacheField name="構成比（個人）" numFmtId="0" sqlType="3">
      <sharedItems containsSemiMixedTypes="0" containsString="0" containsNumber="1" minValue="0" maxValue="38.950000000000003"/>
    </cacheField>
    <cacheField name="総数（法人）" numFmtId="0" sqlType="4">
      <sharedItems containsSemiMixedTypes="0" containsString="0" containsNumber="1" containsInteger="1" minValue="0" maxValue="3144"/>
    </cacheField>
    <cacheField name="構成比（法人）" numFmtId="0" sqlType="3">
      <sharedItems containsSemiMixedTypes="0" containsString="0" containsNumber="1" minValue="0" maxValue="43.94"/>
    </cacheField>
    <cacheField name="総数（法人以外の団体）" numFmtId="0" sqlType="4">
      <sharedItems containsSemiMixedTypes="0" containsString="0" containsNumber="1" containsInteger="1" minValue="0" maxValue="25" count="11">
        <n v="0"/>
        <n v="3"/>
        <n v="1"/>
        <n v="5"/>
        <n v="4"/>
        <n v="7"/>
        <n v="25"/>
        <n v="6"/>
        <n v="14"/>
        <n v="2"/>
        <n v="1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57743287036" createdVersion="5" refreshedVersion="8" minRefreshableVersion="3" recordCount="415" xr:uid="{4224DC42-3A68-435B-82E3-E9BBC0356A83}">
  <cacheSource type="external" connectionId="2"/>
  <cacheFields count="14">
    <cacheField name="都道府県" numFmtId="0" sqlType="-9">
      <sharedItems count="1">
        <s v="25 滋賀県"/>
      </sharedItems>
    </cacheField>
    <cacheField name="自治体名" numFmtId="0" sqlType="-9">
      <sharedItems count="20">
        <s v="滋賀県"/>
        <s v="大津市"/>
        <s v="彦根市"/>
        <s v="長浜市"/>
        <s v="近江八幡市"/>
        <s v="草津市"/>
        <s v="守山市"/>
        <s v="栗東市"/>
        <s v="甲賀市"/>
        <s v="野洲市"/>
        <s v="湖南市"/>
        <s v="高島市"/>
        <s v="東近江市"/>
        <s v="米原市"/>
        <s v="蒲生郡日野町"/>
        <s v="蒲生郡竜王町"/>
        <s v="愛知郡愛荘町"/>
        <s v="犬上郡豊郷町"/>
        <s v="犬上郡甲良町"/>
        <s v="犬上郡多賀町"/>
      </sharedItems>
    </cacheField>
    <cacheField name="自治体" numFmtId="0" sqlType="-9">
      <sharedItems count="20">
        <s v="25000 滋賀県"/>
        <s v="25201 大津市"/>
        <s v="25202 彦根市"/>
        <s v="25203 長浜市"/>
        <s v="25204 近江八幡市"/>
        <s v="25206 草津市"/>
        <s v="25207 守山市"/>
        <s v="25208 栗東市"/>
        <s v="25209 甲賀市"/>
        <s v="25210 野洲市"/>
        <s v="25211 湖南市"/>
        <s v="25212 高島市"/>
        <s v="25213 東近江市"/>
        <s v="25214 米原市"/>
        <s v="25383 蒲生郡日野町"/>
        <s v="25384 蒲生郡竜王町"/>
        <s v="25425 愛知郡愛荘町"/>
        <s v="25441 犬上郡豊郷町"/>
        <s v="25442 犬上郡甲良町"/>
        <s v="25443 犬上郡多賀町"/>
      </sharedItems>
    </cacheField>
    <cacheField name="産業分類コード" numFmtId="0" sqlType="-8">
      <sharedItems count="44">
        <s v="78"/>
        <s v="76"/>
        <s v="06"/>
        <s v="69"/>
        <s v="60"/>
        <s v="07"/>
        <s v="58"/>
        <s v="82"/>
        <s v="08"/>
        <s v="59"/>
        <s v="83"/>
        <s v="72"/>
        <s v="74"/>
        <s v="57"/>
        <s v="85"/>
        <s v="68"/>
        <s v="11"/>
        <s v="79"/>
        <s v="53"/>
        <s v="55"/>
        <s v="92"/>
        <s v="54"/>
        <s v="32"/>
        <s v="24"/>
        <s v="09"/>
        <s v="52"/>
        <s v="77"/>
        <s v="21"/>
        <s v="10"/>
        <s v="61"/>
        <s v="26"/>
        <s v="44"/>
        <s v="18"/>
        <s v="75"/>
        <s v="89"/>
        <s v="12"/>
        <s v="13"/>
        <s v="51"/>
        <s v="47"/>
        <s v="67"/>
        <s v="88"/>
        <s v="15"/>
        <s v="95"/>
        <s v="25"/>
      </sharedItems>
    </cacheField>
    <cacheField name="産業分類" numFmtId="0" sqlType="-9">
      <sharedItems count="44">
        <s v="洗濯・理容・美容・浴場業"/>
        <s v="飲食店"/>
        <s v="総合工事業"/>
        <s v="不動産賃貸業・管理業"/>
        <s v="その他の小売業"/>
        <s v="職別工事業（設備工事業を除く）"/>
        <s v="飲食料品小売業"/>
        <s v="その他の教育，学習支援業"/>
        <s v="設備工事業"/>
        <s v="機械器具小売業"/>
        <s v="医療業"/>
        <s v="専門サービス業（他に分類されないもの）"/>
        <s v="技術サービス業（他に分類されないもの）"/>
        <s v="織物・衣服・身の回り品小売業"/>
        <s v="社会保険・社会福祉・介護事業"/>
        <s v="不動産取引業"/>
        <s v="繊維工業"/>
        <s v="その他の生活関連サービス業"/>
        <s v="建築材料，鉱物・金属材料等卸売業"/>
        <s v="その他の卸売業"/>
        <s v="その他の事業サービス業"/>
        <s v="機械器具卸売業"/>
        <s v="その他の製造業"/>
        <s v="金属製品製造業"/>
        <s v="食料品製造業"/>
        <s v="飲食料品卸売業"/>
        <s v="持ち帰り・配達飲食サービス業"/>
        <s v="窯業・土石製品製造業"/>
        <s v="飲料・たばこ・飼料製造業"/>
        <s v="無店舗小売業"/>
        <s v="生産用機械器具製造業"/>
        <s v="道路貨物運送業"/>
        <s v="プラスチック製品製造業（別掲を除く）"/>
        <s v="宿泊業"/>
        <s v="自動車整備業"/>
        <s v="木材・木製品製造業（家具を除く）"/>
        <s v="家具・装備品製造業"/>
        <s v="繊維・衣服等卸売業"/>
        <s v="倉庫業"/>
        <s v="保険業（保険媒介代理業，保険サービス業を含む）"/>
        <s v="廃棄物処理業"/>
        <s v="印刷・同関連業"/>
        <s v="その他のサービス業"/>
        <s v="はん用機械器具製造業"/>
      </sharedItems>
    </cacheField>
    <cacheField name="産業中分類" numFmtId="0" sqlType="-9">
      <sharedItems count="44">
        <s v="78 洗濯・理容・美容・浴場業"/>
        <s v="76 飲食店"/>
        <s v="06 総合工事業"/>
        <s v="69 不動産賃貸業・管理業"/>
        <s v="60 その他の小売業"/>
        <s v="07 職別工事業（設備工事業を除く）"/>
        <s v="58 飲食料品小売業"/>
        <s v="82 その他の教育，学習支援業"/>
        <s v="08 設備工事業"/>
        <s v="59 機械器具小売業"/>
        <s v="83 医療業"/>
        <s v="72 専門サービス業（他に分類されないもの）"/>
        <s v="74 技術サービス業（他に分類されないもの）"/>
        <s v="57 織物・衣服・身の回り品小売業"/>
        <s v="85 社会保険・社会福祉・介護事業"/>
        <s v="68 不動産取引業"/>
        <s v="11 繊維工業"/>
        <s v="79 その他の生活関連サービス業"/>
        <s v="53 建築材料，鉱物・金属材料等卸売業"/>
        <s v="55 その他の卸売業"/>
        <s v="92 その他の事業サービス業"/>
        <s v="54 機械器具卸売業"/>
        <s v="32 その他の製造業"/>
        <s v="24 金属製品製造業"/>
        <s v="09 食料品製造業"/>
        <s v="52 飲食料品卸売業"/>
        <s v="77 持ち帰り・配達飲食サービス業"/>
        <s v="21 窯業・土石製品製造業"/>
        <s v="10 飲料・たばこ・飼料製造業"/>
        <s v="61 無店舗小売業"/>
        <s v="26 生産用機械器具製造業"/>
        <s v="44 道路貨物運送業"/>
        <s v="18 プラスチック製品製造業（別掲を除く）"/>
        <s v="75 宿泊業"/>
        <s v="89 自動車整備業"/>
        <s v="12 木材・木製品製造業（家具を除く）"/>
        <s v="13 家具・装備品製造業"/>
        <s v="51 繊維・衣服等卸売業"/>
        <s v="47 倉庫業"/>
        <s v="67 保険業（保険媒介代理業，保険サービス業を含む）"/>
        <s v="88 廃棄物処理業"/>
        <s v="15 印刷・同関連業"/>
        <s v="95 その他のサービス業"/>
        <s v="25 はん用機械器具製造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2" maxValue="2721" count="158">
        <n v="2721"/>
        <n v="2346"/>
        <n v="2203"/>
        <n v="2026"/>
        <n v="1892"/>
        <n v="1400"/>
        <n v="1301"/>
        <n v="1299"/>
        <n v="1103"/>
        <n v="1032"/>
        <n v="929"/>
        <n v="863"/>
        <n v="720"/>
        <n v="653"/>
        <n v="423"/>
        <n v="407"/>
        <n v="403"/>
        <n v="393"/>
        <n v="369"/>
        <n v="355"/>
        <n v="610"/>
        <n v="578"/>
        <n v="499"/>
        <n v="386"/>
        <n v="348"/>
        <n v="343"/>
        <n v="306"/>
        <n v="264"/>
        <n v="254"/>
        <n v="234"/>
        <n v="206"/>
        <n v="152"/>
        <n v="135"/>
        <n v="126"/>
        <n v="114"/>
        <n v="105"/>
        <n v="95"/>
        <n v="89"/>
        <n v="73"/>
        <n v="263"/>
        <n v="258"/>
        <n v="171"/>
        <n v="167"/>
        <n v="160"/>
        <n v="115"/>
        <n v="111"/>
        <n v="107"/>
        <n v="98"/>
        <n v="91"/>
        <n v="79"/>
        <n v="70"/>
        <n v="56"/>
        <n v="51"/>
        <n v="38"/>
        <n v="37"/>
        <n v="33"/>
        <n v="32"/>
        <n v="30"/>
        <n v="274"/>
        <n v="239"/>
        <n v="218"/>
        <n v="180"/>
        <n v="176"/>
        <n v="158"/>
        <n v="118"/>
        <n v="116"/>
        <n v="96"/>
        <n v="82"/>
        <n v="62"/>
        <n v="54"/>
        <n v="47"/>
        <n v="43"/>
        <n v="39"/>
        <n v="36"/>
        <n v="35"/>
        <n v="168"/>
        <n v="141"/>
        <n v="138"/>
        <n v="122"/>
        <n v="90"/>
        <n v="86"/>
        <n v="58"/>
        <n v="57"/>
        <n v="49"/>
        <n v="44"/>
        <n v="26"/>
        <n v="25"/>
        <n v="23"/>
        <n v="22"/>
        <n v="20"/>
        <n v="287"/>
        <n v="272"/>
        <n v="149"/>
        <n v="133"/>
        <n v="77"/>
        <n v="67"/>
        <n v="66"/>
        <n v="53"/>
        <n v="34"/>
        <n v="163"/>
        <n v="106"/>
        <n v="99"/>
        <n v="94"/>
        <n v="74"/>
        <n v="65"/>
        <n v="50"/>
        <n v="42"/>
        <n v="31"/>
        <n v="24"/>
        <n v="19"/>
        <n v="260"/>
        <n v="110"/>
        <n v="93"/>
        <n v="61"/>
        <n v="46"/>
        <n v="40"/>
        <n v="27"/>
        <n v="169"/>
        <n v="159"/>
        <n v="155"/>
        <n v="139"/>
        <n v="120"/>
        <n v="55"/>
        <n v="92"/>
        <n v="88"/>
        <n v="28"/>
        <n v="21"/>
        <n v="15"/>
        <n v="14"/>
        <n v="13"/>
        <n v="12"/>
        <n v="11"/>
        <n v="59"/>
        <n v="29"/>
        <n v="18"/>
        <n v="17"/>
        <n v="16"/>
        <n v="112"/>
        <n v="109"/>
        <n v="108"/>
        <n v="102"/>
        <n v="215"/>
        <n v="191"/>
        <n v="181"/>
        <n v="113"/>
        <n v="78"/>
        <n v="83"/>
        <n v="60"/>
        <n v="9"/>
        <n v="48"/>
        <n v="10"/>
        <n v="8"/>
        <n v="7"/>
        <n v="6"/>
        <n v="5"/>
        <n v="4"/>
        <n v="3"/>
        <n v="2"/>
      </sharedItems>
    </cacheField>
    <cacheField name="構成比" numFmtId="0" sqlType="3">
      <sharedItems containsSemiMixedTypes="0" containsString="0" containsNumber="1" minValue="1.0900000000000001" maxValue="22.97" count="260">
        <n v="9.4"/>
        <n v="8.1"/>
        <n v="7.61"/>
        <n v="7"/>
        <n v="6.53"/>
        <n v="4.83"/>
        <n v="4.49"/>
        <n v="3.81"/>
        <n v="3.56"/>
        <n v="3.21"/>
        <n v="2.98"/>
        <n v="2.4900000000000002"/>
        <n v="2.2599999999999998"/>
        <n v="1.46"/>
        <n v="1.41"/>
        <n v="1.39"/>
        <n v="1.36"/>
        <n v="1.27"/>
        <n v="1.23"/>
        <n v="9.76"/>
        <n v="9.25"/>
        <n v="7.99"/>
        <n v="6.18"/>
        <n v="5.57"/>
        <n v="5.49"/>
        <n v="4.9000000000000004"/>
        <n v="4.2300000000000004"/>
        <n v="4.07"/>
        <n v="3.75"/>
        <n v="3.3"/>
        <n v="2.4300000000000002"/>
        <n v="2.16"/>
        <n v="2.02"/>
        <n v="1.82"/>
        <n v="1.68"/>
        <n v="1.52"/>
        <n v="1.42"/>
        <n v="1.17"/>
        <n v="10.6"/>
        <n v="10.4"/>
        <n v="6.9"/>
        <n v="6.73"/>
        <n v="6.45"/>
        <n v="4.6399999999999997"/>
        <n v="4.4800000000000004"/>
        <n v="4.3099999999999996"/>
        <n v="3.95"/>
        <n v="3.67"/>
        <n v="3.19"/>
        <n v="2.82"/>
        <n v="2.06"/>
        <n v="1.53"/>
        <n v="1.49"/>
        <n v="1.33"/>
        <n v="1.29"/>
        <n v="1.21"/>
        <n v="9.35"/>
        <n v="8.9700000000000006"/>
        <n v="8.15"/>
        <n v="7.44"/>
        <n v="6.14"/>
        <n v="6"/>
        <n v="5.39"/>
        <n v="4.03"/>
        <n v="3.96"/>
        <n v="3.58"/>
        <n v="3.28"/>
        <n v="2.8"/>
        <n v="2.12"/>
        <n v="1.84"/>
        <n v="1.6"/>
        <n v="1.47"/>
        <n v="1.19"/>
        <n v="1.0900000000000001"/>
        <n v="10.53"/>
        <n v="8.84"/>
        <n v="8.65"/>
        <n v="7.65"/>
        <n v="5.64"/>
        <n v="5.14"/>
        <n v="3.64"/>
        <n v="3.57"/>
        <n v="3.07"/>
        <n v="2.76"/>
        <n v="2.0699999999999998"/>
        <n v="1.88"/>
        <n v="1.63"/>
        <n v="1.57"/>
        <n v="1.44"/>
        <n v="1.38"/>
        <n v="1.25"/>
        <n v="12.08"/>
        <n v="11.45"/>
        <n v="7.07"/>
        <n v="6.27"/>
        <n v="5.94"/>
        <n v="5.6"/>
        <n v="4"/>
        <n v="3.62"/>
        <n v="3.45"/>
        <n v="3.24"/>
        <n v="2.78"/>
        <n v="2.61"/>
        <n v="2.23"/>
        <n v="1.98"/>
        <n v="1.64"/>
        <n v="1.43"/>
        <n v="1.26"/>
        <n v="11.58"/>
        <n v="7.53"/>
        <n v="7.03"/>
        <n v="6.68"/>
        <n v="5.47"/>
        <n v="5.26"/>
        <n v="4.62"/>
        <n v="3.98"/>
        <n v="3.55"/>
        <n v="2.77"/>
        <n v="2.34"/>
        <n v="2.2000000000000002"/>
        <n v="1.7"/>
        <n v="1.56"/>
        <n v="1.35"/>
        <n v="17.62"/>
        <n v="7.45"/>
        <n v="6.64"/>
        <n v="6.3"/>
        <n v="4.2"/>
        <n v="4.13"/>
        <n v="3.93"/>
        <n v="3.86"/>
        <n v="3.46"/>
        <n v="3.12"/>
        <n v="2.91"/>
        <n v="2.71"/>
        <n v="2.2400000000000002"/>
        <n v="2.1"/>
        <n v="1.83"/>
        <n v="7.76"/>
        <n v="7.01"/>
        <n v="6.83"/>
        <n v="6.13"/>
        <n v="5.29"/>
        <n v="4.63"/>
        <n v="4.1399999999999997"/>
        <n v="4.0999999999999996"/>
        <n v="3.4"/>
        <n v="2.38"/>
        <n v="2.25"/>
        <n v="1.85"/>
        <n v="1.5"/>
        <n v="1.32"/>
        <n v="9.7799999999999994"/>
        <n v="8.18"/>
        <n v="6.48"/>
        <n v="4.8899999999999997"/>
        <n v="4.25"/>
        <n v="3.61"/>
        <n v="3.51"/>
        <n v="2.44"/>
        <n v="1.59"/>
        <n v="1.28"/>
        <n v="9.11"/>
        <n v="8.6999999999999993"/>
        <n v="7.49"/>
        <n v="5.97"/>
        <n v="5.87"/>
        <n v="4.76"/>
        <n v="4.45"/>
        <n v="3.85"/>
        <n v="3.74"/>
        <n v="2.94"/>
        <n v="2.83"/>
        <n v="2.73"/>
        <n v="1.92"/>
        <n v="1.72"/>
        <n v="1.62"/>
        <n v="9.18"/>
        <n v="8.32"/>
        <n v="7.4"/>
        <n v="7.2"/>
        <n v="7.13"/>
        <n v="6.74"/>
        <n v="3.7"/>
        <n v="3.1"/>
        <n v="2.84"/>
        <n v="2.11"/>
        <n v="1.45"/>
        <n v="9.23"/>
        <n v="8.1999999999999993"/>
        <n v="7.77"/>
        <n v="7.21"/>
        <n v="6.82"/>
        <n v="4.8499999999999996"/>
        <n v="4.12"/>
        <n v="3.78"/>
        <n v="3.35"/>
        <n v="1.97"/>
        <n v="1.89"/>
        <n v="1.55"/>
        <n v="1.1599999999999999"/>
        <n v="11.66"/>
        <n v="8.43"/>
        <n v="6.88"/>
        <n v="5.34"/>
        <n v="4.78"/>
        <n v="2.95"/>
        <n v="1.54"/>
        <n v="12.37"/>
        <n v="9.9"/>
        <n v="8.66"/>
        <n v="6.8"/>
        <n v="5.36"/>
        <n v="5.15"/>
        <n v="4.54"/>
        <n v="3.71"/>
        <n v="2.89"/>
        <n v="2.4700000000000002"/>
        <n v="2.27"/>
        <n v="1.86"/>
        <n v="1.65"/>
        <n v="1.24"/>
        <n v="14.5"/>
        <n v="9.9700000000000006"/>
        <n v="6.65"/>
        <n v="6.34"/>
        <n v="3.32"/>
        <n v="1.81"/>
        <n v="1.51"/>
        <n v="11.03"/>
        <n v="8.4600000000000009"/>
        <n v="5.9"/>
        <n v="5.38"/>
        <n v="3.59"/>
        <n v="3.08"/>
        <n v="2.56"/>
        <n v="2.31"/>
        <n v="2.0499999999999998"/>
        <n v="1.79"/>
        <n v="9.66"/>
        <n v="7.59"/>
        <n v="6.21"/>
        <n v="5.52"/>
        <n v="22.97"/>
        <n v="10.81"/>
        <n v="8.7799999999999994"/>
        <n v="6.08"/>
        <n v="5.41"/>
        <n v="4.7300000000000004"/>
        <n v="3.38"/>
        <n v="2.0299999999999998"/>
        <n v="12.5"/>
        <n v="8.85"/>
        <n v="8.33"/>
        <n v="6.25"/>
        <n v="5.73"/>
        <n v="4.17"/>
        <n v="3.13"/>
        <n v="2.6"/>
        <n v="2.08"/>
      </sharedItems>
    </cacheField>
    <cacheField name="総数（個人）" numFmtId="0" sqlType="4">
      <sharedItems containsSemiMixedTypes="0" containsString="0" containsNumber="1" containsInteger="1" minValue="0" maxValue="2266" count="124">
        <n v="2266"/>
        <n v="1980"/>
        <n v="743"/>
        <n v="895"/>
        <n v="1025"/>
        <n v="863"/>
        <n v="949"/>
        <n v="841"/>
        <n v="413"/>
        <n v="643"/>
        <n v="806"/>
        <n v="553"/>
        <n v="290"/>
        <n v="334"/>
        <n v="6"/>
        <n v="37"/>
        <n v="212"/>
        <n v="179"/>
        <n v="88"/>
        <n v="95"/>
        <n v="495"/>
        <n v="497"/>
        <n v="225"/>
        <n v="76"/>
        <n v="231"/>
        <n v="171"/>
        <n v="63"/>
        <n v="173"/>
        <n v="220"/>
        <n v="87"/>
        <n v="59"/>
        <n v="94"/>
        <n v="10"/>
        <n v="65"/>
        <n v="3"/>
        <n v="12"/>
        <n v="19"/>
        <n v="4"/>
        <n v="224"/>
        <n v="103"/>
        <n v="74"/>
        <n v="34"/>
        <n v="81"/>
        <n v="68"/>
        <n v="60"/>
        <n v="77"/>
        <n v="30"/>
        <n v="46"/>
        <n v="28"/>
        <n v="31"/>
        <n v="5"/>
        <n v="11"/>
        <n v="0"/>
        <n v="7"/>
        <n v="16"/>
        <n v="130"/>
        <n v="227"/>
        <n v="138"/>
        <n v="186"/>
        <n v="70"/>
        <n v="129"/>
        <n v="118"/>
        <n v="86"/>
        <n v="42"/>
        <n v="48"/>
        <n v="32"/>
        <n v="20"/>
        <n v="17"/>
        <n v="133"/>
        <n v="121"/>
        <n v="50"/>
        <n v="64"/>
        <n v="73"/>
        <n v="29"/>
        <n v="49"/>
        <n v="23"/>
        <n v="35"/>
        <n v="39"/>
        <n v="38"/>
        <n v="1"/>
        <n v="105"/>
        <n v="202"/>
        <n v="22"/>
        <n v="18"/>
        <n v="51"/>
        <n v="2"/>
        <n v="15"/>
        <n v="8"/>
        <n v="139"/>
        <n v="80"/>
        <n v="41"/>
        <n v="45"/>
        <n v="43"/>
        <n v="26"/>
        <n v="13"/>
        <n v="145"/>
        <n v="89"/>
        <n v="79"/>
        <n v="24"/>
        <n v="21"/>
        <n v="9"/>
        <n v="156"/>
        <n v="101"/>
        <n v="140"/>
        <n v="104"/>
        <n v="82"/>
        <n v="93"/>
        <n v="62"/>
        <n v="78"/>
        <n v="72"/>
        <n v="27"/>
        <n v="25"/>
        <n v="14"/>
        <n v="52"/>
        <n v="113"/>
        <n v="61"/>
        <n v="71"/>
        <n v="193"/>
        <n v="164"/>
        <n v="108"/>
        <n v="53"/>
        <n v="58"/>
        <n v="36"/>
        <n v="40"/>
      </sharedItems>
    </cacheField>
    <cacheField name="構成比（個人）" numFmtId="0" sqlType="3">
      <sharedItems containsSemiMixedTypes="0" containsString="0" containsNumber="1" minValue="0" maxValue="22.59" count="278">
        <n v="14.9"/>
        <n v="13.02"/>
        <n v="4.88"/>
        <n v="5.88"/>
        <n v="6.74"/>
        <n v="5.67"/>
        <n v="6.24"/>
        <n v="5.53"/>
        <n v="2.71"/>
        <n v="4.2300000000000004"/>
        <n v="5.3"/>
        <n v="3.64"/>
        <n v="1.91"/>
        <n v="2.2000000000000002"/>
        <n v="0.04"/>
        <n v="0.24"/>
        <n v="1.39"/>
        <n v="1.18"/>
        <n v="0.57999999999999996"/>
        <n v="0.62"/>
        <n v="16.489999999999998"/>
        <n v="16.559999999999999"/>
        <n v="7.5"/>
        <n v="2.5299999999999998"/>
        <n v="7.69"/>
        <n v="5.7"/>
        <n v="2.1"/>
        <n v="5.76"/>
        <n v="7.33"/>
        <n v="2.9"/>
        <n v="1.97"/>
        <n v="3.13"/>
        <n v="0.33"/>
        <n v="2.17"/>
        <n v="0.1"/>
        <n v="0.4"/>
        <n v="1.23"/>
        <n v="0.63"/>
        <n v="0.13"/>
        <n v="16.46"/>
        <n v="15.58"/>
        <n v="7.57"/>
        <n v="5.44"/>
        <n v="2.5"/>
        <n v="5.95"/>
        <n v="5"/>
        <n v="4.41"/>
        <n v="5.66"/>
        <n v="3.38"/>
        <n v="2.06"/>
        <n v="2.2799999999999998"/>
        <n v="0.37"/>
        <n v="0.81"/>
        <n v="0"/>
        <n v="0.51"/>
        <n v="7.78"/>
        <n v="13.58"/>
        <n v="8.26"/>
        <n v="11.13"/>
        <n v="4.1900000000000004"/>
        <n v="7.72"/>
        <n v="7.06"/>
        <n v="3.77"/>
        <n v="3.89"/>
        <n v="5.15"/>
        <n v="2.5099999999999998"/>
        <n v="2.87"/>
        <n v="1.92"/>
        <n v="0.6"/>
        <n v="1.2"/>
        <n v="0.66"/>
        <n v="1.02"/>
        <n v="15.41"/>
        <n v="14.02"/>
        <n v="5.79"/>
        <n v="7.42"/>
        <n v="8.4600000000000009"/>
        <n v="3.36"/>
        <n v="5.68"/>
        <n v="2.67"/>
        <n v="4.0599999999999996"/>
        <n v="4.5199999999999996"/>
        <n v="4.4000000000000004"/>
        <n v="1.85"/>
        <n v="0.46"/>
        <n v="0.12"/>
        <n v="1.1599999999999999"/>
        <n v="0.7"/>
        <n v="9.92"/>
        <n v="19.07"/>
        <n v="12.28"/>
        <n v="6.04"/>
        <n v="8.8800000000000008"/>
        <n v="2.08"/>
        <n v="1.7"/>
        <n v="6.99"/>
        <n v="4.82"/>
        <n v="2.64"/>
        <n v="3.31"/>
        <n v="3.02"/>
        <n v="1.79"/>
        <n v="0.09"/>
        <n v="0.19"/>
        <n v="1.42"/>
        <n v="0.76"/>
        <n v="21.03"/>
        <n v="12.1"/>
        <n v="3.33"/>
        <n v="6.2"/>
        <n v="1.82"/>
        <n v="6.81"/>
        <n v="5.75"/>
        <n v="5.9"/>
        <n v="6.51"/>
        <n v="1.51"/>
        <n v="2.27"/>
        <n v="3.93"/>
        <n v="1.66"/>
        <n v="0.45"/>
        <n v="0.3"/>
        <n v="22.59"/>
        <n v="13.86"/>
        <n v="2.02"/>
        <n v="12.31"/>
        <n v="6.39"/>
        <n v="1.71"/>
        <n v="3.74"/>
        <n v="6.07"/>
        <n v="4.3600000000000003"/>
        <n v="3.27"/>
        <n v="0.47"/>
        <n v="1.4"/>
        <n v="1.0900000000000001"/>
        <n v="1.25"/>
        <n v="11.7"/>
        <n v="7.58"/>
        <n v="10.5"/>
        <n v="5.25"/>
        <n v="7.8"/>
        <n v="6.15"/>
        <n v="6.98"/>
        <n v="5.78"/>
        <n v="4.6500000000000004"/>
        <n v="5.0999999999999996"/>
        <n v="2.85"/>
        <n v="1.95"/>
        <n v="3.75"/>
        <n v="2.93"/>
        <n v="1.35"/>
        <n v="0.83"/>
        <n v="0.68"/>
        <n v="0.75"/>
        <n v="15.37"/>
        <n v="10.74"/>
        <n v="13.05"/>
        <n v="6.53"/>
        <n v="3.37"/>
        <n v="5.47"/>
        <n v="5.89"/>
        <n v="4.21"/>
        <n v="4.63"/>
        <n v="2.74"/>
        <n v="1.89"/>
        <n v="3.79"/>
        <n v="0.42"/>
        <n v="0.21"/>
        <n v="16.25"/>
        <n v="15"/>
        <n v="4.79"/>
        <n v="6.25"/>
        <n v="5.83"/>
        <n v="7.29"/>
        <n v="5.63"/>
        <n v="5.21"/>
        <n v="3.54"/>
        <n v="2.92"/>
        <n v="2.29"/>
        <n v="1.46"/>
        <n v="1.67"/>
        <n v="5.77"/>
        <n v="12.54"/>
        <n v="8.2100000000000009"/>
        <n v="6.77"/>
        <n v="11.54"/>
        <n v="7.88"/>
        <n v="7.77"/>
        <n v="3.88"/>
        <n v="2.66"/>
        <n v="3.22"/>
        <n v="2.33"/>
        <n v="2.89"/>
        <n v="3.11"/>
        <n v="0.89"/>
        <n v="0.67"/>
        <n v="1.33"/>
        <n v="13.6"/>
        <n v="6.13"/>
        <n v="11.56"/>
        <n v="7.61"/>
        <n v="5.43"/>
        <n v="4.09"/>
        <n v="2.04"/>
        <n v="2.54"/>
        <n v="1.62"/>
        <n v="1.27"/>
        <n v="1.34"/>
        <n v="0.85"/>
        <n v="10.8"/>
        <n v="12.21"/>
        <n v="9.39"/>
        <n v="7.28"/>
        <n v="4.46"/>
        <n v="5.87"/>
        <n v="3.05"/>
        <n v="3.52"/>
        <n v="5.4"/>
        <n v="3.99"/>
        <n v="1.64"/>
        <n v="2.11"/>
        <n v="1.88"/>
        <n v="0.23"/>
        <n v="12.07"/>
        <n v="13.31"/>
        <n v="11.76"/>
        <n v="8.0500000000000007"/>
        <n v="7.43"/>
        <n v="2.79"/>
        <n v="6.19"/>
        <n v="4.0199999999999996"/>
        <n v="1.86"/>
        <n v="3.1"/>
        <n v="0.93"/>
        <n v="2.48"/>
        <n v="0.31"/>
        <n v="1.24"/>
        <n v="9.16"/>
        <n v="15.27"/>
        <n v="11.45"/>
        <n v="6.87"/>
        <n v="3.82"/>
        <n v="4.58"/>
        <n v="1.53"/>
        <n v="8.94"/>
        <n v="12.29"/>
        <n v="6.7"/>
        <n v="7.82"/>
        <n v="9.5"/>
        <n v="5.03"/>
        <n v="4.47"/>
        <n v="3.91"/>
        <n v="2.23"/>
        <n v="1.68"/>
        <n v="3.35"/>
        <n v="1.1200000000000001"/>
        <n v="0.56000000000000005"/>
        <n v="4.29"/>
        <n v="14.29"/>
        <n v="11.43"/>
        <n v="10"/>
        <n v="8.57"/>
        <n v="7.14"/>
        <n v="2.86"/>
        <n v="5.71"/>
        <n v="1.43"/>
        <n v="21.05"/>
        <n v="13.68"/>
        <n v="12.63"/>
        <n v="9.4700000000000006"/>
        <n v="6.32"/>
        <n v="7.37"/>
        <n v="5.26"/>
        <n v="3.16"/>
        <n v="1.05"/>
        <n v="14.05"/>
        <n v="7.44"/>
        <n v="6.61"/>
        <n v="4.13"/>
        <n v="1.65"/>
      </sharedItems>
    </cacheField>
    <cacheField name="総数（法人）" numFmtId="0" sqlType="4">
      <sharedItems containsSemiMixedTypes="0" containsString="0" containsNumber="1" containsInteger="1" minValue="0" maxValue="1460" count="107">
        <n v="455"/>
        <n v="365"/>
        <n v="1460"/>
        <n v="1127"/>
        <n v="864"/>
        <n v="537"/>
        <n v="351"/>
        <n v="317"/>
        <n v="690"/>
        <n v="389"/>
        <n v="121"/>
        <n v="309"/>
        <n v="422"/>
        <n v="319"/>
        <n v="350"/>
        <n v="370"/>
        <n v="191"/>
        <n v="210"/>
        <n v="281"/>
        <n v="258"/>
        <n v="115"/>
        <n v="81"/>
        <n v="273"/>
        <n v="310"/>
        <n v="75"/>
        <n v="171"/>
        <n v="134"/>
        <n v="201"/>
        <n v="91"/>
        <n v="34"/>
        <n v="147"/>
        <n v="144"/>
        <n v="58"/>
        <n v="125"/>
        <n v="61"/>
        <n v="102"/>
        <n v="69"/>
        <n v="39"/>
        <n v="46"/>
        <n v="67"/>
        <n v="93"/>
        <n v="126"/>
        <n v="30"/>
        <n v="38"/>
        <n v="14"/>
        <n v="49"/>
        <n v="24"/>
        <n v="27"/>
        <n v="20"/>
        <n v="33"/>
        <n v="26"/>
        <n v="28"/>
        <n v="25"/>
        <n v="36"/>
        <n v="101"/>
        <n v="32"/>
        <n v="110"/>
        <n v="47"/>
        <n v="40"/>
        <n v="55"/>
        <n v="51"/>
        <n v="29"/>
        <n v="9"/>
        <n v="22"/>
        <n v="37"/>
        <n v="23"/>
        <n v="16"/>
        <n v="18"/>
        <n v="35"/>
        <n v="19"/>
        <n v="88"/>
        <n v="17"/>
        <n v="57"/>
        <n v="11"/>
        <n v="12"/>
        <n v="181"/>
        <n v="70"/>
        <n v="85"/>
        <n v="111"/>
        <n v="31"/>
        <n v="68"/>
        <n v="8"/>
        <n v="77"/>
        <n v="53"/>
        <n v="65"/>
        <n v="21"/>
        <n v="13"/>
        <n v="41"/>
        <n v="50"/>
        <n v="89"/>
        <n v="4"/>
        <n v="15"/>
        <n v="45"/>
        <n v="3"/>
        <n v="5"/>
        <n v="10"/>
        <n v="87"/>
        <n v="48"/>
        <n v="6"/>
        <n v="1"/>
        <n v="104"/>
        <n v="63"/>
        <n v="43"/>
        <n v="7"/>
        <n v="2"/>
        <n v="0"/>
        <n v="44"/>
      </sharedItems>
    </cacheField>
    <cacheField name="構成比（法人）" numFmtId="0" sqlType="3">
      <sharedItems containsSemiMixedTypes="0" containsString="0" containsNumber="1" minValue="0" maxValue="28.57" count="221">
        <n v="3.4"/>
        <n v="2.73"/>
        <n v="10.92"/>
        <n v="8.43"/>
        <n v="6.46"/>
        <n v="4.01"/>
        <n v="2.62"/>
        <n v="2.37"/>
        <n v="5.16"/>
        <n v="2.91"/>
        <n v="0.9"/>
        <n v="2.31"/>
        <n v="3.16"/>
        <n v="2.39"/>
        <n v="2.77"/>
        <n v="1.43"/>
        <n v="1.57"/>
        <n v="2.1"/>
        <n v="1.93"/>
        <n v="3.64"/>
        <n v="2.56"/>
        <n v="8.64"/>
        <n v="9.81"/>
        <n v="5.41"/>
        <n v="4.24"/>
        <n v="6.36"/>
        <n v="2.88"/>
        <n v="1.08"/>
        <n v="4.6500000000000004"/>
        <n v="4.5599999999999996"/>
        <n v="1.84"/>
        <n v="3.96"/>
        <n v="3.23"/>
        <n v="2.1800000000000002"/>
        <n v="3.54"/>
        <n v="4.17"/>
        <n v="6.07"/>
        <n v="11.42"/>
        <n v="3.08"/>
        <n v="2.72"/>
        <n v="3.45"/>
        <n v="1.27"/>
        <n v="4.4400000000000004"/>
        <n v="2.4500000000000002"/>
        <n v="1.81"/>
        <n v="2.99"/>
        <n v="2.36"/>
        <n v="2.54"/>
        <n v="2.27"/>
        <n v="11.61"/>
        <n v="2.9"/>
        <n v="8.15"/>
        <n v="2.58"/>
        <n v="8.8699999999999992"/>
        <n v="3.79"/>
        <n v="4.1100000000000003"/>
        <n v="2.34"/>
        <n v="0.73"/>
        <n v="1.1299999999999999"/>
        <n v="1.77"/>
        <n v="2.98"/>
        <n v="1.85"/>
        <n v="2.2599999999999998"/>
        <n v="1.29"/>
        <n v="1.45"/>
        <n v="2.42"/>
        <n v="4.8499999999999996"/>
        <n v="2.64"/>
        <n v="12.21"/>
        <n v="8.0399999999999991"/>
        <n v="7.91"/>
        <n v="4.58"/>
        <n v="3.19"/>
        <n v="1.94"/>
        <n v="1.53"/>
        <n v="3.88"/>
        <n v="2.2200000000000002"/>
        <n v="2.5"/>
        <n v="3.05"/>
        <n v="1.66"/>
        <n v="13.84"/>
        <n v="5.35"/>
        <n v="6.5"/>
        <n v="3.52"/>
        <n v="8.49"/>
        <n v="5.2"/>
        <n v="0.61"/>
        <n v="1.99"/>
        <n v="2.29"/>
        <n v="2.6"/>
        <n v="2.83"/>
        <n v="1.68"/>
        <n v="3.31"/>
        <n v="3.58"/>
        <n v="10.61"/>
        <n v="7.3"/>
        <n v="8.9499999999999993"/>
        <n v="2.89"/>
        <n v="3.72"/>
        <n v="1.79"/>
        <n v="5.65"/>
        <n v="1.52"/>
        <n v="3.86"/>
        <n v="2.75"/>
        <n v="1.24"/>
        <n v="14.15"/>
        <n v="10.46"/>
        <n v="1.72"/>
        <n v="2.21"/>
        <n v="6.15"/>
        <n v="3.57"/>
        <n v="4.0599999999999996"/>
        <n v="1.48"/>
        <n v="2.71"/>
        <n v="4.55"/>
        <n v="3.81"/>
        <n v="1.97"/>
        <n v="7.71"/>
        <n v="3.29"/>
        <n v="10.09"/>
        <n v="5.78"/>
        <n v="3.06"/>
        <n v="3.17"/>
        <n v="3.63"/>
        <n v="1.47"/>
        <n v="4.42"/>
        <n v="0.45"/>
        <n v="1.36"/>
        <n v="1.59"/>
        <n v="2.38"/>
        <n v="2.95"/>
        <n v="1.25"/>
        <n v="4.13"/>
        <n v="3.26"/>
        <n v="7.61"/>
        <n v="9.7799999999999994"/>
        <n v="4.3499999999999996"/>
        <n v="3.7"/>
        <n v="2.61"/>
        <n v="3.04"/>
        <n v="0.65"/>
        <n v="1.0900000000000001"/>
        <n v="2.17"/>
        <n v="1.74"/>
        <n v="2.48"/>
        <n v="10.56"/>
        <n v="6"/>
        <n v="6.21"/>
        <n v="2.69"/>
        <n v="4.1399999999999997"/>
        <n v="0.83"/>
        <n v="1.86"/>
        <n v="2.2799999999999998"/>
        <n v="14.82"/>
        <n v="6.47"/>
        <n v="8.18"/>
        <n v="0.68"/>
        <n v="5.28"/>
        <n v="3.92"/>
        <n v="1.02"/>
        <n v="0.17"/>
        <n v="2.52"/>
        <n v="11.93"/>
        <n v="1.95"/>
        <n v="7.22"/>
        <n v="5.85"/>
        <n v="2.87"/>
        <n v="4.93"/>
        <n v="6.54"/>
        <n v="0.8"/>
        <n v="1.49"/>
        <n v="1.1499999999999999"/>
        <n v="1.26"/>
        <n v="13.12"/>
        <n v="2.84"/>
        <n v="6.74"/>
        <n v="4.6100000000000003"/>
        <n v="7.45"/>
        <n v="4.96"/>
        <n v="0.71"/>
        <n v="6.38"/>
        <n v="1.42"/>
        <n v="2.13"/>
        <n v="0.35"/>
        <n v="14.19"/>
        <n v="3.38"/>
        <n v="2.7"/>
        <n v="4.7300000000000004"/>
        <n v="1.35"/>
        <n v="2.0299999999999998"/>
        <n v="0"/>
        <n v="4.05"/>
        <n v="22.22"/>
        <n v="1.01"/>
        <n v="3.03"/>
        <n v="8.59"/>
        <n v="2.5299999999999998"/>
        <n v="6.06"/>
        <n v="2.02"/>
        <n v="13.3"/>
        <n v="5.42"/>
        <n v="8.3699999999999992"/>
        <n v="4.43"/>
        <n v="2.96"/>
        <n v="5.91"/>
        <n v="0.99"/>
        <n v="2.46"/>
        <n v="0.49"/>
        <n v="15.07"/>
        <n v="2.74"/>
        <n v="9.59"/>
        <n v="1.37"/>
        <n v="28.57"/>
        <n v="6.12"/>
        <n v="2.04"/>
        <n v="8.16"/>
        <n v="4.08"/>
        <n v="17.91"/>
        <n v="5.97"/>
        <n v="7.46"/>
        <n v="4.4800000000000004"/>
      </sharedItems>
    </cacheField>
    <cacheField name="総数（法人以外の団体）" numFmtId="0" sqlType="4">
      <sharedItems containsSemiMixedTypes="0" containsString="0" containsNumber="1" containsInteger="1" minValue="0" maxValue="25" count="9">
        <n v="0"/>
        <n v="1"/>
        <n v="4"/>
        <n v="2"/>
        <n v="25"/>
        <n v="6"/>
        <n v="10"/>
        <n v="7"/>
        <n v="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57897222223" createdVersion="5" refreshedVersion="8" minRefreshableVersion="3" recordCount="440" xr:uid="{2A7ABB9B-FC22-4C1C-836A-337CEA222B86}">
  <cacheSource type="external" connectionId="3"/>
  <cacheFields count="14">
    <cacheField name="都道府県" numFmtId="0" sqlType="-9">
      <sharedItems count="1">
        <s v="25 滋賀県"/>
      </sharedItems>
    </cacheField>
    <cacheField name="自治体名" numFmtId="0" sqlType="-9">
      <sharedItems count="20">
        <s v="滋賀県"/>
        <s v="大津市"/>
        <s v="彦根市"/>
        <s v="長浜市"/>
        <s v="近江八幡市"/>
        <s v="草津市"/>
        <s v="守山市"/>
        <s v="栗東市"/>
        <s v="甲賀市"/>
        <s v="野洲市"/>
        <s v="湖南市"/>
        <s v="高島市"/>
        <s v="東近江市"/>
        <s v="米原市"/>
        <s v="蒲生郡日野町"/>
        <s v="蒲生郡竜王町"/>
        <s v="愛知郡愛荘町"/>
        <s v="犬上郡豊郷町"/>
        <s v="犬上郡甲良町"/>
        <s v="犬上郡多賀町"/>
      </sharedItems>
    </cacheField>
    <cacheField name="自治体" numFmtId="0" sqlType="-9">
      <sharedItems count="20">
        <s v="25000 滋賀県"/>
        <s v="25201 大津市"/>
        <s v="25202 彦根市"/>
        <s v="25203 長浜市"/>
        <s v="25204 近江八幡市"/>
        <s v="25206 草津市"/>
        <s v="25207 守山市"/>
        <s v="25208 栗東市"/>
        <s v="25209 甲賀市"/>
        <s v="25210 野洲市"/>
        <s v="25211 湖南市"/>
        <s v="25212 高島市"/>
        <s v="25213 東近江市"/>
        <s v="25214 米原市"/>
        <s v="25383 蒲生郡日野町"/>
        <s v="25384 蒲生郡竜王町"/>
        <s v="25425 愛知郡愛荘町"/>
        <s v="25441 犬上郡豊郷町"/>
        <s v="25442 犬上郡甲良町"/>
        <s v="25443 犬上郡多賀町"/>
      </sharedItems>
    </cacheField>
    <cacheField name="産業分類コード" numFmtId="0" sqlType="-8">
      <sharedItems count="80">
        <s v="783"/>
        <s v="692"/>
        <s v="062"/>
        <s v="824"/>
        <s v="782"/>
        <s v="835"/>
        <s v="591"/>
        <s v="762"/>
        <s v="081"/>
        <s v="064"/>
        <s v="065"/>
        <s v="609"/>
        <s v="767"/>
        <s v="742"/>
        <s v="589"/>
        <s v="765"/>
        <s v="083"/>
        <s v="691"/>
        <s v="586"/>
        <s v="823"/>
        <s v="693"/>
        <s v="766"/>
        <s v="682"/>
        <s v="593"/>
        <s v="601"/>
        <s v="603"/>
        <s v="573"/>
        <s v="585"/>
        <s v="079"/>
        <s v="781"/>
        <s v="694"/>
        <s v="789"/>
        <s v="541"/>
        <s v="891"/>
        <s v="559"/>
        <s v="214"/>
        <s v="602"/>
        <s v="772"/>
        <s v="244"/>
        <s v="441"/>
        <s v="853"/>
        <s v="761"/>
        <s v="111"/>
        <s v="328"/>
        <s v="751"/>
        <s v="071"/>
        <s v="119"/>
        <s v="605"/>
        <s v="821"/>
        <s v="066"/>
        <s v="133"/>
        <s v="579"/>
        <s v="572"/>
        <s v="574"/>
        <s v="607"/>
        <s v="608"/>
        <s v="531"/>
        <s v="522"/>
        <s v="855"/>
        <s v="063"/>
        <s v="072"/>
        <s v="329"/>
        <s v="471"/>
        <s v="583"/>
        <s v="073"/>
        <s v="604"/>
        <s v="674"/>
        <s v="764"/>
        <s v="799"/>
        <s v="882"/>
        <s v="075"/>
        <s v="077"/>
        <s v="132"/>
        <s v="151"/>
        <s v="553"/>
        <s v="951"/>
        <s v="763"/>
        <s v="097"/>
        <s v="726"/>
        <s v="929"/>
      </sharedItems>
    </cacheField>
    <cacheField name="産業分類" numFmtId="0" sqlType="-9">
      <sharedItems count="80">
        <s v="美容業"/>
        <s v="貸家業，貸間業"/>
        <s v="土木工事業（舗装工事業を除く）"/>
        <s v="教養・技能教授業"/>
        <s v="理容業"/>
        <s v="療術業"/>
        <s v="自動車小売業"/>
        <s v="専門料理店"/>
        <s v="電気工事業"/>
        <s v="建築工事業（木造建築工事業を除く）"/>
        <s v="木造建築工事業"/>
        <s v="他に分類されない小売業"/>
        <s v="喫茶店"/>
        <s v="土木建築サービス業"/>
        <s v="その他の飲食料品小売業"/>
        <s v="酒場，ビヤホール"/>
        <s v="管工事業（さく井工事業を除く）"/>
        <s v="不動産賃貸業（貸家業，貸間業を除く）"/>
        <s v="菓子・パン小売業"/>
        <s v="学習塾"/>
        <s v="駐車場業"/>
        <s v="バー，キャバレー，ナイトクラブ"/>
        <s v="不動産代理業・仲介業"/>
        <s v="機械器具小売業（自動車，自転車を除く）"/>
        <s v="家具・建具・畳小売業"/>
        <s v="医薬品・化粧品小売業"/>
        <s v="婦人・子供服小売業"/>
        <s v="酒小売業"/>
        <s v="その他の職別工事業"/>
        <s v="洗濯業"/>
        <s v="不動産管理業"/>
        <s v="その他の洗濯・理容・美容・浴場業"/>
        <s v="産業機械器具卸売業"/>
        <s v="自動車整備業"/>
        <s v="他に分類されない卸売業"/>
        <s v="陶磁器・同関連製品製造業"/>
        <s v="じゅう器小売業"/>
        <s v="配達飲食サービス業"/>
        <s v="建設用・建築用金属製品製造業（製缶板金業を含む）"/>
        <s v="一般貨物自動車運送業"/>
        <s v="児童福祉事業"/>
        <s v="食堂，レストラン（専門料理店を除く）"/>
        <s v="製糸業，紡績業，化学繊維・ねん糸等製造業"/>
        <s v="畳等生活雑貨製品製造業"/>
        <s v="旅館，ホテル"/>
        <s v="大工工事業"/>
        <s v="その他の繊維製品製造業"/>
        <s v="燃料小売業"/>
        <s v="社会教育"/>
        <s v="建築リフォーム工事業"/>
        <s v="建具製造業"/>
        <s v="その他の織物・衣服・身の回り品小売業"/>
        <s v="男子服小売業"/>
        <s v="靴・履物小売業"/>
        <s v="スポーツ用品・がん具・娯楽用品・楽器小売業"/>
        <s v="写真機・時計・眼鏡小売業"/>
        <s v="建築材料卸売業"/>
        <s v="食料・飲料卸売業"/>
        <s v="障害者福祉事業"/>
        <s v="舗装工事業"/>
        <s v="とび・土工・コンクリート工事業"/>
        <s v="他に分類されない製造業"/>
        <s v="倉庫業（冷蔵倉庫業を除く）"/>
        <s v="食肉小売業"/>
        <s v="鉄骨・鉄筋工事業"/>
        <s v="農耕用品小売業"/>
        <s v="保険媒介代理業"/>
        <s v="すし店"/>
        <s v="他に分類されない生活関連サービス業"/>
        <s v="産業廃棄物処理業"/>
        <s v="左官工事業"/>
        <s v="塗装工事業"/>
        <s v="宗教用具製造業"/>
        <s v="印刷業"/>
        <s v="紙・紙製品卸売業"/>
        <s v="集会場"/>
        <s v="そば・うどん店"/>
        <s v="パン・菓子製造業"/>
        <s v="デザイン業"/>
        <s v="他に分類されない事業サービス業"/>
      </sharedItems>
    </cacheField>
    <cacheField name="産業小分類" numFmtId="0" sqlType="-9">
      <sharedItems count="80">
        <s v="783 美容業"/>
        <s v="692 貸家業，貸間業"/>
        <s v="062 土木工事業（舗装工事業を除く）"/>
        <s v="824 教養・技能教授業"/>
        <s v="782 理容業"/>
        <s v="835 療術業"/>
        <s v="591 自動車小売業"/>
        <s v="762 専門料理店"/>
        <s v="081 電気工事業"/>
        <s v="064 建築工事業（木造建築工事業を除く）"/>
        <s v="065 木造建築工事業"/>
        <s v="609 他に分類されない小売業"/>
        <s v="767 喫茶店"/>
        <s v="742 土木建築サービス業"/>
        <s v="589 その他の飲食料品小売業"/>
        <s v="765 酒場，ビヤホール"/>
        <s v="083 管工事業（さく井工事業を除く）"/>
        <s v="691 不動産賃貸業（貸家業，貸間業を除く）"/>
        <s v="586 菓子・パン小売業"/>
        <s v="823 学習塾"/>
        <s v="693 駐車場業"/>
        <s v="766 バー，キャバレー，ナイトクラブ"/>
        <s v="682 不動産代理業・仲介業"/>
        <s v="593 機械器具小売業（自動車，自転車を除く）"/>
        <s v="601 家具・建具・畳小売業"/>
        <s v="603 医薬品・化粧品小売業"/>
        <s v="573 婦人・子供服小売業"/>
        <s v="585 酒小売業"/>
        <s v="079 その他の職別工事業"/>
        <s v="781 洗濯業"/>
        <s v="694 不動産管理業"/>
        <s v="789 その他の洗濯・理容・美容・浴場業"/>
        <s v="541 産業機械器具卸売業"/>
        <s v="891 自動車整備業"/>
        <s v="559 他に分類されない卸売業"/>
        <s v="214 陶磁器・同関連製品製造業"/>
        <s v="602 じゅう器小売業"/>
        <s v="772 配達飲食サービス業"/>
        <s v="244 建設用・建築用金属製品製造業（製缶板金業を含む）"/>
        <s v="441 一般貨物自動車運送業"/>
        <s v="853 児童福祉事業"/>
        <s v="761 食堂，レストラン（専門料理店を除く）"/>
        <s v="111 製糸業，紡績業，化学繊維・ねん糸等製造業"/>
        <s v="328 畳等生活雑貨製品製造業"/>
        <s v="751 旅館，ホテル"/>
        <s v="071 大工工事業"/>
        <s v="119 その他の繊維製品製造業"/>
        <s v="605 燃料小売業"/>
        <s v="821 社会教育"/>
        <s v="066 建築リフォーム工事業"/>
        <s v="133 建具製造業"/>
        <s v="579 その他の織物・衣服・身の回り品小売業"/>
        <s v="572 男子服小売業"/>
        <s v="574 靴・履物小売業"/>
        <s v="607 スポーツ用品・がん具・娯楽用品・楽器小売業"/>
        <s v="608 写真機・時計・眼鏡小売業"/>
        <s v="531 建築材料卸売業"/>
        <s v="522 食料・飲料卸売業"/>
        <s v="855 障害者福祉事業"/>
        <s v="063 舗装工事業"/>
        <s v="072 とび・土工・コンクリート工事業"/>
        <s v="329 他に分類されない製造業"/>
        <s v="471 倉庫業（冷蔵倉庫業を除く）"/>
        <s v="583 食肉小売業"/>
        <s v="073 鉄骨・鉄筋工事業"/>
        <s v="604 農耕用品小売業"/>
        <s v="674 保険媒介代理業"/>
        <s v="764 すし店"/>
        <s v="799 他に分類されない生活関連サービス業"/>
        <s v="882 産業廃棄物処理業"/>
        <s v="075 左官工事業"/>
        <s v="077 塗装工事業"/>
        <s v="132 宗教用具製造業"/>
        <s v="151 印刷業"/>
        <s v="553 紙・紙製品卸売業"/>
        <s v="951 集会場"/>
        <s v="763 そば・うどん店"/>
        <s v="097 パン・菓子製造業"/>
        <s v="726 デザイン業"/>
        <s v="929 他に分類されない事業サービス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2" maxValue="1402" count="119">
        <n v="1402"/>
        <n v="1100"/>
        <n v="770"/>
        <n v="760"/>
        <n v="757"/>
        <n v="718"/>
        <n v="678"/>
        <n v="641"/>
        <n v="552"/>
        <n v="545"/>
        <n v="516"/>
        <n v="506"/>
        <n v="480"/>
        <n v="473"/>
        <n v="448"/>
        <n v="424"/>
        <n v="402"/>
        <n v="399"/>
        <n v="342"/>
        <n v="336"/>
        <n v="312"/>
        <n v="259"/>
        <n v="198"/>
        <n v="193"/>
        <n v="146"/>
        <n v="140"/>
        <n v="136"/>
        <n v="133"/>
        <n v="121"/>
        <n v="117"/>
        <n v="113"/>
        <n v="107"/>
        <n v="106"/>
        <n v="104"/>
        <n v="98"/>
        <n v="97"/>
        <n v="92"/>
        <n v="89"/>
        <n v="86"/>
        <n v="82"/>
        <n v="76"/>
        <n v="73"/>
        <n v="70"/>
        <n v="67"/>
        <n v="65"/>
        <n v="62"/>
        <n v="59"/>
        <n v="58"/>
        <n v="41"/>
        <n v="40"/>
        <n v="39"/>
        <n v="38"/>
        <n v="36"/>
        <n v="35"/>
        <n v="34"/>
        <n v="32"/>
        <n v="142"/>
        <n v="99"/>
        <n v="85"/>
        <n v="81"/>
        <n v="75"/>
        <n v="71"/>
        <n v="66"/>
        <n v="60"/>
        <n v="57"/>
        <n v="56"/>
        <n v="54"/>
        <n v="48"/>
        <n v="43"/>
        <n v="42"/>
        <n v="45"/>
        <n v="37"/>
        <n v="29"/>
        <n v="28"/>
        <n v="25"/>
        <n v="23"/>
        <n v="22"/>
        <n v="20"/>
        <n v="153"/>
        <n v="130"/>
        <n v="96"/>
        <n v="68"/>
        <n v="63"/>
        <n v="52"/>
        <n v="51"/>
        <n v="44"/>
        <n v="33"/>
        <n v="30"/>
        <n v="27"/>
        <n v="24"/>
        <n v="21"/>
        <n v="19"/>
        <n v="170"/>
        <n v="49"/>
        <n v="31"/>
        <n v="17"/>
        <n v="16"/>
        <n v="84"/>
        <n v="64"/>
        <n v="47"/>
        <n v="26"/>
        <n v="18"/>
        <n v="15"/>
        <n v="14"/>
        <n v="13"/>
        <n v="12"/>
        <n v="11"/>
        <n v="46"/>
        <n v="78"/>
        <n v="53"/>
        <n v="9"/>
        <n v="8"/>
        <n v="7"/>
        <n v="6"/>
        <n v="10"/>
        <n v="5"/>
        <n v="4"/>
        <n v="3"/>
        <n v="2"/>
      </sharedItems>
    </cacheField>
    <cacheField name="構成比" numFmtId="0" sqlType="3">
      <sharedItems containsSemiMixedTypes="0" containsString="0" containsNumber="1" minValue="1.08" maxValue="14.19" count="176">
        <n v="4.84"/>
        <n v="3.8"/>
        <n v="2.66"/>
        <n v="2.62"/>
        <n v="2.61"/>
        <n v="2.48"/>
        <n v="2.34"/>
        <n v="2.21"/>
        <n v="1.91"/>
        <n v="1.88"/>
        <n v="1.78"/>
        <n v="1.75"/>
        <n v="1.66"/>
        <n v="1.63"/>
        <n v="1.55"/>
        <n v="1.46"/>
        <n v="1.39"/>
        <n v="1.38"/>
        <n v="1.18"/>
        <n v="1.1599999999999999"/>
        <n v="4.99"/>
        <n v="4.1500000000000004"/>
        <n v="3.17"/>
        <n v="3.09"/>
        <n v="2.2400000000000002"/>
        <n v="2.1800000000000002"/>
        <n v="2.13"/>
        <n v="1.94"/>
        <n v="1.87"/>
        <n v="1.81"/>
        <n v="1.71"/>
        <n v="1.7"/>
        <n v="1.57"/>
        <n v="1.47"/>
        <n v="1.42"/>
        <n v="5.65"/>
        <n v="3.31"/>
        <n v="3.06"/>
        <n v="2.94"/>
        <n v="2.82"/>
        <n v="2.7"/>
        <n v="2.5"/>
        <n v="2.38"/>
        <n v="1.65"/>
        <n v="1.61"/>
        <n v="1.53"/>
        <n v="1.45"/>
        <n v="1.41"/>
        <n v="1.37"/>
        <n v="1.29"/>
        <n v="3.55"/>
        <n v="3.38"/>
        <n v="2.9"/>
        <n v="2.76"/>
        <n v="2.56"/>
        <n v="2.42"/>
        <n v="2.39"/>
        <n v="2.25"/>
        <n v="2.0499999999999998"/>
        <n v="2.0099999999999998"/>
        <n v="1.84"/>
        <n v="1.64"/>
        <n v="1.43"/>
        <n v="1.36"/>
        <n v="1.33"/>
        <n v="1.19"/>
        <n v="5.77"/>
        <n v="2.5099999999999998"/>
        <n v="2.3199999999999998"/>
        <n v="2.2599999999999998"/>
        <n v="2.19"/>
        <n v="1.82"/>
        <n v="1.76"/>
        <n v="1.44"/>
        <n v="1.25"/>
        <n v="6.44"/>
        <n v="5.47"/>
        <n v="4.04"/>
        <n v="2.86"/>
        <n v="2.65"/>
        <n v="2.36"/>
        <n v="2.15"/>
        <n v="1.85"/>
        <n v="1.73"/>
        <n v="1.52"/>
        <n v="1.35"/>
        <n v="1.26"/>
        <n v="7.03"/>
        <n v="3.13"/>
        <n v="3.05"/>
        <n v="2.91"/>
        <n v="2.63"/>
        <n v="1.92"/>
        <n v="1.56"/>
        <n v="1.49"/>
        <n v="11.52"/>
        <n v="4.2699999999999996"/>
        <n v="3.32"/>
        <n v="2.85"/>
        <n v="2.71"/>
        <n v="2.17"/>
        <n v="2.1"/>
        <n v="1.69"/>
        <n v="1.1499999999999999"/>
        <n v="1.08"/>
        <n v="5.73"/>
        <n v="3.92"/>
        <n v="3.7"/>
        <n v="3"/>
        <n v="2.0699999999999998"/>
        <n v="1.98"/>
        <n v="1.9"/>
        <n v="1.72"/>
        <n v="1.68"/>
        <n v="1.54"/>
        <n v="1.28"/>
        <n v="5.95"/>
        <n v="4.46"/>
        <n v="3.08"/>
        <n v="2.5499999999999998"/>
        <n v="1.59"/>
        <n v="1.17"/>
        <n v="4.66"/>
        <n v="3.44"/>
        <n v="2.83"/>
        <n v="2.73"/>
        <n v="2.5299999999999998"/>
        <n v="2.23"/>
        <n v="2.02"/>
        <n v="1.62"/>
        <n v="4.0999999999999996"/>
        <n v="3.83"/>
        <n v="2.84"/>
        <n v="2.64"/>
        <n v="2.44"/>
        <n v="2.31"/>
        <n v="4.21"/>
        <n v="3.69"/>
        <n v="3.35"/>
        <n v="2.4500000000000002"/>
        <n v="2.27"/>
        <n v="1.97"/>
        <n v="1.93"/>
        <n v="1.8"/>
        <n v="1.2"/>
        <n v="5.9"/>
        <n v="4.07"/>
        <n v="3.37"/>
        <n v="2.95"/>
        <n v="2.81"/>
        <n v="2.67"/>
        <n v="1.83"/>
        <n v="4.95"/>
        <n v="3.51"/>
        <n v="2.68"/>
        <n v="2.4700000000000002"/>
        <n v="1.86"/>
        <n v="1.24"/>
        <n v="5.14"/>
        <n v="4.2300000000000004"/>
        <n v="3.93"/>
        <n v="3.02"/>
        <n v="2.72"/>
        <n v="1.51"/>
        <n v="1.21"/>
        <n v="4.3600000000000003"/>
        <n v="1.79"/>
        <n v="4.83"/>
        <n v="4.1399999999999997"/>
        <n v="3.45"/>
        <n v="14.19"/>
        <n v="4.05"/>
        <n v="2.0299999999999998"/>
        <n v="4.6900000000000004"/>
        <n v="2.6"/>
        <n v="2.08"/>
      </sharedItems>
    </cacheField>
    <cacheField name="総数（個人）" numFmtId="0" sqlType="4">
      <sharedItems containsSemiMixedTypes="0" containsString="0" containsNumber="1" containsInteger="1" minValue="0" maxValue="1253" count="103">
        <n v="1253"/>
        <n v="571"/>
        <n v="200"/>
        <n v="592"/>
        <n v="721"/>
        <n v="634"/>
        <n v="414"/>
        <n v="501"/>
        <n v="239"/>
        <n v="148"/>
        <n v="288"/>
        <n v="337"/>
        <n v="441"/>
        <n v="178"/>
        <n v="298"/>
        <n v="378"/>
        <n v="168"/>
        <n v="80"/>
        <n v="261"/>
        <n v="244"/>
        <n v="280"/>
        <n v="134"/>
        <n v="158"/>
        <n v="172"/>
        <n v="38"/>
        <n v="127"/>
        <n v="34"/>
        <n v="91"/>
        <n v="14"/>
        <n v="21"/>
        <n v="96"/>
        <n v="65"/>
        <n v="66"/>
        <n v="79"/>
        <n v="93"/>
        <n v="10"/>
        <n v="53"/>
        <n v="70"/>
        <n v="123"/>
        <n v="40"/>
        <n v="73"/>
        <n v="61"/>
        <n v="50"/>
        <n v="63"/>
        <n v="42"/>
        <n v="37"/>
        <n v="20"/>
        <n v="6"/>
        <n v="25"/>
        <n v="9"/>
        <n v="131"/>
        <n v="52"/>
        <n v="82"/>
        <n v="45"/>
        <n v="67"/>
        <n v="55"/>
        <n v="46"/>
        <n v="39"/>
        <n v="43"/>
        <n v="36"/>
        <n v="8"/>
        <n v="41"/>
        <n v="28"/>
        <n v="23"/>
        <n v="18"/>
        <n v="15"/>
        <n v="29"/>
        <n v="17"/>
        <n v="26"/>
        <n v="24"/>
        <n v="12"/>
        <n v="19"/>
        <n v="11"/>
        <n v="101"/>
        <n v="72"/>
        <n v="64"/>
        <n v="57"/>
        <n v="35"/>
        <n v="4"/>
        <n v="2"/>
        <n v="22"/>
        <n v="16"/>
        <n v="7"/>
        <n v="5"/>
        <n v="88"/>
        <n v="27"/>
        <n v="32"/>
        <n v="3"/>
        <n v="13"/>
        <n v="1"/>
        <n v="112"/>
        <n v="56"/>
        <n v="33"/>
        <n v="0"/>
        <n v="98"/>
        <n v="85"/>
        <n v="58"/>
        <n v="51"/>
        <n v="30"/>
        <n v="44"/>
        <n v="47"/>
        <n v="78"/>
        <n v="31"/>
      </sharedItems>
    </cacheField>
    <cacheField name="構成比（個人）" numFmtId="0" sqlType="3">
      <sharedItems containsSemiMixedTypes="0" containsString="0" containsNumber="1" minValue="0" maxValue="17.45" count="219">
        <n v="8.24"/>
        <n v="3.75"/>
        <n v="1.31"/>
        <n v="3.89"/>
        <n v="4.74"/>
        <n v="4.17"/>
        <n v="2.72"/>
        <n v="3.29"/>
        <n v="1.57"/>
        <n v="0.97"/>
        <n v="1.89"/>
        <n v="2.2200000000000002"/>
        <n v="2.9"/>
        <n v="1.17"/>
        <n v="1.96"/>
        <n v="2.48"/>
        <n v="1.1000000000000001"/>
        <n v="0.53"/>
        <n v="1.72"/>
        <n v="1.6"/>
        <n v="9.33"/>
        <n v="4.46"/>
        <n v="5.26"/>
        <n v="5.73"/>
        <n v="1.27"/>
        <n v="4.2300000000000004"/>
        <n v="1.1299999999999999"/>
        <n v="3.03"/>
        <n v="0.47"/>
        <n v="0.7"/>
        <n v="3.2"/>
        <n v="2.17"/>
        <n v="2.2000000000000002"/>
        <n v="2.63"/>
        <n v="3.1"/>
        <n v="0.33"/>
        <n v="1.77"/>
        <n v="2.33"/>
        <n v="9.0399999999999991"/>
        <n v="2.94"/>
        <n v="5.36"/>
        <n v="4.4800000000000004"/>
        <n v="3.67"/>
        <n v="4.63"/>
        <n v="0.73"/>
        <n v="3.09"/>
        <n v="2.79"/>
        <n v="1.03"/>
        <n v="1.47"/>
        <n v="0.44"/>
        <n v="1.54"/>
        <n v="1.84"/>
        <n v="0.66"/>
        <n v="7.84"/>
        <n v="2.5099999999999998"/>
        <n v="3.11"/>
        <n v="4.91"/>
        <n v="2.69"/>
        <n v="4.01"/>
        <n v="2.27"/>
        <n v="2.75"/>
        <n v="1.5"/>
        <n v="2.57"/>
        <n v="2.15"/>
        <n v="0.48"/>
        <n v="2.4500000000000002"/>
        <n v="1.68"/>
        <n v="1.38"/>
        <n v="1.08"/>
        <n v="9.15"/>
        <n v="1.74"/>
        <n v="4.29"/>
        <n v="3.36"/>
        <n v="0.93"/>
        <n v="3.24"/>
        <n v="1.97"/>
        <n v="2.4300000000000002"/>
        <n v="1.04"/>
        <n v="2.67"/>
        <n v="3.01"/>
        <n v="2.78"/>
        <n v="1.39"/>
        <n v="6.61"/>
        <n v="9.5399999999999991"/>
        <n v="6.8"/>
        <n v="6.04"/>
        <n v="5.38"/>
        <n v="3.31"/>
        <n v="0.38"/>
        <n v="0.19"/>
        <n v="2.08"/>
        <n v="1.51"/>
        <n v="2.36"/>
        <n v="0.94"/>
        <n v="2.74"/>
        <n v="2.46"/>
        <n v="13.31"/>
        <n v="4.08"/>
        <n v="5.3"/>
        <n v="4.84"/>
        <n v="0.91"/>
        <n v="5.45"/>
        <n v="3.63"/>
        <n v="0.3"/>
        <n v="1.82"/>
        <n v="1.06"/>
        <n v="0.45"/>
        <n v="2.42"/>
        <n v="1.21"/>
        <n v="0.15"/>
        <n v="1.66"/>
        <n v="17.45"/>
        <n v="8.7200000000000006"/>
        <n v="2.8"/>
        <n v="5.14"/>
        <n v="1.25"/>
        <n v="2.65"/>
        <n v="3.74"/>
        <n v="0.78"/>
        <n v="0.16"/>
        <n v="0"/>
        <n v="1.0900000000000001"/>
        <n v="2.96"/>
        <n v="0.31"/>
        <n v="1.56"/>
        <n v="0.62"/>
        <n v="7.35"/>
        <n v="6.38"/>
        <n v="4.3499999999999996"/>
        <n v="1.65"/>
        <n v="2.85"/>
        <n v="4.28"/>
        <n v="3.83"/>
        <n v="2.5499999999999998"/>
        <n v="2.1800000000000002"/>
        <n v="1.58"/>
        <n v="2.25"/>
        <n v="1.2"/>
        <n v="1.8"/>
        <n v="1.05"/>
        <n v="7.37"/>
        <n v="7.79"/>
        <n v="5.05"/>
        <n v="1.26"/>
        <n v="2.3199999999999998"/>
        <n v="4.21"/>
        <n v="3.79"/>
        <n v="0.63"/>
        <n v="3.37"/>
        <n v="2.5299999999999998"/>
        <n v="2.11"/>
        <n v="0.84"/>
        <n v="9.17"/>
        <n v="1.88"/>
        <n v="4.58"/>
        <n v="2.92"/>
        <n v="1.67"/>
        <n v="3.33"/>
        <n v="3.13"/>
        <n v="0.42"/>
        <n v="2.29"/>
        <n v="2.71"/>
        <n v="5.22"/>
        <n v="1.33"/>
        <n v="6.1"/>
        <n v="3.77"/>
        <n v="4.22"/>
        <n v="3.66"/>
        <n v="1.22"/>
        <n v="2.77"/>
        <n v="1.78"/>
        <n v="2.44"/>
        <n v="1.55"/>
        <n v="1.1100000000000001"/>
        <n v="6.41"/>
        <n v="4.0199999999999996"/>
        <n v="5.5"/>
        <n v="2.04"/>
        <n v="0.99"/>
        <n v="1.69"/>
        <n v="2.2599999999999998"/>
        <n v="1.83"/>
        <n v="1.34"/>
        <n v="3.76"/>
        <n v="6.34"/>
        <n v="4.6900000000000004"/>
        <n v="2.58"/>
        <n v="3.05"/>
        <n v="1.64"/>
        <n v="2.82"/>
        <n v="2.35"/>
        <n v="1.41"/>
        <n v="3.72"/>
        <n v="6.81"/>
        <n v="5.88"/>
        <n v="4.6399999999999997"/>
        <n v="4.95"/>
        <n v="1.86"/>
        <n v="1.24"/>
        <n v="0.76"/>
        <n v="6.11"/>
        <n v="6.87"/>
        <n v="5.34"/>
        <n v="1.53"/>
        <n v="3.91"/>
        <n v="6.7"/>
        <n v="4.47"/>
        <n v="2.23"/>
        <n v="1.1200000000000001"/>
        <n v="0.56000000000000005"/>
        <n v="5.71"/>
        <n v="1.43"/>
        <n v="2.86"/>
        <n v="14.74"/>
        <n v="3.16"/>
        <n v="6.32"/>
        <n v="4.13"/>
        <n v="4.96"/>
        <n v="0.83"/>
      </sharedItems>
    </cacheField>
    <cacheField name="総数（法人）" numFmtId="0" sqlType="4">
      <sharedItems containsSemiMixedTypes="0" containsString="0" containsNumber="1" containsInteger="1" minValue="0" maxValue="570" count="69">
        <n v="149"/>
        <n v="529"/>
        <n v="570"/>
        <n v="166"/>
        <n v="36"/>
        <n v="84"/>
        <n v="264"/>
        <n v="140"/>
        <n v="313"/>
        <n v="397"/>
        <n v="228"/>
        <n v="167"/>
        <n v="39"/>
        <n v="289"/>
        <n v="46"/>
        <n v="234"/>
        <n v="319"/>
        <n v="81"/>
        <n v="92"/>
        <n v="32"/>
        <n v="125"/>
        <n v="21"/>
        <n v="12"/>
        <n v="100"/>
        <n v="9"/>
        <n v="99"/>
        <n v="30"/>
        <n v="103"/>
        <n v="11"/>
        <n v="40"/>
        <n v="38"/>
        <n v="19"/>
        <n v="4"/>
        <n v="82"/>
        <n v="79"/>
        <n v="33"/>
        <n v="16"/>
        <n v="17"/>
        <n v="42"/>
        <n v="3"/>
        <n v="2"/>
        <n v="22"/>
        <n v="49"/>
        <n v="26"/>
        <n v="20"/>
        <n v="18"/>
        <n v="15"/>
        <n v="10"/>
        <n v="24"/>
        <n v="23"/>
        <n v="62"/>
        <n v="47"/>
        <n v="8"/>
        <n v="35"/>
        <n v="14"/>
        <n v="13"/>
        <n v="29"/>
        <n v="7"/>
        <n v="6"/>
        <n v="1"/>
        <n v="83"/>
        <n v="45"/>
        <n v="25"/>
        <n v="28"/>
        <n v="58"/>
        <n v="31"/>
        <n v="0"/>
        <n v="5"/>
        <n v="41"/>
      </sharedItems>
    </cacheField>
    <cacheField name="構成比（法人）" numFmtId="0" sqlType="3">
      <sharedItems containsSemiMixedTypes="0" containsString="0" containsNumber="1" minValue="0" maxValue="14.29" count="190">
        <n v="1.1100000000000001"/>
        <n v="3.96"/>
        <n v="4.26"/>
        <n v="1.24"/>
        <n v="0.27"/>
        <n v="0.63"/>
        <n v="1.97"/>
        <n v="1.05"/>
        <n v="2.34"/>
        <n v="2.97"/>
        <n v="1.7"/>
        <n v="1.25"/>
        <n v="0.28999999999999998"/>
        <n v="2.16"/>
        <n v="0.34"/>
        <n v="1.75"/>
        <n v="2.39"/>
        <n v="0.61"/>
        <n v="0.69"/>
        <n v="1.01"/>
        <n v="1.23"/>
        <n v="0.66"/>
        <n v="0.38"/>
        <n v="3.16"/>
        <n v="0.28000000000000003"/>
        <n v="3.13"/>
        <n v="0.95"/>
        <n v="3.26"/>
        <n v="2.91"/>
        <n v="0.35"/>
        <n v="1.27"/>
        <n v="1.2"/>
        <n v="0.6"/>
        <n v="0.13"/>
        <n v="2.59"/>
        <n v="2.5"/>
        <n v="1.04"/>
        <n v="0.51"/>
        <n v="1.54"/>
        <n v="3.81"/>
        <n v="1.0900000000000001"/>
        <n v="0.82"/>
        <n v="0.18"/>
        <n v="1.99"/>
        <n v="4.4400000000000004"/>
        <n v="1.45"/>
        <n v="0.36"/>
        <n v="2.36"/>
        <n v="1.81"/>
        <n v="2.99"/>
        <n v="1.63"/>
        <n v="1.36"/>
        <n v="0.91"/>
        <n v="2.1800000000000002"/>
        <n v="2.09"/>
        <n v="0.89"/>
        <n v="5"/>
        <n v="3.79"/>
        <n v="0.24"/>
        <n v="2.9"/>
        <n v="0.65"/>
        <n v="2.66"/>
        <n v="1.21"/>
        <n v="1.61"/>
        <n v="2.82"/>
        <n v="1.1299999999999999"/>
        <n v="3.23"/>
        <n v="0.16"/>
        <n v="1.37"/>
        <n v="1.8"/>
        <n v="4.16"/>
        <n v="0.42"/>
        <n v="4.0199999999999996"/>
        <n v="0.97"/>
        <n v="3.19"/>
        <n v="0.83"/>
        <n v="0.14000000000000001"/>
        <n v="1.53"/>
        <n v="0.55000000000000004"/>
        <n v="1.66"/>
        <n v="6.35"/>
        <n v="2.2200000000000002"/>
        <n v="1.83"/>
        <n v="0.31"/>
        <n v="0.46"/>
        <n v="3.44"/>
        <n v="1.22"/>
        <n v="3.06"/>
        <n v="3.21"/>
        <n v="1.91"/>
        <n v="2.4500000000000002"/>
        <n v="0.84"/>
        <n v="1.07"/>
        <n v="2.14"/>
        <n v="0.23"/>
        <n v="1.52"/>
        <n v="4.82"/>
        <n v="3.31"/>
        <n v="1.79"/>
        <n v="2.62"/>
        <n v="1.1000000000000001"/>
        <n v="2.48"/>
        <n v="2.0699999999999998"/>
        <n v="7.13"/>
        <n v="0.86"/>
        <n v="3.08"/>
        <n v="3.57"/>
        <n v="1.72"/>
        <n v="2.46"/>
        <n v="2.21"/>
        <n v="2.71"/>
        <n v="0.49"/>
        <n v="1.48"/>
        <n v="0.12"/>
        <n v="1.35"/>
        <n v="1.85"/>
        <n v="0.74"/>
        <n v="3.63"/>
        <n v="0.45"/>
        <n v="2.95"/>
        <n v="5.22"/>
        <n v="0.68"/>
        <n v="1.47"/>
        <n v="2.4900000000000002"/>
        <n v="2.04"/>
        <n v="2.61"/>
        <n v="0"/>
        <n v="0.56999999999999995"/>
        <n v="1.02"/>
        <n v="4.57"/>
        <n v="0.43"/>
        <n v="4.13"/>
        <n v="2.83"/>
        <n v="0.87"/>
        <n v="1.74"/>
        <n v="1.3"/>
        <n v="1.96"/>
        <n v="0.41"/>
        <n v="3.93"/>
        <n v="2.2799999999999998"/>
        <n v="0.21"/>
        <n v="0.62"/>
        <n v="2.56"/>
        <n v="7.84"/>
        <n v="0.17"/>
        <n v="3.75"/>
        <n v="1.87"/>
        <n v="3.41"/>
        <n v="1.19"/>
        <n v="0.8"/>
        <n v="3.33"/>
        <n v="4.7"/>
        <n v="3.56"/>
        <n v="0.92"/>
        <n v="0.11"/>
        <n v="1.1499999999999999"/>
        <n v="1.26"/>
        <n v="9.2200000000000006"/>
        <n v="0.71"/>
        <n v="2.13"/>
        <n v="1.06"/>
        <n v="2.84"/>
        <n v="3.9"/>
        <n v="1.77"/>
        <n v="8.11"/>
        <n v="2.0299999999999998"/>
        <n v="3.38"/>
        <n v="4.05"/>
        <n v="8.59"/>
        <n v="6.57"/>
        <n v="5.05"/>
        <n v="2.5299999999999998"/>
        <n v="4.55"/>
        <n v="3.03"/>
        <n v="2.02"/>
        <n v="7.88"/>
        <n v="5.91"/>
        <n v="2.96"/>
        <n v="0.99"/>
        <n v="4.1100000000000003"/>
        <n v="8.2200000000000006"/>
        <n v="5.48"/>
        <n v="2.74"/>
        <n v="14.29"/>
        <n v="6.12"/>
        <n v="4.08"/>
        <n v="8.9600000000000009"/>
        <n v="1.49"/>
        <n v="4.4800000000000004"/>
        <n v="5.97"/>
      </sharedItems>
    </cacheField>
    <cacheField name="総数（法人以外の団体）" numFmtId="0" sqlType="4">
      <sharedItems containsSemiMixedTypes="0" containsString="0" containsNumber="1" containsInteger="1" minValue="0" maxValue="3" count="4">
        <n v="0"/>
        <n v="2"/>
        <n v="1"/>
        <n v="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0">
  <r>
    <x v="0"/>
    <x v="0"/>
    <x v="0"/>
    <x v="0"/>
    <n v="6"/>
    <n v="0.02"/>
    <n v="1"/>
    <n v="0.01"/>
    <n v="5"/>
    <n v="0.04"/>
    <x v="0"/>
  </r>
  <r>
    <x v="0"/>
    <x v="0"/>
    <x v="0"/>
    <x v="1"/>
    <n v="4706"/>
    <n v="16.25"/>
    <n v="2019"/>
    <n v="13.27"/>
    <n v="2687"/>
    <n v="20.09"/>
    <x v="0"/>
  </r>
  <r>
    <x v="0"/>
    <x v="0"/>
    <x v="0"/>
    <x v="2"/>
    <n v="2937"/>
    <n v="10.14"/>
    <n v="1244"/>
    <n v="8.18"/>
    <n v="1690"/>
    <n v="12.64"/>
    <x v="1"/>
  </r>
  <r>
    <x v="0"/>
    <x v="0"/>
    <x v="0"/>
    <x v="3"/>
    <n v="56"/>
    <n v="0.19"/>
    <n v="2"/>
    <n v="0.01"/>
    <n v="52"/>
    <n v="0.39"/>
    <x v="0"/>
  </r>
  <r>
    <x v="0"/>
    <x v="0"/>
    <x v="0"/>
    <x v="4"/>
    <n v="237"/>
    <n v="0.82"/>
    <n v="20"/>
    <n v="0.13"/>
    <n v="216"/>
    <n v="1.61"/>
    <x v="2"/>
  </r>
  <r>
    <x v="0"/>
    <x v="0"/>
    <x v="0"/>
    <x v="5"/>
    <n v="357"/>
    <n v="1.23"/>
    <n v="62"/>
    <n v="0.41"/>
    <n v="289"/>
    <n v="2.16"/>
    <x v="3"/>
  </r>
  <r>
    <x v="0"/>
    <x v="0"/>
    <x v="0"/>
    <x v="6"/>
    <n v="6498"/>
    <n v="22.44"/>
    <n v="3348"/>
    <n v="22.01"/>
    <n v="3144"/>
    <n v="23.51"/>
    <x v="3"/>
  </r>
  <r>
    <x v="0"/>
    <x v="0"/>
    <x v="0"/>
    <x v="7"/>
    <n v="176"/>
    <n v="0.61"/>
    <n v="30"/>
    <n v="0.2"/>
    <n v="146"/>
    <n v="1.0900000000000001"/>
    <x v="0"/>
  </r>
  <r>
    <x v="0"/>
    <x v="0"/>
    <x v="0"/>
    <x v="8"/>
    <n v="2581"/>
    <n v="8.91"/>
    <n v="952"/>
    <n v="6.26"/>
    <n v="1625"/>
    <n v="12.15"/>
    <x v="4"/>
  </r>
  <r>
    <x v="0"/>
    <x v="0"/>
    <x v="0"/>
    <x v="9"/>
    <n v="1651"/>
    <n v="5.7"/>
    <n v="845"/>
    <n v="5.55"/>
    <n v="788"/>
    <n v="5.89"/>
    <x v="4"/>
  </r>
  <r>
    <x v="0"/>
    <x v="0"/>
    <x v="0"/>
    <x v="10"/>
    <n v="2810"/>
    <n v="9.6999999999999993"/>
    <n v="2198"/>
    <n v="14.45"/>
    <n v="600"/>
    <n v="4.49"/>
    <x v="2"/>
  </r>
  <r>
    <x v="0"/>
    <x v="0"/>
    <x v="0"/>
    <x v="11"/>
    <n v="3341"/>
    <n v="11.54"/>
    <n v="2530"/>
    <n v="16.63"/>
    <n v="794"/>
    <n v="5.94"/>
    <x v="5"/>
  </r>
  <r>
    <x v="0"/>
    <x v="0"/>
    <x v="0"/>
    <x v="12"/>
    <n v="1299"/>
    <n v="4.49"/>
    <n v="841"/>
    <n v="5.53"/>
    <n v="317"/>
    <n v="2.37"/>
    <x v="6"/>
  </r>
  <r>
    <x v="0"/>
    <x v="0"/>
    <x v="0"/>
    <x v="13"/>
    <n v="1352"/>
    <n v="4.67"/>
    <n v="812"/>
    <n v="5.34"/>
    <n v="471"/>
    <n v="3.52"/>
    <x v="7"/>
  </r>
  <r>
    <x v="0"/>
    <x v="0"/>
    <x v="0"/>
    <x v="14"/>
    <n v="950"/>
    <n v="3.28"/>
    <n v="308"/>
    <n v="2.02"/>
    <n v="551"/>
    <n v="4.12"/>
    <x v="8"/>
  </r>
  <r>
    <x v="0"/>
    <x v="1"/>
    <x v="1"/>
    <x v="0"/>
    <n v="0"/>
    <n v="0"/>
    <n v="0"/>
    <n v="0"/>
    <n v="0"/>
    <n v="0"/>
    <x v="0"/>
  </r>
  <r>
    <x v="0"/>
    <x v="1"/>
    <x v="1"/>
    <x v="1"/>
    <n v="884"/>
    <n v="14.15"/>
    <n v="226"/>
    <n v="7.53"/>
    <n v="658"/>
    <n v="20.82"/>
    <x v="0"/>
  </r>
  <r>
    <x v="0"/>
    <x v="1"/>
    <x v="1"/>
    <x v="2"/>
    <n v="364"/>
    <n v="5.83"/>
    <n v="122"/>
    <n v="4.0599999999999996"/>
    <n v="242"/>
    <n v="7.66"/>
    <x v="0"/>
  </r>
  <r>
    <x v="0"/>
    <x v="1"/>
    <x v="1"/>
    <x v="3"/>
    <n v="9"/>
    <n v="0.14000000000000001"/>
    <n v="1"/>
    <n v="0.03"/>
    <n v="7"/>
    <n v="0.22"/>
    <x v="0"/>
  </r>
  <r>
    <x v="0"/>
    <x v="1"/>
    <x v="1"/>
    <x v="4"/>
    <n v="76"/>
    <n v="1.22"/>
    <n v="4"/>
    <n v="0.13"/>
    <n v="71"/>
    <n v="2.25"/>
    <x v="2"/>
  </r>
  <r>
    <x v="0"/>
    <x v="1"/>
    <x v="1"/>
    <x v="5"/>
    <n v="62"/>
    <n v="0.99"/>
    <n v="16"/>
    <n v="0.53"/>
    <n v="45"/>
    <n v="1.42"/>
    <x v="2"/>
  </r>
  <r>
    <x v="0"/>
    <x v="1"/>
    <x v="1"/>
    <x v="6"/>
    <n v="1249"/>
    <n v="19.989999999999998"/>
    <n v="560"/>
    <n v="18.649999999999999"/>
    <n v="687"/>
    <n v="21.74"/>
    <x v="2"/>
  </r>
  <r>
    <x v="0"/>
    <x v="1"/>
    <x v="1"/>
    <x v="7"/>
    <n v="45"/>
    <n v="0.72"/>
    <n v="8"/>
    <n v="0.27"/>
    <n v="37"/>
    <n v="1.17"/>
    <x v="0"/>
  </r>
  <r>
    <x v="0"/>
    <x v="1"/>
    <x v="1"/>
    <x v="8"/>
    <n v="674"/>
    <n v="10.79"/>
    <n v="244"/>
    <n v="8.1300000000000008"/>
    <n v="429"/>
    <n v="13.58"/>
    <x v="2"/>
  </r>
  <r>
    <x v="0"/>
    <x v="1"/>
    <x v="1"/>
    <x v="9"/>
    <n v="535"/>
    <n v="8.56"/>
    <n v="231"/>
    <n v="7.69"/>
    <n v="300"/>
    <n v="9.49"/>
    <x v="9"/>
  </r>
  <r>
    <x v="0"/>
    <x v="1"/>
    <x v="1"/>
    <x v="10"/>
    <n v="655"/>
    <n v="10.48"/>
    <n v="527"/>
    <n v="17.55"/>
    <n v="126"/>
    <n v="3.99"/>
    <x v="0"/>
  </r>
  <r>
    <x v="0"/>
    <x v="1"/>
    <x v="1"/>
    <x v="11"/>
    <n v="770"/>
    <n v="12.32"/>
    <n v="560"/>
    <n v="18.649999999999999"/>
    <n v="206"/>
    <n v="6.52"/>
    <x v="1"/>
  </r>
  <r>
    <x v="0"/>
    <x v="1"/>
    <x v="1"/>
    <x v="12"/>
    <n v="348"/>
    <n v="5.57"/>
    <n v="231"/>
    <n v="7.69"/>
    <n v="75"/>
    <n v="2.37"/>
    <x v="10"/>
  </r>
  <r>
    <x v="0"/>
    <x v="1"/>
    <x v="1"/>
    <x v="13"/>
    <n v="368"/>
    <n v="5.89"/>
    <n v="223"/>
    <n v="7.43"/>
    <n v="136"/>
    <n v="4.3"/>
    <x v="2"/>
  </r>
  <r>
    <x v="0"/>
    <x v="1"/>
    <x v="1"/>
    <x v="14"/>
    <n v="209"/>
    <n v="3.35"/>
    <n v="49"/>
    <n v="1.63"/>
    <n v="141"/>
    <n v="4.46"/>
    <x v="1"/>
  </r>
  <r>
    <x v="0"/>
    <x v="2"/>
    <x v="2"/>
    <x v="0"/>
    <n v="0"/>
    <n v="0"/>
    <n v="0"/>
    <n v="0"/>
    <n v="0"/>
    <n v="0"/>
    <x v="0"/>
  </r>
  <r>
    <x v="0"/>
    <x v="2"/>
    <x v="2"/>
    <x v="1"/>
    <n v="337"/>
    <n v="13.59"/>
    <n v="124"/>
    <n v="9.11"/>
    <n v="213"/>
    <n v="19.309999999999999"/>
    <x v="0"/>
  </r>
  <r>
    <x v="0"/>
    <x v="2"/>
    <x v="2"/>
    <x v="2"/>
    <n v="203"/>
    <n v="8.19"/>
    <n v="98"/>
    <n v="7.2"/>
    <n v="105"/>
    <n v="9.52"/>
    <x v="0"/>
  </r>
  <r>
    <x v="0"/>
    <x v="2"/>
    <x v="2"/>
    <x v="3"/>
    <n v="8"/>
    <n v="0.32"/>
    <n v="0"/>
    <n v="0"/>
    <n v="8"/>
    <n v="0.73"/>
    <x v="0"/>
  </r>
  <r>
    <x v="0"/>
    <x v="2"/>
    <x v="2"/>
    <x v="4"/>
    <n v="22"/>
    <n v="0.89"/>
    <n v="2"/>
    <n v="0.15"/>
    <n v="20"/>
    <n v="1.81"/>
    <x v="0"/>
  </r>
  <r>
    <x v="0"/>
    <x v="2"/>
    <x v="2"/>
    <x v="5"/>
    <n v="26"/>
    <n v="1.05"/>
    <n v="3"/>
    <n v="0.22"/>
    <n v="23"/>
    <n v="2.09"/>
    <x v="0"/>
  </r>
  <r>
    <x v="0"/>
    <x v="2"/>
    <x v="2"/>
    <x v="6"/>
    <n v="587"/>
    <n v="23.67"/>
    <n v="322"/>
    <n v="23.66"/>
    <n v="264"/>
    <n v="23.93"/>
    <x v="2"/>
  </r>
  <r>
    <x v="0"/>
    <x v="2"/>
    <x v="2"/>
    <x v="7"/>
    <n v="19"/>
    <n v="0.77"/>
    <n v="4"/>
    <n v="0.28999999999999998"/>
    <n v="15"/>
    <n v="1.36"/>
    <x v="0"/>
  </r>
  <r>
    <x v="0"/>
    <x v="2"/>
    <x v="2"/>
    <x v="8"/>
    <n v="212"/>
    <n v="8.5500000000000007"/>
    <n v="79"/>
    <n v="5.8"/>
    <n v="133"/>
    <n v="12.06"/>
    <x v="0"/>
  </r>
  <r>
    <x v="0"/>
    <x v="2"/>
    <x v="2"/>
    <x v="9"/>
    <n v="131"/>
    <n v="5.28"/>
    <n v="74"/>
    <n v="5.44"/>
    <n v="56"/>
    <n v="5.08"/>
    <x v="0"/>
  </r>
  <r>
    <x v="0"/>
    <x v="2"/>
    <x v="2"/>
    <x v="10"/>
    <n v="301"/>
    <n v="12.14"/>
    <n v="239"/>
    <n v="17.559999999999999"/>
    <n v="62"/>
    <n v="5.62"/>
    <x v="0"/>
  </r>
  <r>
    <x v="0"/>
    <x v="2"/>
    <x v="2"/>
    <x v="11"/>
    <n v="312"/>
    <n v="12.58"/>
    <n v="229"/>
    <n v="16.829999999999998"/>
    <n v="83"/>
    <n v="7.52"/>
    <x v="0"/>
  </r>
  <r>
    <x v="0"/>
    <x v="2"/>
    <x v="2"/>
    <x v="12"/>
    <n v="111"/>
    <n v="4.4800000000000004"/>
    <n v="74"/>
    <n v="5.44"/>
    <n v="30"/>
    <n v="2.72"/>
    <x v="0"/>
  </r>
  <r>
    <x v="0"/>
    <x v="2"/>
    <x v="2"/>
    <x v="13"/>
    <n v="124"/>
    <n v="5"/>
    <n v="77"/>
    <n v="5.66"/>
    <n v="42"/>
    <n v="3.81"/>
    <x v="9"/>
  </r>
  <r>
    <x v="0"/>
    <x v="2"/>
    <x v="2"/>
    <x v="14"/>
    <n v="87"/>
    <n v="3.51"/>
    <n v="36"/>
    <n v="2.65"/>
    <n v="49"/>
    <n v="4.4400000000000004"/>
    <x v="2"/>
  </r>
  <r>
    <x v="0"/>
    <x v="3"/>
    <x v="3"/>
    <x v="0"/>
    <n v="0"/>
    <n v="0"/>
    <n v="0"/>
    <n v="0"/>
    <n v="0"/>
    <n v="0"/>
    <x v="0"/>
  </r>
  <r>
    <x v="0"/>
    <x v="3"/>
    <x v="3"/>
    <x v="1"/>
    <n v="568"/>
    <n v="19.38"/>
    <n v="322"/>
    <n v="19.27"/>
    <n v="246"/>
    <n v="19.84"/>
    <x v="0"/>
  </r>
  <r>
    <x v="0"/>
    <x v="3"/>
    <x v="3"/>
    <x v="2"/>
    <n v="314"/>
    <n v="10.71"/>
    <n v="137"/>
    <n v="8.1999999999999993"/>
    <n v="177"/>
    <n v="14.27"/>
    <x v="0"/>
  </r>
  <r>
    <x v="0"/>
    <x v="3"/>
    <x v="3"/>
    <x v="3"/>
    <n v="6"/>
    <n v="0.2"/>
    <n v="0"/>
    <n v="0"/>
    <n v="6"/>
    <n v="0.48"/>
    <x v="0"/>
  </r>
  <r>
    <x v="0"/>
    <x v="3"/>
    <x v="3"/>
    <x v="4"/>
    <n v="16"/>
    <n v="0.55000000000000004"/>
    <n v="2"/>
    <n v="0.12"/>
    <n v="14"/>
    <n v="1.1299999999999999"/>
    <x v="0"/>
  </r>
  <r>
    <x v="0"/>
    <x v="3"/>
    <x v="3"/>
    <x v="5"/>
    <n v="36"/>
    <n v="1.23"/>
    <n v="7"/>
    <n v="0.42"/>
    <n v="29"/>
    <n v="2.34"/>
    <x v="0"/>
  </r>
  <r>
    <x v="0"/>
    <x v="3"/>
    <x v="3"/>
    <x v="6"/>
    <n v="754"/>
    <n v="25.73"/>
    <n v="406"/>
    <n v="24.3"/>
    <n v="348"/>
    <n v="28.06"/>
    <x v="0"/>
  </r>
  <r>
    <x v="0"/>
    <x v="3"/>
    <x v="3"/>
    <x v="7"/>
    <n v="12"/>
    <n v="0.41"/>
    <n v="3"/>
    <n v="0.18"/>
    <n v="9"/>
    <n v="0.73"/>
    <x v="0"/>
  </r>
  <r>
    <x v="0"/>
    <x v="3"/>
    <x v="3"/>
    <x v="8"/>
    <n v="217"/>
    <n v="7.4"/>
    <n v="73"/>
    <n v="4.37"/>
    <n v="144"/>
    <n v="11.61"/>
    <x v="0"/>
  </r>
  <r>
    <x v="0"/>
    <x v="3"/>
    <x v="3"/>
    <x v="9"/>
    <n v="118"/>
    <n v="4.03"/>
    <n v="80"/>
    <n v="4.79"/>
    <n v="38"/>
    <n v="3.06"/>
    <x v="0"/>
  </r>
  <r>
    <x v="0"/>
    <x v="3"/>
    <x v="3"/>
    <x v="10"/>
    <n v="262"/>
    <n v="8.94"/>
    <n v="213"/>
    <n v="12.75"/>
    <n v="49"/>
    <n v="3.95"/>
    <x v="0"/>
  </r>
  <r>
    <x v="0"/>
    <x v="3"/>
    <x v="3"/>
    <x v="11"/>
    <n v="317"/>
    <n v="10.82"/>
    <n v="251"/>
    <n v="15.02"/>
    <n v="65"/>
    <n v="5.24"/>
    <x v="0"/>
  </r>
  <r>
    <x v="0"/>
    <x v="3"/>
    <x v="3"/>
    <x v="12"/>
    <n v="105"/>
    <n v="3.58"/>
    <n v="63"/>
    <n v="3.77"/>
    <n v="29"/>
    <n v="2.34"/>
    <x v="2"/>
  </r>
  <r>
    <x v="0"/>
    <x v="3"/>
    <x v="3"/>
    <x v="13"/>
    <n v="128"/>
    <n v="4.37"/>
    <n v="86"/>
    <n v="5.15"/>
    <n v="39"/>
    <n v="3.15"/>
    <x v="2"/>
  </r>
  <r>
    <x v="0"/>
    <x v="3"/>
    <x v="3"/>
    <x v="14"/>
    <n v="78"/>
    <n v="2.66"/>
    <n v="28"/>
    <n v="1.68"/>
    <n v="47"/>
    <n v="3.79"/>
    <x v="0"/>
  </r>
  <r>
    <x v="0"/>
    <x v="4"/>
    <x v="4"/>
    <x v="0"/>
    <n v="0"/>
    <n v="0"/>
    <n v="0"/>
    <n v="0"/>
    <n v="0"/>
    <n v="0"/>
    <x v="0"/>
  </r>
  <r>
    <x v="0"/>
    <x v="4"/>
    <x v="4"/>
    <x v="1"/>
    <n v="264"/>
    <n v="16.55"/>
    <n v="115"/>
    <n v="13.33"/>
    <n v="149"/>
    <n v="20.67"/>
    <x v="0"/>
  </r>
  <r>
    <x v="0"/>
    <x v="4"/>
    <x v="4"/>
    <x v="2"/>
    <n v="119"/>
    <n v="7.46"/>
    <n v="50"/>
    <n v="5.79"/>
    <n v="69"/>
    <n v="9.57"/>
    <x v="0"/>
  </r>
  <r>
    <x v="0"/>
    <x v="4"/>
    <x v="4"/>
    <x v="3"/>
    <n v="0"/>
    <n v="0"/>
    <n v="0"/>
    <n v="0"/>
    <n v="0"/>
    <n v="0"/>
    <x v="0"/>
  </r>
  <r>
    <x v="0"/>
    <x v="4"/>
    <x v="4"/>
    <x v="4"/>
    <n v="10"/>
    <n v="0.63"/>
    <n v="0"/>
    <n v="0"/>
    <n v="10"/>
    <n v="1.39"/>
    <x v="0"/>
  </r>
  <r>
    <x v="0"/>
    <x v="4"/>
    <x v="4"/>
    <x v="5"/>
    <n v="23"/>
    <n v="1.44"/>
    <n v="6"/>
    <n v="0.7"/>
    <n v="17"/>
    <n v="2.36"/>
    <x v="0"/>
  </r>
  <r>
    <x v="0"/>
    <x v="4"/>
    <x v="4"/>
    <x v="6"/>
    <n v="422"/>
    <n v="26.46"/>
    <n v="225"/>
    <n v="26.07"/>
    <n v="197"/>
    <n v="27.32"/>
    <x v="0"/>
  </r>
  <r>
    <x v="0"/>
    <x v="4"/>
    <x v="4"/>
    <x v="7"/>
    <n v="15"/>
    <n v="0.94"/>
    <n v="2"/>
    <n v="0.23"/>
    <n v="13"/>
    <n v="1.8"/>
    <x v="0"/>
  </r>
  <r>
    <x v="0"/>
    <x v="4"/>
    <x v="4"/>
    <x v="8"/>
    <n v="122"/>
    <n v="7.65"/>
    <n v="35"/>
    <n v="4.0599999999999996"/>
    <n v="87"/>
    <n v="12.07"/>
    <x v="0"/>
  </r>
  <r>
    <x v="0"/>
    <x v="4"/>
    <x v="4"/>
    <x v="9"/>
    <n v="79"/>
    <n v="4.95"/>
    <n v="47"/>
    <n v="5.45"/>
    <n v="32"/>
    <n v="4.4400000000000004"/>
    <x v="0"/>
  </r>
  <r>
    <x v="0"/>
    <x v="4"/>
    <x v="4"/>
    <x v="10"/>
    <n v="163"/>
    <n v="10.220000000000001"/>
    <n v="136"/>
    <n v="15.76"/>
    <n v="26"/>
    <n v="3.61"/>
    <x v="2"/>
  </r>
  <r>
    <x v="0"/>
    <x v="4"/>
    <x v="4"/>
    <x v="11"/>
    <n v="211"/>
    <n v="13.23"/>
    <n v="155"/>
    <n v="17.96"/>
    <n v="56"/>
    <n v="7.77"/>
    <x v="0"/>
  </r>
  <r>
    <x v="0"/>
    <x v="4"/>
    <x v="4"/>
    <x v="12"/>
    <n v="57"/>
    <n v="3.57"/>
    <n v="39"/>
    <n v="4.5199999999999996"/>
    <n v="17"/>
    <n v="2.36"/>
    <x v="0"/>
  </r>
  <r>
    <x v="0"/>
    <x v="4"/>
    <x v="4"/>
    <x v="13"/>
    <n v="74"/>
    <n v="4.6399999999999997"/>
    <n v="39"/>
    <n v="4.5199999999999996"/>
    <n v="30"/>
    <n v="4.16"/>
    <x v="2"/>
  </r>
  <r>
    <x v="0"/>
    <x v="4"/>
    <x v="4"/>
    <x v="14"/>
    <n v="36"/>
    <n v="2.2599999999999998"/>
    <n v="14"/>
    <n v="1.62"/>
    <n v="18"/>
    <n v="2.5"/>
    <x v="2"/>
  </r>
  <r>
    <x v="0"/>
    <x v="5"/>
    <x v="5"/>
    <x v="0"/>
    <n v="0"/>
    <n v="0"/>
    <n v="0"/>
    <n v="0"/>
    <n v="0"/>
    <n v="0"/>
    <x v="0"/>
  </r>
  <r>
    <x v="0"/>
    <x v="5"/>
    <x v="5"/>
    <x v="1"/>
    <n v="285"/>
    <n v="12"/>
    <n v="75"/>
    <n v="7.08"/>
    <n v="210"/>
    <n v="16.059999999999999"/>
    <x v="0"/>
  </r>
  <r>
    <x v="0"/>
    <x v="5"/>
    <x v="5"/>
    <x v="2"/>
    <n v="159"/>
    <n v="6.69"/>
    <n v="43"/>
    <n v="4.0599999999999996"/>
    <n v="116"/>
    <n v="8.8699999999999992"/>
    <x v="0"/>
  </r>
  <r>
    <x v="0"/>
    <x v="5"/>
    <x v="5"/>
    <x v="3"/>
    <n v="3"/>
    <n v="0.13"/>
    <n v="0"/>
    <n v="0"/>
    <n v="3"/>
    <n v="0.23"/>
    <x v="0"/>
  </r>
  <r>
    <x v="0"/>
    <x v="5"/>
    <x v="5"/>
    <x v="4"/>
    <n v="37"/>
    <n v="1.56"/>
    <n v="4"/>
    <n v="0.38"/>
    <n v="33"/>
    <n v="2.52"/>
    <x v="0"/>
  </r>
  <r>
    <x v="0"/>
    <x v="5"/>
    <x v="5"/>
    <x v="5"/>
    <n v="10"/>
    <n v="0.42"/>
    <n v="1"/>
    <n v="0.09"/>
    <n v="9"/>
    <n v="0.69"/>
    <x v="0"/>
  </r>
  <r>
    <x v="0"/>
    <x v="5"/>
    <x v="5"/>
    <x v="6"/>
    <n v="474"/>
    <n v="19.96"/>
    <n v="185"/>
    <n v="17.47"/>
    <n v="289"/>
    <n v="22.09"/>
    <x v="0"/>
  </r>
  <r>
    <x v="0"/>
    <x v="5"/>
    <x v="5"/>
    <x v="7"/>
    <n v="16"/>
    <n v="0.67"/>
    <n v="2"/>
    <n v="0.19"/>
    <n v="14"/>
    <n v="1.07"/>
    <x v="0"/>
  </r>
  <r>
    <x v="0"/>
    <x v="5"/>
    <x v="5"/>
    <x v="8"/>
    <n v="350"/>
    <n v="14.74"/>
    <n v="107"/>
    <n v="10.1"/>
    <n v="242"/>
    <n v="18.5"/>
    <x v="2"/>
  </r>
  <r>
    <x v="0"/>
    <x v="5"/>
    <x v="5"/>
    <x v="9"/>
    <n v="166"/>
    <n v="6.99"/>
    <n v="92"/>
    <n v="8.69"/>
    <n v="73"/>
    <n v="5.58"/>
    <x v="2"/>
  </r>
  <r>
    <x v="0"/>
    <x v="5"/>
    <x v="5"/>
    <x v="10"/>
    <n v="197"/>
    <n v="8.2899999999999991"/>
    <n v="134"/>
    <n v="12.65"/>
    <n v="62"/>
    <n v="4.74"/>
    <x v="0"/>
  </r>
  <r>
    <x v="0"/>
    <x v="5"/>
    <x v="5"/>
    <x v="11"/>
    <n v="325"/>
    <n v="13.68"/>
    <n v="226"/>
    <n v="21.34"/>
    <n v="99"/>
    <n v="7.57"/>
    <x v="0"/>
  </r>
  <r>
    <x v="0"/>
    <x v="5"/>
    <x v="5"/>
    <x v="12"/>
    <n v="141"/>
    <n v="5.94"/>
    <n v="94"/>
    <n v="8.8800000000000008"/>
    <n v="46"/>
    <n v="3.52"/>
    <x v="0"/>
  </r>
  <r>
    <x v="0"/>
    <x v="5"/>
    <x v="5"/>
    <x v="13"/>
    <n v="115"/>
    <n v="4.84"/>
    <n v="74"/>
    <n v="6.99"/>
    <n v="40"/>
    <n v="3.06"/>
    <x v="0"/>
  </r>
  <r>
    <x v="0"/>
    <x v="5"/>
    <x v="5"/>
    <x v="14"/>
    <n v="97"/>
    <n v="4.08"/>
    <n v="22"/>
    <n v="2.08"/>
    <n v="72"/>
    <n v="5.5"/>
    <x v="9"/>
  </r>
  <r>
    <x v="0"/>
    <x v="6"/>
    <x v="6"/>
    <x v="0"/>
    <n v="0"/>
    <n v="0"/>
    <n v="0"/>
    <n v="0"/>
    <n v="0"/>
    <n v="0"/>
    <x v="0"/>
  </r>
  <r>
    <x v="0"/>
    <x v="6"/>
    <x v="6"/>
    <x v="1"/>
    <n v="215"/>
    <n v="15.27"/>
    <n v="70"/>
    <n v="10.59"/>
    <n v="145"/>
    <n v="19.97"/>
    <x v="0"/>
  </r>
  <r>
    <x v="0"/>
    <x v="6"/>
    <x v="6"/>
    <x v="2"/>
    <n v="96"/>
    <n v="6.82"/>
    <n v="33"/>
    <n v="4.99"/>
    <n v="63"/>
    <n v="8.68"/>
    <x v="0"/>
  </r>
  <r>
    <x v="0"/>
    <x v="6"/>
    <x v="6"/>
    <x v="3"/>
    <n v="4"/>
    <n v="0.28000000000000003"/>
    <n v="0"/>
    <n v="0"/>
    <n v="4"/>
    <n v="0.55000000000000004"/>
    <x v="0"/>
  </r>
  <r>
    <x v="0"/>
    <x v="6"/>
    <x v="6"/>
    <x v="4"/>
    <n v="12"/>
    <n v="0.85"/>
    <n v="0"/>
    <n v="0"/>
    <n v="12"/>
    <n v="1.65"/>
    <x v="0"/>
  </r>
  <r>
    <x v="0"/>
    <x v="6"/>
    <x v="6"/>
    <x v="5"/>
    <n v="20"/>
    <n v="1.42"/>
    <n v="3"/>
    <n v="0.45"/>
    <n v="17"/>
    <n v="2.34"/>
    <x v="0"/>
  </r>
  <r>
    <x v="0"/>
    <x v="6"/>
    <x v="6"/>
    <x v="6"/>
    <n v="337"/>
    <n v="23.93"/>
    <n v="155"/>
    <n v="23.45"/>
    <n v="182"/>
    <n v="25.07"/>
    <x v="0"/>
  </r>
  <r>
    <x v="0"/>
    <x v="6"/>
    <x v="6"/>
    <x v="7"/>
    <n v="9"/>
    <n v="0.64"/>
    <n v="2"/>
    <n v="0.3"/>
    <n v="7"/>
    <n v="0.96"/>
    <x v="0"/>
  </r>
  <r>
    <x v="0"/>
    <x v="6"/>
    <x v="6"/>
    <x v="8"/>
    <n v="114"/>
    <n v="8.1"/>
    <n v="15"/>
    <n v="2.27"/>
    <n v="99"/>
    <n v="13.64"/>
    <x v="0"/>
  </r>
  <r>
    <x v="0"/>
    <x v="6"/>
    <x v="6"/>
    <x v="9"/>
    <n v="76"/>
    <n v="5.4"/>
    <n v="37"/>
    <n v="5.6"/>
    <n v="36"/>
    <n v="4.96"/>
    <x v="2"/>
  </r>
  <r>
    <x v="0"/>
    <x v="6"/>
    <x v="6"/>
    <x v="10"/>
    <n v="130"/>
    <n v="9.23"/>
    <n v="86"/>
    <n v="13.01"/>
    <n v="44"/>
    <n v="6.06"/>
    <x v="0"/>
  </r>
  <r>
    <x v="0"/>
    <x v="6"/>
    <x v="6"/>
    <x v="11"/>
    <n v="194"/>
    <n v="13.78"/>
    <n v="156"/>
    <n v="23.6"/>
    <n v="37"/>
    <n v="5.0999999999999996"/>
    <x v="0"/>
  </r>
  <r>
    <x v="0"/>
    <x v="6"/>
    <x v="6"/>
    <x v="12"/>
    <n v="74"/>
    <n v="5.26"/>
    <n v="45"/>
    <n v="6.81"/>
    <n v="21"/>
    <n v="2.89"/>
    <x v="0"/>
  </r>
  <r>
    <x v="0"/>
    <x v="6"/>
    <x v="6"/>
    <x v="13"/>
    <n v="74"/>
    <n v="5.26"/>
    <n v="39"/>
    <n v="5.9"/>
    <n v="35"/>
    <n v="4.82"/>
    <x v="0"/>
  </r>
  <r>
    <x v="0"/>
    <x v="6"/>
    <x v="6"/>
    <x v="14"/>
    <n v="53"/>
    <n v="3.76"/>
    <n v="20"/>
    <n v="3.03"/>
    <n v="24"/>
    <n v="3.31"/>
    <x v="0"/>
  </r>
  <r>
    <x v="0"/>
    <x v="7"/>
    <x v="7"/>
    <x v="0"/>
    <n v="0"/>
    <n v="0"/>
    <n v="0"/>
    <n v="0"/>
    <n v="0"/>
    <n v="0"/>
    <x v="0"/>
  </r>
  <r>
    <x v="0"/>
    <x v="7"/>
    <x v="7"/>
    <x v="1"/>
    <n v="216"/>
    <n v="14.63"/>
    <n v="48"/>
    <n v="7.48"/>
    <n v="168"/>
    <n v="20.66"/>
    <x v="0"/>
  </r>
  <r>
    <x v="0"/>
    <x v="7"/>
    <x v="7"/>
    <x v="2"/>
    <n v="135"/>
    <n v="9.15"/>
    <n v="39"/>
    <n v="6.07"/>
    <n v="96"/>
    <n v="11.81"/>
    <x v="0"/>
  </r>
  <r>
    <x v="0"/>
    <x v="7"/>
    <x v="7"/>
    <x v="3"/>
    <n v="6"/>
    <n v="0.41"/>
    <n v="0"/>
    <n v="0"/>
    <n v="6"/>
    <n v="0.74"/>
    <x v="0"/>
  </r>
  <r>
    <x v="0"/>
    <x v="7"/>
    <x v="7"/>
    <x v="4"/>
    <n v="6"/>
    <n v="0.41"/>
    <n v="0"/>
    <n v="0"/>
    <n v="6"/>
    <n v="0.74"/>
    <x v="0"/>
  </r>
  <r>
    <x v="0"/>
    <x v="7"/>
    <x v="7"/>
    <x v="5"/>
    <n v="27"/>
    <n v="1.83"/>
    <n v="1"/>
    <n v="0.16"/>
    <n v="25"/>
    <n v="3.08"/>
    <x v="0"/>
  </r>
  <r>
    <x v="0"/>
    <x v="7"/>
    <x v="7"/>
    <x v="6"/>
    <n v="264"/>
    <n v="17.89"/>
    <n v="99"/>
    <n v="15.42"/>
    <n v="165"/>
    <n v="20.3"/>
    <x v="0"/>
  </r>
  <r>
    <x v="0"/>
    <x v="7"/>
    <x v="7"/>
    <x v="7"/>
    <n v="11"/>
    <n v="0.75"/>
    <n v="0"/>
    <n v="0"/>
    <n v="11"/>
    <n v="1.35"/>
    <x v="0"/>
  </r>
  <r>
    <x v="0"/>
    <x v="7"/>
    <x v="7"/>
    <x v="8"/>
    <n v="288"/>
    <n v="19.510000000000002"/>
    <n v="149"/>
    <n v="23.21"/>
    <n v="139"/>
    <n v="17.100000000000001"/>
    <x v="0"/>
  </r>
  <r>
    <x v="0"/>
    <x v="7"/>
    <x v="7"/>
    <x v="9"/>
    <n v="79"/>
    <n v="5.35"/>
    <n v="30"/>
    <n v="4.67"/>
    <n v="48"/>
    <n v="5.9"/>
    <x v="0"/>
  </r>
  <r>
    <x v="0"/>
    <x v="7"/>
    <x v="7"/>
    <x v="10"/>
    <n v="106"/>
    <n v="7.18"/>
    <n v="80"/>
    <n v="12.46"/>
    <n v="26"/>
    <n v="3.2"/>
    <x v="0"/>
  </r>
  <r>
    <x v="0"/>
    <x v="7"/>
    <x v="7"/>
    <x v="11"/>
    <n v="143"/>
    <n v="9.69"/>
    <n v="103"/>
    <n v="16.04"/>
    <n v="40"/>
    <n v="4.92"/>
    <x v="0"/>
  </r>
  <r>
    <x v="0"/>
    <x v="7"/>
    <x v="7"/>
    <x v="12"/>
    <n v="62"/>
    <n v="4.2"/>
    <n v="41"/>
    <n v="6.39"/>
    <n v="18"/>
    <n v="2.21"/>
    <x v="0"/>
  </r>
  <r>
    <x v="0"/>
    <x v="7"/>
    <x v="7"/>
    <x v="13"/>
    <n v="71"/>
    <n v="4.8099999999999996"/>
    <n v="39"/>
    <n v="6.07"/>
    <n v="24"/>
    <n v="2.95"/>
    <x v="0"/>
  </r>
  <r>
    <x v="0"/>
    <x v="7"/>
    <x v="7"/>
    <x v="14"/>
    <n v="62"/>
    <n v="4.2"/>
    <n v="13"/>
    <n v="2.02"/>
    <n v="41"/>
    <n v="5.04"/>
    <x v="0"/>
  </r>
  <r>
    <x v="0"/>
    <x v="8"/>
    <x v="8"/>
    <x v="0"/>
    <n v="3"/>
    <n v="0.13"/>
    <n v="0"/>
    <n v="0"/>
    <n v="3"/>
    <n v="0.34"/>
    <x v="0"/>
  </r>
  <r>
    <x v="0"/>
    <x v="8"/>
    <x v="8"/>
    <x v="1"/>
    <n v="356"/>
    <n v="15.7"/>
    <n v="201"/>
    <n v="15.08"/>
    <n v="155"/>
    <n v="17.57"/>
    <x v="0"/>
  </r>
  <r>
    <x v="0"/>
    <x v="8"/>
    <x v="8"/>
    <x v="2"/>
    <n v="379"/>
    <n v="16.71"/>
    <n v="186"/>
    <n v="13.95"/>
    <n v="192"/>
    <n v="21.77"/>
    <x v="2"/>
  </r>
  <r>
    <x v="0"/>
    <x v="8"/>
    <x v="8"/>
    <x v="3"/>
    <n v="3"/>
    <n v="0.13"/>
    <n v="0"/>
    <n v="0"/>
    <n v="3"/>
    <n v="0.34"/>
    <x v="0"/>
  </r>
  <r>
    <x v="0"/>
    <x v="8"/>
    <x v="8"/>
    <x v="4"/>
    <n v="7"/>
    <n v="0.31"/>
    <n v="0"/>
    <n v="0"/>
    <n v="7"/>
    <n v="0.79"/>
    <x v="0"/>
  </r>
  <r>
    <x v="0"/>
    <x v="8"/>
    <x v="8"/>
    <x v="5"/>
    <n v="26"/>
    <n v="1.1499999999999999"/>
    <n v="7"/>
    <n v="0.53"/>
    <n v="19"/>
    <n v="2.15"/>
    <x v="0"/>
  </r>
  <r>
    <x v="0"/>
    <x v="8"/>
    <x v="8"/>
    <x v="6"/>
    <n v="530"/>
    <n v="23.37"/>
    <n v="312"/>
    <n v="23.41"/>
    <n v="217"/>
    <n v="24.6"/>
    <x v="2"/>
  </r>
  <r>
    <x v="0"/>
    <x v="8"/>
    <x v="8"/>
    <x v="7"/>
    <n v="8"/>
    <n v="0.35"/>
    <n v="2"/>
    <n v="0.15"/>
    <n v="6"/>
    <n v="0.68"/>
    <x v="0"/>
  </r>
  <r>
    <x v="0"/>
    <x v="8"/>
    <x v="8"/>
    <x v="8"/>
    <n v="164"/>
    <n v="7.23"/>
    <n v="86"/>
    <n v="6.45"/>
    <n v="78"/>
    <n v="8.84"/>
    <x v="0"/>
  </r>
  <r>
    <x v="0"/>
    <x v="8"/>
    <x v="8"/>
    <x v="9"/>
    <n v="111"/>
    <n v="4.8899999999999997"/>
    <n v="65"/>
    <n v="4.88"/>
    <n v="45"/>
    <n v="5.0999999999999996"/>
    <x v="0"/>
  </r>
  <r>
    <x v="0"/>
    <x v="8"/>
    <x v="8"/>
    <x v="10"/>
    <n v="208"/>
    <n v="9.17"/>
    <n v="162"/>
    <n v="12.15"/>
    <n v="44"/>
    <n v="4.99"/>
    <x v="0"/>
  </r>
  <r>
    <x v="0"/>
    <x v="8"/>
    <x v="8"/>
    <x v="11"/>
    <n v="220"/>
    <n v="9.6999999999999993"/>
    <n v="171"/>
    <n v="12.83"/>
    <n v="45"/>
    <n v="5.0999999999999996"/>
    <x v="0"/>
  </r>
  <r>
    <x v="0"/>
    <x v="8"/>
    <x v="8"/>
    <x v="12"/>
    <n v="93"/>
    <n v="4.0999999999999996"/>
    <n v="68"/>
    <n v="5.0999999999999996"/>
    <n v="13"/>
    <n v="1.47"/>
    <x v="2"/>
  </r>
  <r>
    <x v="0"/>
    <x v="8"/>
    <x v="8"/>
    <x v="13"/>
    <n v="87"/>
    <n v="3.84"/>
    <n v="50"/>
    <n v="3.75"/>
    <n v="30"/>
    <n v="3.4"/>
    <x v="0"/>
  </r>
  <r>
    <x v="0"/>
    <x v="8"/>
    <x v="8"/>
    <x v="14"/>
    <n v="73"/>
    <n v="3.22"/>
    <n v="23"/>
    <n v="1.73"/>
    <n v="25"/>
    <n v="2.83"/>
    <x v="0"/>
  </r>
  <r>
    <x v="0"/>
    <x v="9"/>
    <x v="9"/>
    <x v="0"/>
    <n v="1"/>
    <n v="0.11"/>
    <n v="1"/>
    <n v="0.21"/>
    <n v="0"/>
    <n v="0"/>
    <x v="0"/>
  </r>
  <r>
    <x v="0"/>
    <x v="9"/>
    <x v="9"/>
    <x v="1"/>
    <n v="140"/>
    <n v="14.88"/>
    <n v="55"/>
    <n v="11.58"/>
    <n v="85"/>
    <n v="18.48"/>
    <x v="0"/>
  </r>
  <r>
    <x v="0"/>
    <x v="9"/>
    <x v="9"/>
    <x v="2"/>
    <n v="93"/>
    <n v="9.8800000000000008"/>
    <n v="34"/>
    <n v="7.16"/>
    <n v="59"/>
    <n v="12.83"/>
    <x v="0"/>
  </r>
  <r>
    <x v="0"/>
    <x v="9"/>
    <x v="9"/>
    <x v="3"/>
    <n v="1"/>
    <n v="0.11"/>
    <n v="0"/>
    <n v="0"/>
    <n v="1"/>
    <n v="0.22"/>
    <x v="0"/>
  </r>
  <r>
    <x v="0"/>
    <x v="9"/>
    <x v="9"/>
    <x v="4"/>
    <n v="10"/>
    <n v="1.06"/>
    <n v="1"/>
    <n v="0.21"/>
    <n v="9"/>
    <n v="1.96"/>
    <x v="0"/>
  </r>
  <r>
    <x v="0"/>
    <x v="9"/>
    <x v="9"/>
    <x v="5"/>
    <n v="15"/>
    <n v="1.59"/>
    <n v="2"/>
    <n v="0.42"/>
    <n v="13"/>
    <n v="2.83"/>
    <x v="0"/>
  </r>
  <r>
    <x v="0"/>
    <x v="9"/>
    <x v="9"/>
    <x v="6"/>
    <n v="205"/>
    <n v="21.79"/>
    <n v="98"/>
    <n v="20.63"/>
    <n v="107"/>
    <n v="23.26"/>
    <x v="0"/>
  </r>
  <r>
    <x v="0"/>
    <x v="9"/>
    <x v="9"/>
    <x v="7"/>
    <n v="7"/>
    <n v="0.74"/>
    <n v="3"/>
    <n v="0.63"/>
    <n v="4"/>
    <n v="0.87"/>
    <x v="0"/>
  </r>
  <r>
    <x v="0"/>
    <x v="9"/>
    <x v="9"/>
    <x v="8"/>
    <n v="104"/>
    <n v="11.05"/>
    <n v="53"/>
    <n v="11.16"/>
    <n v="51"/>
    <n v="11.09"/>
    <x v="0"/>
  </r>
  <r>
    <x v="0"/>
    <x v="9"/>
    <x v="9"/>
    <x v="9"/>
    <n v="57"/>
    <n v="6.06"/>
    <n v="25"/>
    <n v="5.26"/>
    <n v="31"/>
    <n v="6.74"/>
    <x v="0"/>
  </r>
  <r>
    <x v="0"/>
    <x v="9"/>
    <x v="9"/>
    <x v="10"/>
    <n v="90"/>
    <n v="9.56"/>
    <n v="65"/>
    <n v="13.68"/>
    <n v="25"/>
    <n v="5.43"/>
    <x v="0"/>
  </r>
  <r>
    <x v="0"/>
    <x v="9"/>
    <x v="9"/>
    <x v="11"/>
    <n v="116"/>
    <n v="12.33"/>
    <n v="84"/>
    <n v="17.68"/>
    <n v="31"/>
    <n v="6.74"/>
    <x v="2"/>
  </r>
  <r>
    <x v="0"/>
    <x v="9"/>
    <x v="9"/>
    <x v="12"/>
    <n v="46"/>
    <n v="4.8899999999999997"/>
    <n v="28"/>
    <n v="5.89"/>
    <n v="17"/>
    <n v="3.7"/>
    <x v="0"/>
  </r>
  <r>
    <x v="0"/>
    <x v="9"/>
    <x v="9"/>
    <x v="13"/>
    <n v="34"/>
    <n v="3.61"/>
    <n v="18"/>
    <n v="3.79"/>
    <n v="14"/>
    <n v="3.04"/>
    <x v="0"/>
  </r>
  <r>
    <x v="0"/>
    <x v="9"/>
    <x v="9"/>
    <x v="14"/>
    <n v="22"/>
    <n v="2.34"/>
    <n v="8"/>
    <n v="1.68"/>
    <n v="13"/>
    <n v="2.83"/>
    <x v="0"/>
  </r>
  <r>
    <x v="0"/>
    <x v="10"/>
    <x v="10"/>
    <x v="0"/>
    <n v="0"/>
    <n v="0"/>
    <n v="0"/>
    <n v="0"/>
    <n v="0"/>
    <n v="0"/>
    <x v="0"/>
  </r>
  <r>
    <x v="0"/>
    <x v="10"/>
    <x v="10"/>
    <x v="1"/>
    <n v="149"/>
    <n v="15.08"/>
    <n v="65"/>
    <n v="13.54"/>
    <n v="84"/>
    <n v="17.39"/>
    <x v="0"/>
  </r>
  <r>
    <x v="0"/>
    <x v="10"/>
    <x v="10"/>
    <x v="2"/>
    <n v="118"/>
    <n v="11.94"/>
    <n v="36"/>
    <n v="7.5"/>
    <n v="82"/>
    <n v="16.98"/>
    <x v="0"/>
  </r>
  <r>
    <x v="0"/>
    <x v="10"/>
    <x v="10"/>
    <x v="3"/>
    <n v="4"/>
    <n v="0.4"/>
    <n v="0"/>
    <n v="0"/>
    <n v="4"/>
    <n v="0.83"/>
    <x v="0"/>
  </r>
  <r>
    <x v="0"/>
    <x v="10"/>
    <x v="10"/>
    <x v="4"/>
    <n v="3"/>
    <n v="0.3"/>
    <n v="0"/>
    <n v="0"/>
    <n v="3"/>
    <n v="0.62"/>
    <x v="0"/>
  </r>
  <r>
    <x v="0"/>
    <x v="10"/>
    <x v="10"/>
    <x v="5"/>
    <n v="28"/>
    <n v="2.83"/>
    <n v="3"/>
    <n v="0.63"/>
    <n v="25"/>
    <n v="5.18"/>
    <x v="0"/>
  </r>
  <r>
    <x v="0"/>
    <x v="10"/>
    <x v="10"/>
    <x v="6"/>
    <n v="207"/>
    <n v="20.95"/>
    <n v="96"/>
    <n v="20"/>
    <n v="111"/>
    <n v="22.98"/>
    <x v="0"/>
  </r>
  <r>
    <x v="0"/>
    <x v="10"/>
    <x v="10"/>
    <x v="7"/>
    <n v="6"/>
    <n v="0.61"/>
    <n v="1"/>
    <n v="0.21"/>
    <n v="5"/>
    <n v="1.04"/>
    <x v="0"/>
  </r>
  <r>
    <x v="0"/>
    <x v="10"/>
    <x v="10"/>
    <x v="8"/>
    <n v="76"/>
    <n v="7.69"/>
    <n v="30"/>
    <n v="6.25"/>
    <n v="46"/>
    <n v="9.52"/>
    <x v="0"/>
  </r>
  <r>
    <x v="0"/>
    <x v="10"/>
    <x v="10"/>
    <x v="9"/>
    <n v="43"/>
    <n v="4.3499999999999996"/>
    <n v="23"/>
    <n v="4.79"/>
    <n v="19"/>
    <n v="3.93"/>
    <x v="0"/>
  </r>
  <r>
    <x v="0"/>
    <x v="10"/>
    <x v="10"/>
    <x v="10"/>
    <n v="102"/>
    <n v="10.32"/>
    <n v="77"/>
    <n v="16.04"/>
    <n v="25"/>
    <n v="5.18"/>
    <x v="0"/>
  </r>
  <r>
    <x v="0"/>
    <x v="10"/>
    <x v="10"/>
    <x v="11"/>
    <n v="114"/>
    <n v="11.54"/>
    <n v="87"/>
    <n v="18.13"/>
    <n v="27"/>
    <n v="5.59"/>
    <x v="0"/>
  </r>
  <r>
    <x v="0"/>
    <x v="10"/>
    <x v="10"/>
    <x v="12"/>
    <n v="44"/>
    <n v="4.45"/>
    <n v="27"/>
    <n v="5.63"/>
    <n v="13"/>
    <n v="2.69"/>
    <x v="0"/>
  </r>
  <r>
    <x v="0"/>
    <x v="10"/>
    <x v="10"/>
    <x v="13"/>
    <n v="56"/>
    <n v="5.67"/>
    <n v="25"/>
    <n v="5.21"/>
    <n v="16"/>
    <n v="3.31"/>
    <x v="0"/>
  </r>
  <r>
    <x v="0"/>
    <x v="10"/>
    <x v="10"/>
    <x v="14"/>
    <n v="38"/>
    <n v="3.85"/>
    <n v="10"/>
    <n v="2.08"/>
    <n v="23"/>
    <n v="4.76"/>
    <x v="3"/>
  </r>
  <r>
    <x v="0"/>
    <x v="11"/>
    <x v="11"/>
    <x v="0"/>
    <n v="0"/>
    <n v="0"/>
    <n v="0"/>
    <n v="0"/>
    <n v="0"/>
    <n v="0"/>
    <x v="0"/>
  </r>
  <r>
    <x v="0"/>
    <x v="11"/>
    <x v="11"/>
    <x v="1"/>
    <n v="288"/>
    <n v="19.02"/>
    <n v="147"/>
    <n v="16.32"/>
    <n v="141"/>
    <n v="24.02"/>
    <x v="0"/>
  </r>
  <r>
    <x v="0"/>
    <x v="11"/>
    <x v="11"/>
    <x v="2"/>
    <n v="293"/>
    <n v="19.350000000000001"/>
    <n v="161"/>
    <n v="17.87"/>
    <n v="131"/>
    <n v="22.32"/>
    <x v="2"/>
  </r>
  <r>
    <x v="0"/>
    <x v="11"/>
    <x v="11"/>
    <x v="3"/>
    <n v="2"/>
    <n v="0.13"/>
    <n v="0"/>
    <n v="0"/>
    <n v="1"/>
    <n v="0.17"/>
    <x v="0"/>
  </r>
  <r>
    <x v="0"/>
    <x v="11"/>
    <x v="11"/>
    <x v="4"/>
    <n v="8"/>
    <n v="0.53"/>
    <n v="1"/>
    <n v="0.11"/>
    <n v="7"/>
    <n v="1.19"/>
    <x v="0"/>
  </r>
  <r>
    <x v="0"/>
    <x v="11"/>
    <x v="11"/>
    <x v="5"/>
    <n v="20"/>
    <n v="1.32"/>
    <n v="7"/>
    <n v="0.78"/>
    <n v="13"/>
    <n v="2.21"/>
    <x v="0"/>
  </r>
  <r>
    <x v="0"/>
    <x v="11"/>
    <x v="11"/>
    <x v="6"/>
    <n v="364"/>
    <n v="24.04"/>
    <n v="208"/>
    <n v="23.09"/>
    <n v="156"/>
    <n v="26.58"/>
    <x v="0"/>
  </r>
  <r>
    <x v="0"/>
    <x v="11"/>
    <x v="11"/>
    <x v="7"/>
    <n v="7"/>
    <n v="0.46"/>
    <n v="0"/>
    <n v="0"/>
    <n v="7"/>
    <n v="1.19"/>
    <x v="0"/>
  </r>
  <r>
    <x v="0"/>
    <x v="11"/>
    <x v="11"/>
    <x v="8"/>
    <n v="34"/>
    <n v="2.25"/>
    <n v="9"/>
    <n v="1"/>
    <n v="25"/>
    <n v="4.26"/>
    <x v="0"/>
  </r>
  <r>
    <x v="0"/>
    <x v="11"/>
    <x v="11"/>
    <x v="9"/>
    <n v="70"/>
    <n v="4.62"/>
    <n v="41"/>
    <n v="4.55"/>
    <n v="28"/>
    <n v="4.7699999999999996"/>
    <x v="0"/>
  </r>
  <r>
    <x v="0"/>
    <x v="11"/>
    <x v="11"/>
    <x v="10"/>
    <n v="182"/>
    <n v="12.02"/>
    <n v="154"/>
    <n v="17.09"/>
    <n v="25"/>
    <n v="4.26"/>
    <x v="0"/>
  </r>
  <r>
    <x v="0"/>
    <x v="11"/>
    <x v="11"/>
    <x v="11"/>
    <n v="131"/>
    <n v="8.65"/>
    <n v="114"/>
    <n v="12.65"/>
    <n v="13"/>
    <n v="2.21"/>
    <x v="9"/>
  </r>
  <r>
    <x v="0"/>
    <x v="11"/>
    <x v="11"/>
    <x v="12"/>
    <n v="44"/>
    <n v="2.91"/>
    <n v="24"/>
    <n v="2.66"/>
    <n v="9"/>
    <n v="1.53"/>
    <x v="2"/>
  </r>
  <r>
    <x v="0"/>
    <x v="11"/>
    <x v="11"/>
    <x v="13"/>
    <n v="41"/>
    <n v="2.71"/>
    <n v="28"/>
    <n v="3.11"/>
    <n v="13"/>
    <n v="2.21"/>
    <x v="0"/>
  </r>
  <r>
    <x v="0"/>
    <x v="11"/>
    <x v="11"/>
    <x v="14"/>
    <n v="30"/>
    <n v="1.98"/>
    <n v="7"/>
    <n v="0.78"/>
    <n v="18"/>
    <n v="3.07"/>
    <x v="0"/>
  </r>
  <r>
    <x v="0"/>
    <x v="12"/>
    <x v="12"/>
    <x v="0"/>
    <n v="0"/>
    <n v="0"/>
    <n v="0"/>
    <n v="0"/>
    <n v="0"/>
    <n v="0"/>
    <x v="0"/>
  </r>
  <r>
    <x v="0"/>
    <x v="12"/>
    <x v="12"/>
    <x v="1"/>
    <n v="446"/>
    <n v="19.14"/>
    <n v="248"/>
    <n v="17.48"/>
    <n v="198"/>
    <n v="22.71"/>
    <x v="0"/>
  </r>
  <r>
    <x v="0"/>
    <x v="12"/>
    <x v="12"/>
    <x v="2"/>
    <n v="299"/>
    <n v="12.83"/>
    <n v="157"/>
    <n v="11.06"/>
    <n v="142"/>
    <n v="16.28"/>
    <x v="0"/>
  </r>
  <r>
    <x v="0"/>
    <x v="12"/>
    <x v="12"/>
    <x v="3"/>
    <n v="5"/>
    <n v="0.21"/>
    <n v="0"/>
    <n v="0"/>
    <n v="5"/>
    <n v="0.56999999999999995"/>
    <x v="0"/>
  </r>
  <r>
    <x v="0"/>
    <x v="12"/>
    <x v="12"/>
    <x v="4"/>
    <n v="19"/>
    <n v="0.82"/>
    <n v="4"/>
    <n v="0.28000000000000003"/>
    <n v="15"/>
    <n v="1.72"/>
    <x v="0"/>
  </r>
  <r>
    <x v="0"/>
    <x v="12"/>
    <x v="12"/>
    <x v="5"/>
    <n v="25"/>
    <n v="1.07"/>
    <n v="4"/>
    <n v="0.28000000000000003"/>
    <n v="21"/>
    <n v="2.41"/>
    <x v="0"/>
  </r>
  <r>
    <x v="0"/>
    <x v="12"/>
    <x v="12"/>
    <x v="6"/>
    <n v="546"/>
    <n v="23.43"/>
    <n v="344"/>
    <n v="24.24"/>
    <n v="200"/>
    <n v="22.94"/>
    <x v="9"/>
  </r>
  <r>
    <x v="0"/>
    <x v="12"/>
    <x v="12"/>
    <x v="7"/>
    <n v="11"/>
    <n v="0.47"/>
    <n v="2"/>
    <n v="0.14000000000000001"/>
    <n v="9"/>
    <n v="1.03"/>
    <x v="0"/>
  </r>
  <r>
    <x v="0"/>
    <x v="12"/>
    <x v="12"/>
    <x v="8"/>
    <n v="125"/>
    <n v="5.36"/>
    <n v="33"/>
    <n v="2.33"/>
    <n v="90"/>
    <n v="10.32"/>
    <x v="9"/>
  </r>
  <r>
    <x v="0"/>
    <x v="12"/>
    <x v="12"/>
    <x v="9"/>
    <n v="95"/>
    <n v="4.08"/>
    <n v="59"/>
    <n v="4.16"/>
    <n v="34"/>
    <n v="3.9"/>
    <x v="0"/>
  </r>
  <r>
    <x v="0"/>
    <x v="12"/>
    <x v="12"/>
    <x v="10"/>
    <n v="222"/>
    <n v="9.5299999999999994"/>
    <n v="188"/>
    <n v="13.25"/>
    <n v="32"/>
    <n v="3.67"/>
    <x v="0"/>
  </r>
  <r>
    <x v="0"/>
    <x v="12"/>
    <x v="12"/>
    <x v="11"/>
    <n v="266"/>
    <n v="11.42"/>
    <n v="218"/>
    <n v="15.36"/>
    <n v="47"/>
    <n v="5.39"/>
    <x v="0"/>
  </r>
  <r>
    <x v="0"/>
    <x v="12"/>
    <x v="12"/>
    <x v="12"/>
    <n v="92"/>
    <n v="3.95"/>
    <n v="58"/>
    <n v="4.09"/>
    <n v="15"/>
    <n v="1.72"/>
    <x v="5"/>
  </r>
  <r>
    <x v="0"/>
    <x v="12"/>
    <x v="12"/>
    <x v="13"/>
    <n v="100"/>
    <n v="4.29"/>
    <n v="71"/>
    <n v="5"/>
    <n v="22"/>
    <n v="2.52"/>
    <x v="2"/>
  </r>
  <r>
    <x v="0"/>
    <x v="12"/>
    <x v="12"/>
    <x v="14"/>
    <n v="79"/>
    <n v="3.39"/>
    <n v="33"/>
    <n v="2.33"/>
    <n v="42"/>
    <n v="4.82"/>
    <x v="9"/>
  </r>
  <r>
    <x v="0"/>
    <x v="13"/>
    <x v="13"/>
    <x v="0"/>
    <n v="0"/>
    <n v="0"/>
    <n v="0"/>
    <n v="0"/>
    <n v="0"/>
    <n v="0"/>
    <x v="0"/>
  </r>
  <r>
    <x v="0"/>
    <x v="13"/>
    <x v="13"/>
    <x v="1"/>
    <n v="150"/>
    <n v="21.07"/>
    <n v="83"/>
    <n v="19.48"/>
    <n v="67"/>
    <n v="23.76"/>
    <x v="0"/>
  </r>
  <r>
    <x v="0"/>
    <x v="13"/>
    <x v="13"/>
    <x v="2"/>
    <n v="114"/>
    <n v="16.010000000000002"/>
    <n v="54"/>
    <n v="12.68"/>
    <n v="60"/>
    <n v="21.28"/>
    <x v="0"/>
  </r>
  <r>
    <x v="0"/>
    <x v="13"/>
    <x v="13"/>
    <x v="3"/>
    <n v="3"/>
    <n v="0.42"/>
    <n v="1"/>
    <n v="0.23"/>
    <n v="2"/>
    <n v="0.71"/>
    <x v="0"/>
  </r>
  <r>
    <x v="0"/>
    <x v="13"/>
    <x v="13"/>
    <x v="4"/>
    <n v="6"/>
    <n v="0.84"/>
    <n v="2"/>
    <n v="0.47"/>
    <n v="4"/>
    <n v="1.42"/>
    <x v="0"/>
  </r>
  <r>
    <x v="0"/>
    <x v="13"/>
    <x v="13"/>
    <x v="5"/>
    <n v="5"/>
    <n v="0.7"/>
    <n v="0"/>
    <n v="0"/>
    <n v="5"/>
    <n v="1.77"/>
    <x v="0"/>
  </r>
  <r>
    <x v="0"/>
    <x v="13"/>
    <x v="13"/>
    <x v="6"/>
    <n v="141"/>
    <n v="19.8"/>
    <n v="93"/>
    <n v="21.83"/>
    <n v="48"/>
    <n v="17.02"/>
    <x v="0"/>
  </r>
  <r>
    <x v="0"/>
    <x v="13"/>
    <x v="13"/>
    <x v="7"/>
    <n v="4"/>
    <n v="0.56000000000000005"/>
    <n v="0"/>
    <n v="0"/>
    <n v="4"/>
    <n v="1.42"/>
    <x v="0"/>
  </r>
  <r>
    <x v="0"/>
    <x v="13"/>
    <x v="13"/>
    <x v="8"/>
    <n v="48"/>
    <n v="6.74"/>
    <n v="25"/>
    <n v="5.87"/>
    <n v="23"/>
    <n v="8.16"/>
    <x v="0"/>
  </r>
  <r>
    <x v="0"/>
    <x v="13"/>
    <x v="13"/>
    <x v="9"/>
    <n v="39"/>
    <n v="5.48"/>
    <n v="12"/>
    <n v="2.82"/>
    <n v="26"/>
    <n v="9.2200000000000006"/>
    <x v="0"/>
  </r>
  <r>
    <x v="0"/>
    <x v="13"/>
    <x v="13"/>
    <x v="10"/>
    <n v="63"/>
    <n v="8.85"/>
    <n v="50"/>
    <n v="11.74"/>
    <n v="13"/>
    <n v="4.6100000000000003"/>
    <x v="0"/>
  </r>
  <r>
    <x v="0"/>
    <x v="13"/>
    <x v="13"/>
    <x v="11"/>
    <n v="67"/>
    <n v="9.41"/>
    <n v="55"/>
    <n v="12.91"/>
    <n v="11"/>
    <n v="3.9"/>
    <x v="2"/>
  </r>
  <r>
    <x v="0"/>
    <x v="13"/>
    <x v="13"/>
    <x v="12"/>
    <n v="21"/>
    <n v="2.95"/>
    <n v="17"/>
    <n v="3.99"/>
    <n v="2"/>
    <n v="0.71"/>
    <x v="9"/>
  </r>
  <r>
    <x v="0"/>
    <x v="13"/>
    <x v="13"/>
    <x v="13"/>
    <n v="30"/>
    <n v="4.21"/>
    <n v="23"/>
    <n v="5.4"/>
    <n v="7"/>
    <n v="2.48"/>
    <x v="0"/>
  </r>
  <r>
    <x v="0"/>
    <x v="13"/>
    <x v="13"/>
    <x v="14"/>
    <n v="21"/>
    <n v="2.95"/>
    <n v="11"/>
    <n v="2.58"/>
    <n v="10"/>
    <n v="3.55"/>
    <x v="0"/>
  </r>
  <r>
    <x v="0"/>
    <x v="14"/>
    <x v="14"/>
    <x v="0"/>
    <n v="1"/>
    <n v="0.21"/>
    <n v="0"/>
    <n v="0"/>
    <n v="1"/>
    <n v="0.68"/>
    <x v="0"/>
  </r>
  <r>
    <x v="0"/>
    <x v="14"/>
    <x v="14"/>
    <x v="1"/>
    <n v="120"/>
    <n v="24.74"/>
    <n v="90"/>
    <n v="27.86"/>
    <n v="30"/>
    <n v="20.27"/>
    <x v="0"/>
  </r>
  <r>
    <x v="0"/>
    <x v="14"/>
    <x v="14"/>
    <x v="2"/>
    <n v="74"/>
    <n v="15.26"/>
    <n v="31"/>
    <n v="9.6"/>
    <n v="42"/>
    <n v="28.38"/>
    <x v="2"/>
  </r>
  <r>
    <x v="0"/>
    <x v="14"/>
    <x v="14"/>
    <x v="3"/>
    <n v="0"/>
    <n v="0"/>
    <n v="0"/>
    <n v="0"/>
    <n v="0"/>
    <n v="0"/>
    <x v="0"/>
  </r>
  <r>
    <x v="0"/>
    <x v="14"/>
    <x v="14"/>
    <x v="4"/>
    <n v="1"/>
    <n v="0.21"/>
    <n v="0"/>
    <n v="0"/>
    <n v="1"/>
    <n v="0.68"/>
    <x v="0"/>
  </r>
  <r>
    <x v="0"/>
    <x v="14"/>
    <x v="14"/>
    <x v="5"/>
    <n v="4"/>
    <n v="0.82"/>
    <n v="1"/>
    <n v="0.31"/>
    <n v="3"/>
    <n v="2.0299999999999998"/>
    <x v="0"/>
  </r>
  <r>
    <x v="0"/>
    <x v="14"/>
    <x v="14"/>
    <x v="6"/>
    <n v="103"/>
    <n v="21.24"/>
    <n v="80"/>
    <n v="24.77"/>
    <n v="23"/>
    <n v="15.54"/>
    <x v="0"/>
  </r>
  <r>
    <x v="0"/>
    <x v="14"/>
    <x v="14"/>
    <x v="7"/>
    <n v="0"/>
    <n v="0"/>
    <n v="0"/>
    <n v="0"/>
    <n v="0"/>
    <n v="0"/>
    <x v="0"/>
  </r>
  <r>
    <x v="0"/>
    <x v="14"/>
    <x v="14"/>
    <x v="8"/>
    <n v="15"/>
    <n v="3.09"/>
    <n v="6"/>
    <n v="1.86"/>
    <n v="9"/>
    <n v="6.08"/>
    <x v="0"/>
  </r>
  <r>
    <x v="0"/>
    <x v="14"/>
    <x v="14"/>
    <x v="9"/>
    <n v="15"/>
    <n v="3.09"/>
    <n v="8"/>
    <n v="2.48"/>
    <n v="7"/>
    <n v="4.7300000000000004"/>
    <x v="0"/>
  </r>
  <r>
    <x v="0"/>
    <x v="14"/>
    <x v="14"/>
    <x v="10"/>
    <n v="39"/>
    <n v="8.0399999999999991"/>
    <n v="31"/>
    <n v="9.6"/>
    <n v="8"/>
    <n v="5.41"/>
    <x v="0"/>
  </r>
  <r>
    <x v="0"/>
    <x v="14"/>
    <x v="14"/>
    <x v="11"/>
    <n v="56"/>
    <n v="11.55"/>
    <n v="46"/>
    <n v="14.24"/>
    <n v="10"/>
    <n v="6.76"/>
    <x v="0"/>
  </r>
  <r>
    <x v="0"/>
    <x v="14"/>
    <x v="14"/>
    <x v="12"/>
    <n v="25"/>
    <n v="5.15"/>
    <n v="9"/>
    <n v="2.79"/>
    <n v="3"/>
    <n v="2.0299999999999998"/>
    <x v="1"/>
  </r>
  <r>
    <x v="0"/>
    <x v="14"/>
    <x v="14"/>
    <x v="13"/>
    <n v="15"/>
    <n v="3.09"/>
    <n v="10"/>
    <n v="3.1"/>
    <n v="5"/>
    <n v="3.38"/>
    <x v="0"/>
  </r>
  <r>
    <x v="0"/>
    <x v="14"/>
    <x v="14"/>
    <x v="14"/>
    <n v="17"/>
    <n v="3.51"/>
    <n v="11"/>
    <n v="3.41"/>
    <n v="6"/>
    <n v="4.05"/>
    <x v="0"/>
  </r>
  <r>
    <x v="0"/>
    <x v="15"/>
    <x v="15"/>
    <x v="0"/>
    <n v="0"/>
    <n v="0"/>
    <n v="0"/>
    <n v="0"/>
    <n v="0"/>
    <n v="0"/>
    <x v="0"/>
  </r>
  <r>
    <x v="0"/>
    <x v="15"/>
    <x v="15"/>
    <x v="1"/>
    <n v="68"/>
    <n v="20.54"/>
    <n v="32"/>
    <n v="24.43"/>
    <n v="36"/>
    <n v="18.18"/>
    <x v="0"/>
  </r>
  <r>
    <x v="0"/>
    <x v="15"/>
    <x v="15"/>
    <x v="2"/>
    <n v="38"/>
    <n v="11.48"/>
    <n v="8"/>
    <n v="6.11"/>
    <n v="30"/>
    <n v="15.15"/>
    <x v="0"/>
  </r>
  <r>
    <x v="0"/>
    <x v="15"/>
    <x v="15"/>
    <x v="3"/>
    <n v="0"/>
    <n v="0"/>
    <n v="0"/>
    <n v="0"/>
    <n v="0"/>
    <n v="0"/>
    <x v="0"/>
  </r>
  <r>
    <x v="0"/>
    <x v="15"/>
    <x v="15"/>
    <x v="4"/>
    <n v="2"/>
    <n v="0.6"/>
    <n v="0"/>
    <n v="0"/>
    <n v="2"/>
    <n v="1.01"/>
    <x v="0"/>
  </r>
  <r>
    <x v="0"/>
    <x v="15"/>
    <x v="15"/>
    <x v="5"/>
    <n v="7"/>
    <n v="2.11"/>
    <n v="0"/>
    <n v="0"/>
    <n v="6"/>
    <n v="3.03"/>
    <x v="2"/>
  </r>
  <r>
    <x v="0"/>
    <x v="15"/>
    <x v="15"/>
    <x v="6"/>
    <n v="117"/>
    <n v="35.35"/>
    <n v="30"/>
    <n v="22.9"/>
    <n v="87"/>
    <n v="43.94"/>
    <x v="0"/>
  </r>
  <r>
    <x v="0"/>
    <x v="15"/>
    <x v="15"/>
    <x v="7"/>
    <n v="3"/>
    <n v="0.91"/>
    <n v="0"/>
    <n v="0"/>
    <n v="3"/>
    <n v="1.52"/>
    <x v="0"/>
  </r>
  <r>
    <x v="0"/>
    <x v="15"/>
    <x v="15"/>
    <x v="8"/>
    <n v="9"/>
    <n v="2.72"/>
    <n v="1"/>
    <n v="0.76"/>
    <n v="8"/>
    <n v="4.04"/>
    <x v="0"/>
  </r>
  <r>
    <x v="0"/>
    <x v="15"/>
    <x v="15"/>
    <x v="9"/>
    <n v="16"/>
    <n v="4.83"/>
    <n v="9"/>
    <n v="6.87"/>
    <n v="7"/>
    <n v="3.54"/>
    <x v="0"/>
  </r>
  <r>
    <x v="0"/>
    <x v="15"/>
    <x v="15"/>
    <x v="10"/>
    <n v="22"/>
    <n v="6.65"/>
    <n v="12"/>
    <n v="9.16"/>
    <n v="10"/>
    <n v="5.05"/>
    <x v="0"/>
  </r>
  <r>
    <x v="0"/>
    <x v="15"/>
    <x v="15"/>
    <x v="11"/>
    <n v="25"/>
    <n v="7.55"/>
    <n v="22"/>
    <n v="16.79"/>
    <n v="3"/>
    <n v="1.52"/>
    <x v="0"/>
  </r>
  <r>
    <x v="0"/>
    <x v="15"/>
    <x v="15"/>
    <x v="12"/>
    <n v="13"/>
    <n v="3.93"/>
    <n v="13"/>
    <n v="9.92"/>
    <n v="0"/>
    <n v="0"/>
    <x v="0"/>
  </r>
  <r>
    <x v="0"/>
    <x v="15"/>
    <x v="15"/>
    <x v="13"/>
    <n v="5"/>
    <n v="1.51"/>
    <n v="2"/>
    <n v="1.53"/>
    <n v="2"/>
    <n v="1.01"/>
    <x v="0"/>
  </r>
  <r>
    <x v="0"/>
    <x v="15"/>
    <x v="15"/>
    <x v="14"/>
    <n v="6"/>
    <n v="1.81"/>
    <n v="2"/>
    <n v="1.53"/>
    <n v="4"/>
    <n v="2.02"/>
    <x v="0"/>
  </r>
  <r>
    <x v="0"/>
    <x v="16"/>
    <x v="16"/>
    <x v="0"/>
    <n v="1"/>
    <n v="0.26"/>
    <n v="0"/>
    <n v="0"/>
    <n v="1"/>
    <n v="0.49"/>
    <x v="0"/>
  </r>
  <r>
    <x v="0"/>
    <x v="16"/>
    <x v="16"/>
    <x v="1"/>
    <n v="78"/>
    <n v="20"/>
    <n v="33"/>
    <n v="18.440000000000001"/>
    <n v="45"/>
    <n v="22.17"/>
    <x v="0"/>
  </r>
  <r>
    <x v="0"/>
    <x v="16"/>
    <x v="16"/>
    <x v="2"/>
    <n v="77"/>
    <n v="19.739999999999998"/>
    <n v="30"/>
    <n v="16.760000000000002"/>
    <n v="47"/>
    <n v="23.15"/>
    <x v="0"/>
  </r>
  <r>
    <x v="0"/>
    <x v="16"/>
    <x v="16"/>
    <x v="3"/>
    <n v="0"/>
    <n v="0"/>
    <n v="0"/>
    <n v="0"/>
    <n v="0"/>
    <n v="0"/>
    <x v="0"/>
  </r>
  <r>
    <x v="0"/>
    <x v="16"/>
    <x v="16"/>
    <x v="4"/>
    <n v="2"/>
    <n v="0.51"/>
    <n v="0"/>
    <n v="0"/>
    <n v="2"/>
    <n v="0.99"/>
    <x v="0"/>
  </r>
  <r>
    <x v="0"/>
    <x v="16"/>
    <x v="16"/>
    <x v="5"/>
    <n v="11"/>
    <n v="2.82"/>
    <n v="0"/>
    <n v="0"/>
    <n v="10"/>
    <n v="4.93"/>
    <x v="2"/>
  </r>
  <r>
    <x v="0"/>
    <x v="16"/>
    <x v="16"/>
    <x v="6"/>
    <n v="85"/>
    <n v="21.79"/>
    <n v="48"/>
    <n v="26.82"/>
    <n v="37"/>
    <n v="18.23"/>
    <x v="0"/>
  </r>
  <r>
    <x v="0"/>
    <x v="16"/>
    <x v="16"/>
    <x v="7"/>
    <n v="1"/>
    <n v="0.26"/>
    <n v="0"/>
    <n v="0"/>
    <n v="1"/>
    <n v="0.49"/>
    <x v="0"/>
  </r>
  <r>
    <x v="0"/>
    <x v="16"/>
    <x v="16"/>
    <x v="8"/>
    <n v="18"/>
    <n v="4.62"/>
    <n v="5"/>
    <n v="2.79"/>
    <n v="13"/>
    <n v="6.4"/>
    <x v="0"/>
  </r>
  <r>
    <x v="0"/>
    <x v="16"/>
    <x v="16"/>
    <x v="9"/>
    <n v="10"/>
    <n v="2.56"/>
    <n v="6"/>
    <n v="3.35"/>
    <n v="4"/>
    <n v="1.97"/>
    <x v="0"/>
  </r>
  <r>
    <x v="0"/>
    <x v="16"/>
    <x v="16"/>
    <x v="10"/>
    <n v="33"/>
    <n v="8.4600000000000009"/>
    <n v="20"/>
    <n v="11.17"/>
    <n v="12"/>
    <n v="5.91"/>
    <x v="0"/>
  </r>
  <r>
    <x v="0"/>
    <x v="16"/>
    <x v="16"/>
    <x v="11"/>
    <n v="37"/>
    <n v="9.49"/>
    <n v="23"/>
    <n v="12.85"/>
    <n v="14"/>
    <n v="6.9"/>
    <x v="0"/>
  </r>
  <r>
    <x v="0"/>
    <x v="16"/>
    <x v="16"/>
    <x v="12"/>
    <n v="9"/>
    <n v="2.31"/>
    <n v="4"/>
    <n v="2.23"/>
    <n v="4"/>
    <n v="1.97"/>
    <x v="0"/>
  </r>
  <r>
    <x v="0"/>
    <x v="16"/>
    <x v="16"/>
    <x v="13"/>
    <n v="16"/>
    <n v="4.0999999999999996"/>
    <n v="6"/>
    <n v="3.35"/>
    <n v="6"/>
    <n v="2.96"/>
    <x v="0"/>
  </r>
  <r>
    <x v="0"/>
    <x v="16"/>
    <x v="16"/>
    <x v="14"/>
    <n v="12"/>
    <n v="3.08"/>
    <n v="4"/>
    <n v="2.23"/>
    <n v="7"/>
    <n v="3.45"/>
    <x v="0"/>
  </r>
  <r>
    <x v="0"/>
    <x v="17"/>
    <x v="17"/>
    <x v="0"/>
    <n v="0"/>
    <n v="0"/>
    <n v="0"/>
    <n v="0"/>
    <n v="0"/>
    <n v="0"/>
    <x v="0"/>
  </r>
  <r>
    <x v="0"/>
    <x v="17"/>
    <x v="17"/>
    <x v="1"/>
    <n v="37"/>
    <n v="25.52"/>
    <n v="20"/>
    <n v="28.57"/>
    <n v="17"/>
    <n v="23.29"/>
    <x v="0"/>
  </r>
  <r>
    <x v="0"/>
    <x v="17"/>
    <x v="17"/>
    <x v="2"/>
    <n v="20"/>
    <n v="13.79"/>
    <n v="5"/>
    <n v="7.14"/>
    <n v="15"/>
    <n v="20.55"/>
    <x v="0"/>
  </r>
  <r>
    <x v="0"/>
    <x v="17"/>
    <x v="17"/>
    <x v="3"/>
    <n v="0"/>
    <n v="0"/>
    <n v="0"/>
    <n v="0"/>
    <n v="0"/>
    <n v="0"/>
    <x v="0"/>
  </r>
  <r>
    <x v="0"/>
    <x v="17"/>
    <x v="17"/>
    <x v="4"/>
    <n v="0"/>
    <n v="0"/>
    <n v="0"/>
    <n v="0"/>
    <n v="0"/>
    <n v="0"/>
    <x v="0"/>
  </r>
  <r>
    <x v="0"/>
    <x v="17"/>
    <x v="17"/>
    <x v="5"/>
    <n v="3"/>
    <n v="2.0699999999999998"/>
    <n v="0"/>
    <n v="0"/>
    <n v="3"/>
    <n v="4.1100000000000003"/>
    <x v="0"/>
  </r>
  <r>
    <x v="0"/>
    <x v="17"/>
    <x v="17"/>
    <x v="6"/>
    <n v="34"/>
    <n v="23.45"/>
    <n v="23"/>
    <n v="32.86"/>
    <n v="11"/>
    <n v="15.07"/>
    <x v="0"/>
  </r>
  <r>
    <x v="0"/>
    <x v="17"/>
    <x v="17"/>
    <x v="7"/>
    <n v="2"/>
    <n v="1.38"/>
    <n v="1"/>
    <n v="1.43"/>
    <n v="1"/>
    <n v="1.37"/>
    <x v="0"/>
  </r>
  <r>
    <x v="0"/>
    <x v="17"/>
    <x v="17"/>
    <x v="8"/>
    <n v="4"/>
    <n v="2.76"/>
    <n v="0"/>
    <n v="0"/>
    <n v="4"/>
    <n v="5.48"/>
    <x v="0"/>
  </r>
  <r>
    <x v="0"/>
    <x v="17"/>
    <x v="17"/>
    <x v="9"/>
    <n v="3"/>
    <n v="2.0699999999999998"/>
    <n v="1"/>
    <n v="1.43"/>
    <n v="2"/>
    <n v="2.74"/>
    <x v="0"/>
  </r>
  <r>
    <x v="0"/>
    <x v="17"/>
    <x v="17"/>
    <x v="10"/>
    <n v="10"/>
    <n v="6.9"/>
    <n v="7"/>
    <n v="10"/>
    <n v="3"/>
    <n v="4.1100000000000003"/>
    <x v="0"/>
  </r>
  <r>
    <x v="0"/>
    <x v="17"/>
    <x v="17"/>
    <x v="11"/>
    <n v="11"/>
    <n v="7.59"/>
    <n v="7"/>
    <n v="10"/>
    <n v="4"/>
    <n v="5.48"/>
    <x v="0"/>
  </r>
  <r>
    <x v="0"/>
    <x v="17"/>
    <x v="17"/>
    <x v="12"/>
    <n v="6"/>
    <n v="4.1399999999999997"/>
    <n v="2"/>
    <n v="2.86"/>
    <n v="3"/>
    <n v="4.1100000000000003"/>
    <x v="0"/>
  </r>
  <r>
    <x v="0"/>
    <x v="17"/>
    <x v="17"/>
    <x v="13"/>
    <n v="8"/>
    <n v="5.52"/>
    <n v="0"/>
    <n v="0"/>
    <n v="7"/>
    <n v="9.59"/>
    <x v="0"/>
  </r>
  <r>
    <x v="0"/>
    <x v="17"/>
    <x v="17"/>
    <x v="14"/>
    <n v="7"/>
    <n v="4.83"/>
    <n v="4"/>
    <n v="5.71"/>
    <n v="3"/>
    <n v="4.1100000000000003"/>
    <x v="0"/>
  </r>
  <r>
    <x v="0"/>
    <x v="18"/>
    <x v="18"/>
    <x v="0"/>
    <n v="0"/>
    <n v="0"/>
    <n v="0"/>
    <n v="0"/>
    <n v="0"/>
    <n v="0"/>
    <x v="0"/>
  </r>
  <r>
    <x v="0"/>
    <x v="18"/>
    <x v="18"/>
    <x v="1"/>
    <n v="58"/>
    <n v="39.19"/>
    <n v="37"/>
    <n v="38.950000000000003"/>
    <n v="21"/>
    <n v="42.86"/>
    <x v="0"/>
  </r>
  <r>
    <x v="0"/>
    <x v="18"/>
    <x v="18"/>
    <x v="2"/>
    <n v="18"/>
    <n v="12.16"/>
    <n v="8"/>
    <n v="8.42"/>
    <n v="10"/>
    <n v="20.41"/>
    <x v="0"/>
  </r>
  <r>
    <x v="0"/>
    <x v="18"/>
    <x v="18"/>
    <x v="3"/>
    <n v="0"/>
    <n v="0"/>
    <n v="0"/>
    <n v="0"/>
    <n v="0"/>
    <n v="0"/>
    <x v="0"/>
  </r>
  <r>
    <x v="0"/>
    <x v="18"/>
    <x v="18"/>
    <x v="4"/>
    <n v="0"/>
    <n v="0"/>
    <n v="0"/>
    <n v="0"/>
    <n v="0"/>
    <n v="0"/>
    <x v="0"/>
  </r>
  <r>
    <x v="0"/>
    <x v="18"/>
    <x v="18"/>
    <x v="5"/>
    <n v="3"/>
    <n v="2.0299999999999998"/>
    <n v="1"/>
    <n v="1.05"/>
    <n v="1"/>
    <n v="2.04"/>
    <x v="2"/>
  </r>
  <r>
    <x v="0"/>
    <x v="18"/>
    <x v="18"/>
    <x v="6"/>
    <n v="31"/>
    <n v="20.95"/>
    <n v="24"/>
    <n v="25.26"/>
    <n v="7"/>
    <n v="14.29"/>
    <x v="0"/>
  </r>
  <r>
    <x v="0"/>
    <x v="18"/>
    <x v="18"/>
    <x v="7"/>
    <n v="0"/>
    <n v="0"/>
    <n v="0"/>
    <n v="0"/>
    <n v="0"/>
    <n v="0"/>
    <x v="0"/>
  </r>
  <r>
    <x v="0"/>
    <x v="18"/>
    <x v="18"/>
    <x v="8"/>
    <n v="3"/>
    <n v="2.0299999999999998"/>
    <n v="0"/>
    <n v="0"/>
    <n v="3"/>
    <n v="6.12"/>
    <x v="0"/>
  </r>
  <r>
    <x v="0"/>
    <x v="18"/>
    <x v="18"/>
    <x v="9"/>
    <n v="0"/>
    <n v="0"/>
    <n v="0"/>
    <n v="0"/>
    <n v="0"/>
    <n v="0"/>
    <x v="0"/>
  </r>
  <r>
    <x v="0"/>
    <x v="18"/>
    <x v="18"/>
    <x v="10"/>
    <n v="5"/>
    <n v="3.38"/>
    <n v="3"/>
    <n v="3.16"/>
    <n v="2"/>
    <n v="4.08"/>
    <x v="0"/>
  </r>
  <r>
    <x v="0"/>
    <x v="18"/>
    <x v="18"/>
    <x v="11"/>
    <n v="13"/>
    <n v="8.7799999999999994"/>
    <n v="12"/>
    <n v="12.63"/>
    <n v="1"/>
    <n v="2.04"/>
    <x v="0"/>
  </r>
  <r>
    <x v="0"/>
    <x v="18"/>
    <x v="18"/>
    <x v="12"/>
    <n v="3"/>
    <n v="2.0299999999999998"/>
    <n v="2"/>
    <n v="2.11"/>
    <n v="0"/>
    <n v="0"/>
    <x v="0"/>
  </r>
  <r>
    <x v="0"/>
    <x v="18"/>
    <x v="18"/>
    <x v="13"/>
    <n v="2"/>
    <n v="1.35"/>
    <n v="1"/>
    <n v="1.05"/>
    <n v="1"/>
    <n v="2.04"/>
    <x v="0"/>
  </r>
  <r>
    <x v="0"/>
    <x v="18"/>
    <x v="18"/>
    <x v="14"/>
    <n v="12"/>
    <n v="8.11"/>
    <n v="7"/>
    <n v="7.37"/>
    <n v="3"/>
    <n v="6.12"/>
    <x v="0"/>
  </r>
  <r>
    <x v="0"/>
    <x v="19"/>
    <x v="19"/>
    <x v="0"/>
    <n v="0"/>
    <n v="0"/>
    <n v="0"/>
    <n v="0"/>
    <n v="0"/>
    <n v="0"/>
    <x v="0"/>
  </r>
  <r>
    <x v="0"/>
    <x v="19"/>
    <x v="19"/>
    <x v="1"/>
    <n v="47"/>
    <n v="24.48"/>
    <n v="28"/>
    <n v="23.14"/>
    <n v="19"/>
    <n v="28.36"/>
    <x v="0"/>
  </r>
  <r>
    <x v="0"/>
    <x v="19"/>
    <x v="19"/>
    <x v="2"/>
    <n v="24"/>
    <n v="12.5"/>
    <n v="12"/>
    <n v="9.92"/>
    <n v="12"/>
    <n v="17.91"/>
    <x v="0"/>
  </r>
  <r>
    <x v="0"/>
    <x v="19"/>
    <x v="19"/>
    <x v="3"/>
    <n v="2"/>
    <n v="1.04"/>
    <n v="0"/>
    <n v="0"/>
    <n v="2"/>
    <n v="2.99"/>
    <x v="0"/>
  </r>
  <r>
    <x v="0"/>
    <x v="19"/>
    <x v="19"/>
    <x v="4"/>
    <n v="0"/>
    <n v="0"/>
    <n v="0"/>
    <n v="0"/>
    <n v="0"/>
    <n v="0"/>
    <x v="0"/>
  </r>
  <r>
    <x v="0"/>
    <x v="19"/>
    <x v="19"/>
    <x v="5"/>
    <n v="6"/>
    <n v="3.13"/>
    <n v="0"/>
    <n v="0"/>
    <n v="5"/>
    <n v="7.46"/>
    <x v="2"/>
  </r>
  <r>
    <x v="0"/>
    <x v="19"/>
    <x v="19"/>
    <x v="6"/>
    <n v="48"/>
    <n v="25"/>
    <n v="40"/>
    <n v="33.06"/>
    <n v="8"/>
    <n v="11.94"/>
    <x v="0"/>
  </r>
  <r>
    <x v="0"/>
    <x v="19"/>
    <x v="19"/>
    <x v="7"/>
    <n v="0"/>
    <n v="0"/>
    <n v="0"/>
    <n v="0"/>
    <n v="0"/>
    <n v="0"/>
    <x v="0"/>
  </r>
  <r>
    <x v="0"/>
    <x v="19"/>
    <x v="19"/>
    <x v="8"/>
    <n v="4"/>
    <n v="2.08"/>
    <n v="2"/>
    <n v="1.65"/>
    <n v="2"/>
    <n v="2.99"/>
    <x v="0"/>
  </r>
  <r>
    <x v="0"/>
    <x v="19"/>
    <x v="19"/>
    <x v="9"/>
    <n v="8"/>
    <n v="4.17"/>
    <n v="5"/>
    <n v="4.13"/>
    <n v="2"/>
    <n v="2.99"/>
    <x v="0"/>
  </r>
  <r>
    <x v="0"/>
    <x v="19"/>
    <x v="19"/>
    <x v="10"/>
    <n v="20"/>
    <n v="10.42"/>
    <n v="14"/>
    <n v="11.57"/>
    <n v="6"/>
    <n v="8.9600000000000009"/>
    <x v="0"/>
  </r>
  <r>
    <x v="0"/>
    <x v="19"/>
    <x v="19"/>
    <x v="11"/>
    <n v="13"/>
    <n v="6.77"/>
    <n v="11"/>
    <n v="9.09"/>
    <n v="2"/>
    <n v="2.99"/>
    <x v="0"/>
  </r>
  <r>
    <x v="0"/>
    <x v="19"/>
    <x v="19"/>
    <x v="12"/>
    <n v="5"/>
    <n v="2.6"/>
    <n v="2"/>
    <n v="1.65"/>
    <n v="2"/>
    <n v="2.99"/>
    <x v="0"/>
  </r>
  <r>
    <x v="0"/>
    <x v="19"/>
    <x v="19"/>
    <x v="13"/>
    <n v="4"/>
    <n v="2.08"/>
    <n v="1"/>
    <n v="0.83"/>
    <n v="2"/>
    <n v="2.99"/>
    <x v="0"/>
  </r>
  <r>
    <x v="0"/>
    <x v="19"/>
    <x v="19"/>
    <x v="14"/>
    <n v="11"/>
    <n v="5.73"/>
    <n v="6"/>
    <n v="4.96"/>
    <n v="5"/>
    <n v="7.46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5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0"/>
  </r>
  <r>
    <x v="0"/>
    <x v="0"/>
    <x v="0"/>
    <x v="3"/>
    <x v="3"/>
    <x v="3"/>
    <x v="3"/>
    <x v="3"/>
    <x v="3"/>
    <x v="3"/>
    <x v="3"/>
    <x v="3"/>
    <x v="3"/>
    <x v="2"/>
  </r>
  <r>
    <x v="0"/>
    <x v="0"/>
    <x v="0"/>
    <x v="4"/>
    <x v="4"/>
    <x v="4"/>
    <x v="4"/>
    <x v="4"/>
    <x v="4"/>
    <x v="4"/>
    <x v="4"/>
    <x v="4"/>
    <x v="4"/>
    <x v="3"/>
  </r>
  <r>
    <x v="0"/>
    <x v="0"/>
    <x v="0"/>
    <x v="5"/>
    <x v="5"/>
    <x v="5"/>
    <x v="5"/>
    <x v="5"/>
    <x v="5"/>
    <x v="5"/>
    <x v="5"/>
    <x v="5"/>
    <x v="5"/>
    <x v="0"/>
  </r>
  <r>
    <x v="0"/>
    <x v="0"/>
    <x v="0"/>
    <x v="6"/>
    <x v="6"/>
    <x v="6"/>
    <x v="6"/>
    <x v="6"/>
    <x v="6"/>
    <x v="6"/>
    <x v="6"/>
    <x v="6"/>
    <x v="6"/>
    <x v="1"/>
  </r>
  <r>
    <x v="0"/>
    <x v="0"/>
    <x v="0"/>
    <x v="7"/>
    <x v="7"/>
    <x v="7"/>
    <x v="7"/>
    <x v="7"/>
    <x v="6"/>
    <x v="7"/>
    <x v="7"/>
    <x v="7"/>
    <x v="7"/>
    <x v="4"/>
  </r>
  <r>
    <x v="0"/>
    <x v="0"/>
    <x v="0"/>
    <x v="8"/>
    <x v="8"/>
    <x v="8"/>
    <x v="8"/>
    <x v="8"/>
    <x v="7"/>
    <x v="8"/>
    <x v="8"/>
    <x v="8"/>
    <x v="8"/>
    <x v="0"/>
  </r>
  <r>
    <x v="0"/>
    <x v="0"/>
    <x v="0"/>
    <x v="9"/>
    <x v="9"/>
    <x v="9"/>
    <x v="9"/>
    <x v="9"/>
    <x v="8"/>
    <x v="9"/>
    <x v="9"/>
    <x v="9"/>
    <x v="9"/>
    <x v="0"/>
  </r>
  <r>
    <x v="0"/>
    <x v="0"/>
    <x v="0"/>
    <x v="10"/>
    <x v="10"/>
    <x v="10"/>
    <x v="10"/>
    <x v="10"/>
    <x v="9"/>
    <x v="10"/>
    <x v="10"/>
    <x v="10"/>
    <x v="10"/>
    <x v="0"/>
  </r>
  <r>
    <x v="0"/>
    <x v="0"/>
    <x v="0"/>
    <x v="11"/>
    <x v="11"/>
    <x v="11"/>
    <x v="11"/>
    <x v="11"/>
    <x v="10"/>
    <x v="11"/>
    <x v="11"/>
    <x v="11"/>
    <x v="11"/>
    <x v="1"/>
  </r>
  <r>
    <x v="0"/>
    <x v="0"/>
    <x v="0"/>
    <x v="12"/>
    <x v="12"/>
    <x v="12"/>
    <x v="12"/>
    <x v="12"/>
    <x v="11"/>
    <x v="12"/>
    <x v="12"/>
    <x v="12"/>
    <x v="12"/>
    <x v="3"/>
  </r>
  <r>
    <x v="0"/>
    <x v="0"/>
    <x v="0"/>
    <x v="13"/>
    <x v="13"/>
    <x v="13"/>
    <x v="13"/>
    <x v="13"/>
    <x v="12"/>
    <x v="13"/>
    <x v="13"/>
    <x v="13"/>
    <x v="13"/>
    <x v="0"/>
  </r>
  <r>
    <x v="0"/>
    <x v="0"/>
    <x v="0"/>
    <x v="14"/>
    <x v="14"/>
    <x v="14"/>
    <x v="14"/>
    <x v="14"/>
    <x v="13"/>
    <x v="14"/>
    <x v="14"/>
    <x v="14"/>
    <x v="6"/>
    <x v="5"/>
  </r>
  <r>
    <x v="0"/>
    <x v="0"/>
    <x v="0"/>
    <x v="15"/>
    <x v="15"/>
    <x v="15"/>
    <x v="15"/>
    <x v="15"/>
    <x v="14"/>
    <x v="15"/>
    <x v="15"/>
    <x v="15"/>
    <x v="14"/>
    <x v="0"/>
  </r>
  <r>
    <x v="0"/>
    <x v="0"/>
    <x v="0"/>
    <x v="16"/>
    <x v="16"/>
    <x v="16"/>
    <x v="16"/>
    <x v="16"/>
    <x v="15"/>
    <x v="16"/>
    <x v="16"/>
    <x v="16"/>
    <x v="15"/>
    <x v="0"/>
  </r>
  <r>
    <x v="0"/>
    <x v="0"/>
    <x v="0"/>
    <x v="17"/>
    <x v="17"/>
    <x v="17"/>
    <x v="17"/>
    <x v="17"/>
    <x v="16"/>
    <x v="17"/>
    <x v="17"/>
    <x v="17"/>
    <x v="16"/>
    <x v="3"/>
  </r>
  <r>
    <x v="0"/>
    <x v="0"/>
    <x v="0"/>
    <x v="18"/>
    <x v="18"/>
    <x v="18"/>
    <x v="18"/>
    <x v="18"/>
    <x v="17"/>
    <x v="18"/>
    <x v="18"/>
    <x v="18"/>
    <x v="17"/>
    <x v="0"/>
  </r>
  <r>
    <x v="0"/>
    <x v="0"/>
    <x v="0"/>
    <x v="19"/>
    <x v="19"/>
    <x v="19"/>
    <x v="19"/>
    <x v="19"/>
    <x v="18"/>
    <x v="19"/>
    <x v="19"/>
    <x v="19"/>
    <x v="18"/>
    <x v="3"/>
  </r>
  <r>
    <x v="0"/>
    <x v="1"/>
    <x v="1"/>
    <x v="0"/>
    <x v="0"/>
    <x v="0"/>
    <x v="0"/>
    <x v="20"/>
    <x v="19"/>
    <x v="20"/>
    <x v="20"/>
    <x v="20"/>
    <x v="19"/>
    <x v="0"/>
  </r>
  <r>
    <x v="0"/>
    <x v="1"/>
    <x v="1"/>
    <x v="1"/>
    <x v="1"/>
    <x v="1"/>
    <x v="1"/>
    <x v="21"/>
    <x v="20"/>
    <x v="21"/>
    <x v="21"/>
    <x v="21"/>
    <x v="20"/>
    <x v="0"/>
  </r>
  <r>
    <x v="0"/>
    <x v="1"/>
    <x v="1"/>
    <x v="3"/>
    <x v="3"/>
    <x v="3"/>
    <x v="2"/>
    <x v="22"/>
    <x v="21"/>
    <x v="22"/>
    <x v="22"/>
    <x v="22"/>
    <x v="21"/>
    <x v="1"/>
  </r>
  <r>
    <x v="0"/>
    <x v="1"/>
    <x v="1"/>
    <x v="2"/>
    <x v="2"/>
    <x v="2"/>
    <x v="3"/>
    <x v="23"/>
    <x v="22"/>
    <x v="23"/>
    <x v="23"/>
    <x v="23"/>
    <x v="22"/>
    <x v="0"/>
  </r>
  <r>
    <x v="0"/>
    <x v="1"/>
    <x v="1"/>
    <x v="7"/>
    <x v="7"/>
    <x v="7"/>
    <x v="4"/>
    <x v="24"/>
    <x v="23"/>
    <x v="24"/>
    <x v="24"/>
    <x v="24"/>
    <x v="7"/>
    <x v="6"/>
  </r>
  <r>
    <x v="0"/>
    <x v="1"/>
    <x v="1"/>
    <x v="4"/>
    <x v="4"/>
    <x v="4"/>
    <x v="5"/>
    <x v="25"/>
    <x v="24"/>
    <x v="25"/>
    <x v="25"/>
    <x v="25"/>
    <x v="23"/>
    <x v="0"/>
  </r>
  <r>
    <x v="0"/>
    <x v="1"/>
    <x v="1"/>
    <x v="11"/>
    <x v="11"/>
    <x v="11"/>
    <x v="6"/>
    <x v="26"/>
    <x v="25"/>
    <x v="25"/>
    <x v="25"/>
    <x v="26"/>
    <x v="24"/>
    <x v="1"/>
  </r>
  <r>
    <x v="0"/>
    <x v="1"/>
    <x v="1"/>
    <x v="8"/>
    <x v="8"/>
    <x v="8"/>
    <x v="7"/>
    <x v="27"/>
    <x v="26"/>
    <x v="26"/>
    <x v="26"/>
    <x v="27"/>
    <x v="25"/>
    <x v="0"/>
  </r>
  <r>
    <x v="0"/>
    <x v="1"/>
    <x v="1"/>
    <x v="6"/>
    <x v="6"/>
    <x v="6"/>
    <x v="7"/>
    <x v="27"/>
    <x v="26"/>
    <x v="27"/>
    <x v="27"/>
    <x v="28"/>
    <x v="26"/>
    <x v="0"/>
  </r>
  <r>
    <x v="0"/>
    <x v="1"/>
    <x v="1"/>
    <x v="10"/>
    <x v="10"/>
    <x v="10"/>
    <x v="9"/>
    <x v="28"/>
    <x v="27"/>
    <x v="28"/>
    <x v="28"/>
    <x v="29"/>
    <x v="27"/>
    <x v="0"/>
  </r>
  <r>
    <x v="0"/>
    <x v="1"/>
    <x v="1"/>
    <x v="5"/>
    <x v="5"/>
    <x v="5"/>
    <x v="10"/>
    <x v="29"/>
    <x v="28"/>
    <x v="29"/>
    <x v="29"/>
    <x v="30"/>
    <x v="28"/>
    <x v="0"/>
  </r>
  <r>
    <x v="0"/>
    <x v="1"/>
    <x v="1"/>
    <x v="12"/>
    <x v="12"/>
    <x v="12"/>
    <x v="11"/>
    <x v="30"/>
    <x v="29"/>
    <x v="30"/>
    <x v="30"/>
    <x v="31"/>
    <x v="29"/>
    <x v="1"/>
  </r>
  <r>
    <x v="0"/>
    <x v="1"/>
    <x v="1"/>
    <x v="9"/>
    <x v="9"/>
    <x v="9"/>
    <x v="12"/>
    <x v="31"/>
    <x v="30"/>
    <x v="31"/>
    <x v="31"/>
    <x v="32"/>
    <x v="30"/>
    <x v="0"/>
  </r>
  <r>
    <x v="0"/>
    <x v="1"/>
    <x v="1"/>
    <x v="15"/>
    <x v="15"/>
    <x v="15"/>
    <x v="13"/>
    <x v="32"/>
    <x v="31"/>
    <x v="32"/>
    <x v="32"/>
    <x v="33"/>
    <x v="31"/>
    <x v="0"/>
  </r>
  <r>
    <x v="0"/>
    <x v="1"/>
    <x v="1"/>
    <x v="13"/>
    <x v="13"/>
    <x v="13"/>
    <x v="14"/>
    <x v="33"/>
    <x v="32"/>
    <x v="33"/>
    <x v="33"/>
    <x v="34"/>
    <x v="18"/>
    <x v="0"/>
  </r>
  <r>
    <x v="0"/>
    <x v="1"/>
    <x v="1"/>
    <x v="14"/>
    <x v="14"/>
    <x v="14"/>
    <x v="15"/>
    <x v="34"/>
    <x v="33"/>
    <x v="34"/>
    <x v="34"/>
    <x v="35"/>
    <x v="32"/>
    <x v="1"/>
  </r>
  <r>
    <x v="0"/>
    <x v="1"/>
    <x v="1"/>
    <x v="20"/>
    <x v="20"/>
    <x v="20"/>
    <x v="16"/>
    <x v="35"/>
    <x v="34"/>
    <x v="35"/>
    <x v="35"/>
    <x v="28"/>
    <x v="26"/>
    <x v="3"/>
  </r>
  <r>
    <x v="0"/>
    <x v="1"/>
    <x v="1"/>
    <x v="17"/>
    <x v="17"/>
    <x v="17"/>
    <x v="17"/>
    <x v="36"/>
    <x v="35"/>
    <x v="15"/>
    <x v="36"/>
    <x v="32"/>
    <x v="30"/>
    <x v="0"/>
  </r>
  <r>
    <x v="0"/>
    <x v="1"/>
    <x v="1"/>
    <x v="19"/>
    <x v="19"/>
    <x v="19"/>
    <x v="18"/>
    <x v="37"/>
    <x v="36"/>
    <x v="36"/>
    <x v="37"/>
    <x v="36"/>
    <x v="33"/>
    <x v="1"/>
  </r>
  <r>
    <x v="0"/>
    <x v="1"/>
    <x v="1"/>
    <x v="21"/>
    <x v="21"/>
    <x v="21"/>
    <x v="19"/>
    <x v="38"/>
    <x v="37"/>
    <x v="37"/>
    <x v="38"/>
    <x v="36"/>
    <x v="33"/>
    <x v="0"/>
  </r>
  <r>
    <x v="0"/>
    <x v="2"/>
    <x v="2"/>
    <x v="1"/>
    <x v="1"/>
    <x v="1"/>
    <x v="0"/>
    <x v="39"/>
    <x v="38"/>
    <x v="38"/>
    <x v="39"/>
    <x v="37"/>
    <x v="34"/>
    <x v="0"/>
  </r>
  <r>
    <x v="0"/>
    <x v="2"/>
    <x v="2"/>
    <x v="0"/>
    <x v="0"/>
    <x v="0"/>
    <x v="1"/>
    <x v="40"/>
    <x v="39"/>
    <x v="16"/>
    <x v="40"/>
    <x v="38"/>
    <x v="35"/>
    <x v="0"/>
  </r>
  <r>
    <x v="0"/>
    <x v="2"/>
    <x v="2"/>
    <x v="4"/>
    <x v="4"/>
    <x v="4"/>
    <x v="2"/>
    <x v="41"/>
    <x v="40"/>
    <x v="39"/>
    <x v="41"/>
    <x v="39"/>
    <x v="36"/>
    <x v="1"/>
  </r>
  <r>
    <x v="0"/>
    <x v="2"/>
    <x v="2"/>
    <x v="3"/>
    <x v="3"/>
    <x v="3"/>
    <x v="3"/>
    <x v="42"/>
    <x v="41"/>
    <x v="40"/>
    <x v="42"/>
    <x v="40"/>
    <x v="3"/>
    <x v="0"/>
  </r>
  <r>
    <x v="0"/>
    <x v="2"/>
    <x v="2"/>
    <x v="2"/>
    <x v="2"/>
    <x v="2"/>
    <x v="4"/>
    <x v="43"/>
    <x v="42"/>
    <x v="41"/>
    <x v="43"/>
    <x v="41"/>
    <x v="37"/>
    <x v="0"/>
  </r>
  <r>
    <x v="0"/>
    <x v="2"/>
    <x v="2"/>
    <x v="6"/>
    <x v="6"/>
    <x v="6"/>
    <x v="5"/>
    <x v="44"/>
    <x v="43"/>
    <x v="42"/>
    <x v="44"/>
    <x v="29"/>
    <x v="38"/>
    <x v="0"/>
  </r>
  <r>
    <x v="0"/>
    <x v="2"/>
    <x v="2"/>
    <x v="7"/>
    <x v="7"/>
    <x v="7"/>
    <x v="6"/>
    <x v="45"/>
    <x v="44"/>
    <x v="40"/>
    <x v="42"/>
    <x v="42"/>
    <x v="39"/>
    <x v="0"/>
  </r>
  <r>
    <x v="0"/>
    <x v="2"/>
    <x v="2"/>
    <x v="9"/>
    <x v="9"/>
    <x v="9"/>
    <x v="7"/>
    <x v="46"/>
    <x v="45"/>
    <x v="43"/>
    <x v="45"/>
    <x v="37"/>
    <x v="34"/>
    <x v="0"/>
  </r>
  <r>
    <x v="0"/>
    <x v="2"/>
    <x v="2"/>
    <x v="5"/>
    <x v="5"/>
    <x v="5"/>
    <x v="8"/>
    <x v="47"/>
    <x v="46"/>
    <x v="44"/>
    <x v="46"/>
    <x v="43"/>
    <x v="40"/>
    <x v="0"/>
  </r>
  <r>
    <x v="0"/>
    <x v="2"/>
    <x v="2"/>
    <x v="10"/>
    <x v="10"/>
    <x v="10"/>
    <x v="9"/>
    <x v="48"/>
    <x v="47"/>
    <x v="45"/>
    <x v="47"/>
    <x v="44"/>
    <x v="41"/>
    <x v="0"/>
  </r>
  <r>
    <x v="0"/>
    <x v="2"/>
    <x v="2"/>
    <x v="8"/>
    <x v="8"/>
    <x v="8"/>
    <x v="10"/>
    <x v="49"/>
    <x v="48"/>
    <x v="46"/>
    <x v="13"/>
    <x v="45"/>
    <x v="42"/>
    <x v="0"/>
  </r>
  <r>
    <x v="0"/>
    <x v="2"/>
    <x v="2"/>
    <x v="11"/>
    <x v="11"/>
    <x v="11"/>
    <x v="11"/>
    <x v="50"/>
    <x v="49"/>
    <x v="47"/>
    <x v="48"/>
    <x v="46"/>
    <x v="33"/>
    <x v="0"/>
  </r>
  <r>
    <x v="0"/>
    <x v="2"/>
    <x v="2"/>
    <x v="12"/>
    <x v="12"/>
    <x v="12"/>
    <x v="12"/>
    <x v="51"/>
    <x v="12"/>
    <x v="48"/>
    <x v="49"/>
    <x v="47"/>
    <x v="43"/>
    <x v="0"/>
  </r>
  <r>
    <x v="0"/>
    <x v="2"/>
    <x v="2"/>
    <x v="13"/>
    <x v="13"/>
    <x v="13"/>
    <x v="13"/>
    <x v="52"/>
    <x v="50"/>
    <x v="49"/>
    <x v="50"/>
    <x v="48"/>
    <x v="44"/>
    <x v="0"/>
  </r>
  <r>
    <x v="0"/>
    <x v="2"/>
    <x v="2"/>
    <x v="15"/>
    <x v="15"/>
    <x v="15"/>
    <x v="14"/>
    <x v="53"/>
    <x v="51"/>
    <x v="50"/>
    <x v="51"/>
    <x v="49"/>
    <x v="45"/>
    <x v="0"/>
  </r>
  <r>
    <x v="0"/>
    <x v="2"/>
    <x v="2"/>
    <x v="17"/>
    <x v="17"/>
    <x v="17"/>
    <x v="14"/>
    <x v="53"/>
    <x v="51"/>
    <x v="51"/>
    <x v="52"/>
    <x v="47"/>
    <x v="43"/>
    <x v="0"/>
  </r>
  <r>
    <x v="0"/>
    <x v="2"/>
    <x v="2"/>
    <x v="19"/>
    <x v="19"/>
    <x v="19"/>
    <x v="16"/>
    <x v="54"/>
    <x v="52"/>
    <x v="51"/>
    <x v="52"/>
    <x v="50"/>
    <x v="46"/>
    <x v="0"/>
  </r>
  <r>
    <x v="0"/>
    <x v="2"/>
    <x v="2"/>
    <x v="14"/>
    <x v="14"/>
    <x v="14"/>
    <x v="17"/>
    <x v="55"/>
    <x v="53"/>
    <x v="52"/>
    <x v="53"/>
    <x v="51"/>
    <x v="47"/>
    <x v="3"/>
  </r>
  <r>
    <x v="0"/>
    <x v="2"/>
    <x v="2"/>
    <x v="21"/>
    <x v="21"/>
    <x v="21"/>
    <x v="18"/>
    <x v="56"/>
    <x v="54"/>
    <x v="53"/>
    <x v="54"/>
    <x v="52"/>
    <x v="48"/>
    <x v="0"/>
  </r>
  <r>
    <x v="0"/>
    <x v="2"/>
    <x v="2"/>
    <x v="22"/>
    <x v="22"/>
    <x v="22"/>
    <x v="19"/>
    <x v="57"/>
    <x v="55"/>
    <x v="54"/>
    <x v="17"/>
    <x v="44"/>
    <x v="41"/>
    <x v="0"/>
  </r>
  <r>
    <x v="0"/>
    <x v="3"/>
    <x v="3"/>
    <x v="2"/>
    <x v="2"/>
    <x v="2"/>
    <x v="0"/>
    <x v="58"/>
    <x v="56"/>
    <x v="55"/>
    <x v="55"/>
    <x v="31"/>
    <x v="49"/>
    <x v="0"/>
  </r>
  <r>
    <x v="0"/>
    <x v="3"/>
    <x v="3"/>
    <x v="0"/>
    <x v="0"/>
    <x v="0"/>
    <x v="1"/>
    <x v="39"/>
    <x v="57"/>
    <x v="56"/>
    <x v="56"/>
    <x v="53"/>
    <x v="50"/>
    <x v="0"/>
  </r>
  <r>
    <x v="0"/>
    <x v="3"/>
    <x v="3"/>
    <x v="4"/>
    <x v="4"/>
    <x v="4"/>
    <x v="2"/>
    <x v="59"/>
    <x v="58"/>
    <x v="57"/>
    <x v="57"/>
    <x v="54"/>
    <x v="51"/>
    <x v="0"/>
  </r>
  <r>
    <x v="0"/>
    <x v="3"/>
    <x v="3"/>
    <x v="1"/>
    <x v="1"/>
    <x v="1"/>
    <x v="3"/>
    <x v="60"/>
    <x v="59"/>
    <x v="58"/>
    <x v="58"/>
    <x v="55"/>
    <x v="52"/>
    <x v="0"/>
  </r>
  <r>
    <x v="0"/>
    <x v="3"/>
    <x v="3"/>
    <x v="3"/>
    <x v="3"/>
    <x v="3"/>
    <x v="4"/>
    <x v="61"/>
    <x v="60"/>
    <x v="59"/>
    <x v="59"/>
    <x v="56"/>
    <x v="53"/>
    <x v="0"/>
  </r>
  <r>
    <x v="0"/>
    <x v="3"/>
    <x v="3"/>
    <x v="5"/>
    <x v="5"/>
    <x v="5"/>
    <x v="5"/>
    <x v="62"/>
    <x v="61"/>
    <x v="60"/>
    <x v="60"/>
    <x v="57"/>
    <x v="54"/>
    <x v="0"/>
  </r>
  <r>
    <x v="0"/>
    <x v="3"/>
    <x v="3"/>
    <x v="6"/>
    <x v="6"/>
    <x v="6"/>
    <x v="6"/>
    <x v="63"/>
    <x v="62"/>
    <x v="61"/>
    <x v="61"/>
    <x v="58"/>
    <x v="32"/>
    <x v="0"/>
  </r>
  <r>
    <x v="0"/>
    <x v="3"/>
    <x v="3"/>
    <x v="8"/>
    <x v="8"/>
    <x v="8"/>
    <x v="7"/>
    <x v="64"/>
    <x v="63"/>
    <x v="26"/>
    <x v="62"/>
    <x v="59"/>
    <x v="42"/>
    <x v="0"/>
  </r>
  <r>
    <x v="0"/>
    <x v="3"/>
    <x v="3"/>
    <x v="9"/>
    <x v="9"/>
    <x v="9"/>
    <x v="8"/>
    <x v="65"/>
    <x v="64"/>
    <x v="33"/>
    <x v="63"/>
    <x v="60"/>
    <x v="55"/>
    <x v="0"/>
  </r>
  <r>
    <x v="0"/>
    <x v="3"/>
    <x v="3"/>
    <x v="7"/>
    <x v="7"/>
    <x v="7"/>
    <x v="9"/>
    <x v="35"/>
    <x v="65"/>
    <x v="26"/>
    <x v="62"/>
    <x v="61"/>
    <x v="56"/>
    <x v="1"/>
  </r>
  <r>
    <x v="0"/>
    <x v="3"/>
    <x v="3"/>
    <x v="10"/>
    <x v="10"/>
    <x v="10"/>
    <x v="10"/>
    <x v="66"/>
    <x v="66"/>
    <x v="62"/>
    <x v="64"/>
    <x v="62"/>
    <x v="57"/>
    <x v="0"/>
  </r>
  <r>
    <x v="0"/>
    <x v="3"/>
    <x v="3"/>
    <x v="13"/>
    <x v="13"/>
    <x v="13"/>
    <x v="11"/>
    <x v="67"/>
    <x v="67"/>
    <x v="63"/>
    <x v="65"/>
    <x v="58"/>
    <x v="32"/>
    <x v="0"/>
  </r>
  <r>
    <x v="0"/>
    <x v="3"/>
    <x v="3"/>
    <x v="11"/>
    <x v="11"/>
    <x v="11"/>
    <x v="12"/>
    <x v="68"/>
    <x v="68"/>
    <x v="64"/>
    <x v="66"/>
    <x v="44"/>
    <x v="58"/>
    <x v="0"/>
  </r>
  <r>
    <x v="0"/>
    <x v="3"/>
    <x v="3"/>
    <x v="12"/>
    <x v="12"/>
    <x v="12"/>
    <x v="13"/>
    <x v="69"/>
    <x v="69"/>
    <x v="65"/>
    <x v="67"/>
    <x v="63"/>
    <x v="59"/>
    <x v="0"/>
  </r>
  <r>
    <x v="0"/>
    <x v="3"/>
    <x v="3"/>
    <x v="18"/>
    <x v="18"/>
    <x v="18"/>
    <x v="14"/>
    <x v="70"/>
    <x v="70"/>
    <x v="32"/>
    <x v="68"/>
    <x v="64"/>
    <x v="60"/>
    <x v="0"/>
  </r>
  <r>
    <x v="0"/>
    <x v="3"/>
    <x v="3"/>
    <x v="16"/>
    <x v="16"/>
    <x v="16"/>
    <x v="15"/>
    <x v="71"/>
    <x v="71"/>
    <x v="66"/>
    <x v="69"/>
    <x v="65"/>
    <x v="61"/>
    <x v="0"/>
  </r>
  <r>
    <x v="0"/>
    <x v="3"/>
    <x v="3"/>
    <x v="23"/>
    <x v="23"/>
    <x v="23"/>
    <x v="16"/>
    <x v="72"/>
    <x v="53"/>
    <x v="51"/>
    <x v="70"/>
    <x v="51"/>
    <x v="62"/>
    <x v="0"/>
  </r>
  <r>
    <x v="0"/>
    <x v="3"/>
    <x v="3"/>
    <x v="24"/>
    <x v="24"/>
    <x v="24"/>
    <x v="17"/>
    <x v="73"/>
    <x v="18"/>
    <x v="66"/>
    <x v="69"/>
    <x v="66"/>
    <x v="63"/>
    <x v="0"/>
  </r>
  <r>
    <x v="0"/>
    <x v="3"/>
    <x v="3"/>
    <x v="17"/>
    <x v="17"/>
    <x v="17"/>
    <x v="18"/>
    <x v="74"/>
    <x v="72"/>
    <x v="67"/>
    <x v="71"/>
    <x v="67"/>
    <x v="64"/>
    <x v="0"/>
  </r>
  <r>
    <x v="0"/>
    <x v="3"/>
    <x v="3"/>
    <x v="14"/>
    <x v="14"/>
    <x v="14"/>
    <x v="19"/>
    <x v="56"/>
    <x v="73"/>
    <x v="52"/>
    <x v="53"/>
    <x v="42"/>
    <x v="65"/>
    <x v="1"/>
  </r>
  <r>
    <x v="0"/>
    <x v="4"/>
    <x v="4"/>
    <x v="0"/>
    <x v="0"/>
    <x v="0"/>
    <x v="0"/>
    <x v="75"/>
    <x v="74"/>
    <x v="68"/>
    <x v="72"/>
    <x v="68"/>
    <x v="66"/>
    <x v="0"/>
  </r>
  <r>
    <x v="0"/>
    <x v="4"/>
    <x v="4"/>
    <x v="1"/>
    <x v="1"/>
    <x v="1"/>
    <x v="1"/>
    <x v="76"/>
    <x v="75"/>
    <x v="69"/>
    <x v="73"/>
    <x v="69"/>
    <x v="67"/>
    <x v="1"/>
  </r>
  <r>
    <x v="0"/>
    <x v="4"/>
    <x v="4"/>
    <x v="2"/>
    <x v="2"/>
    <x v="2"/>
    <x v="2"/>
    <x v="77"/>
    <x v="76"/>
    <x v="70"/>
    <x v="74"/>
    <x v="70"/>
    <x v="68"/>
    <x v="0"/>
  </r>
  <r>
    <x v="0"/>
    <x v="4"/>
    <x v="4"/>
    <x v="4"/>
    <x v="4"/>
    <x v="4"/>
    <x v="3"/>
    <x v="78"/>
    <x v="77"/>
    <x v="71"/>
    <x v="75"/>
    <x v="32"/>
    <x v="69"/>
    <x v="0"/>
  </r>
  <r>
    <x v="0"/>
    <x v="4"/>
    <x v="4"/>
    <x v="6"/>
    <x v="6"/>
    <x v="6"/>
    <x v="4"/>
    <x v="79"/>
    <x v="78"/>
    <x v="72"/>
    <x v="76"/>
    <x v="71"/>
    <x v="46"/>
    <x v="0"/>
  </r>
  <r>
    <x v="0"/>
    <x v="4"/>
    <x v="4"/>
    <x v="3"/>
    <x v="3"/>
    <x v="3"/>
    <x v="5"/>
    <x v="80"/>
    <x v="62"/>
    <x v="73"/>
    <x v="77"/>
    <x v="72"/>
    <x v="70"/>
    <x v="0"/>
  </r>
  <r>
    <x v="0"/>
    <x v="4"/>
    <x v="4"/>
    <x v="5"/>
    <x v="5"/>
    <x v="5"/>
    <x v="6"/>
    <x v="67"/>
    <x v="79"/>
    <x v="74"/>
    <x v="78"/>
    <x v="49"/>
    <x v="71"/>
    <x v="0"/>
  </r>
  <r>
    <x v="0"/>
    <x v="4"/>
    <x v="4"/>
    <x v="13"/>
    <x v="13"/>
    <x v="13"/>
    <x v="7"/>
    <x v="81"/>
    <x v="80"/>
    <x v="75"/>
    <x v="79"/>
    <x v="68"/>
    <x v="66"/>
    <x v="0"/>
  </r>
  <r>
    <x v="0"/>
    <x v="4"/>
    <x v="4"/>
    <x v="9"/>
    <x v="9"/>
    <x v="9"/>
    <x v="7"/>
    <x v="81"/>
    <x v="80"/>
    <x v="76"/>
    <x v="80"/>
    <x v="65"/>
    <x v="72"/>
    <x v="0"/>
  </r>
  <r>
    <x v="0"/>
    <x v="4"/>
    <x v="4"/>
    <x v="7"/>
    <x v="7"/>
    <x v="7"/>
    <x v="9"/>
    <x v="82"/>
    <x v="81"/>
    <x v="77"/>
    <x v="81"/>
    <x v="71"/>
    <x v="46"/>
    <x v="0"/>
  </r>
  <r>
    <x v="0"/>
    <x v="4"/>
    <x v="4"/>
    <x v="11"/>
    <x v="11"/>
    <x v="11"/>
    <x v="10"/>
    <x v="83"/>
    <x v="82"/>
    <x v="76"/>
    <x v="80"/>
    <x v="44"/>
    <x v="73"/>
    <x v="0"/>
  </r>
  <r>
    <x v="0"/>
    <x v="4"/>
    <x v="4"/>
    <x v="10"/>
    <x v="10"/>
    <x v="10"/>
    <x v="10"/>
    <x v="83"/>
    <x v="82"/>
    <x v="78"/>
    <x v="82"/>
    <x v="73"/>
    <x v="74"/>
    <x v="0"/>
  </r>
  <r>
    <x v="0"/>
    <x v="4"/>
    <x v="4"/>
    <x v="8"/>
    <x v="8"/>
    <x v="8"/>
    <x v="12"/>
    <x v="84"/>
    <x v="83"/>
    <x v="54"/>
    <x v="83"/>
    <x v="51"/>
    <x v="75"/>
    <x v="0"/>
  </r>
  <r>
    <x v="0"/>
    <x v="4"/>
    <x v="4"/>
    <x v="17"/>
    <x v="17"/>
    <x v="17"/>
    <x v="13"/>
    <x v="55"/>
    <x v="84"/>
    <x v="67"/>
    <x v="30"/>
    <x v="66"/>
    <x v="76"/>
    <x v="0"/>
  </r>
  <r>
    <x v="0"/>
    <x v="4"/>
    <x v="4"/>
    <x v="12"/>
    <x v="12"/>
    <x v="12"/>
    <x v="14"/>
    <x v="57"/>
    <x v="85"/>
    <x v="35"/>
    <x v="16"/>
    <x v="67"/>
    <x v="77"/>
    <x v="0"/>
  </r>
  <r>
    <x v="0"/>
    <x v="4"/>
    <x v="4"/>
    <x v="15"/>
    <x v="15"/>
    <x v="15"/>
    <x v="15"/>
    <x v="85"/>
    <x v="86"/>
    <x v="37"/>
    <x v="84"/>
    <x v="63"/>
    <x v="78"/>
    <x v="0"/>
  </r>
  <r>
    <x v="0"/>
    <x v="4"/>
    <x v="4"/>
    <x v="14"/>
    <x v="14"/>
    <x v="14"/>
    <x v="16"/>
    <x v="86"/>
    <x v="87"/>
    <x v="79"/>
    <x v="85"/>
    <x v="69"/>
    <x v="67"/>
    <x v="1"/>
  </r>
  <r>
    <x v="0"/>
    <x v="4"/>
    <x v="4"/>
    <x v="21"/>
    <x v="21"/>
    <x v="21"/>
    <x v="17"/>
    <x v="87"/>
    <x v="88"/>
    <x v="50"/>
    <x v="18"/>
    <x v="67"/>
    <x v="77"/>
    <x v="0"/>
  </r>
  <r>
    <x v="0"/>
    <x v="4"/>
    <x v="4"/>
    <x v="25"/>
    <x v="25"/>
    <x v="25"/>
    <x v="18"/>
    <x v="88"/>
    <x v="89"/>
    <x v="32"/>
    <x v="86"/>
    <x v="74"/>
    <x v="79"/>
    <x v="0"/>
  </r>
  <r>
    <x v="0"/>
    <x v="4"/>
    <x v="4"/>
    <x v="18"/>
    <x v="18"/>
    <x v="18"/>
    <x v="19"/>
    <x v="89"/>
    <x v="90"/>
    <x v="14"/>
    <x v="87"/>
    <x v="44"/>
    <x v="73"/>
    <x v="0"/>
  </r>
  <r>
    <x v="0"/>
    <x v="5"/>
    <x v="5"/>
    <x v="3"/>
    <x v="3"/>
    <x v="3"/>
    <x v="0"/>
    <x v="90"/>
    <x v="91"/>
    <x v="80"/>
    <x v="88"/>
    <x v="75"/>
    <x v="80"/>
    <x v="1"/>
  </r>
  <r>
    <x v="0"/>
    <x v="5"/>
    <x v="5"/>
    <x v="0"/>
    <x v="0"/>
    <x v="0"/>
    <x v="1"/>
    <x v="91"/>
    <x v="92"/>
    <x v="81"/>
    <x v="89"/>
    <x v="76"/>
    <x v="81"/>
    <x v="0"/>
  </r>
  <r>
    <x v="0"/>
    <x v="5"/>
    <x v="5"/>
    <x v="1"/>
    <x v="1"/>
    <x v="1"/>
    <x v="2"/>
    <x v="75"/>
    <x v="93"/>
    <x v="55"/>
    <x v="90"/>
    <x v="43"/>
    <x v="9"/>
    <x v="0"/>
  </r>
  <r>
    <x v="0"/>
    <x v="5"/>
    <x v="5"/>
    <x v="4"/>
    <x v="4"/>
    <x v="4"/>
    <x v="3"/>
    <x v="92"/>
    <x v="94"/>
    <x v="71"/>
    <x v="91"/>
    <x v="77"/>
    <x v="82"/>
    <x v="0"/>
  </r>
  <r>
    <x v="0"/>
    <x v="5"/>
    <x v="5"/>
    <x v="7"/>
    <x v="7"/>
    <x v="7"/>
    <x v="4"/>
    <x v="76"/>
    <x v="95"/>
    <x v="31"/>
    <x v="92"/>
    <x v="38"/>
    <x v="83"/>
    <x v="0"/>
  </r>
  <r>
    <x v="0"/>
    <x v="5"/>
    <x v="5"/>
    <x v="2"/>
    <x v="2"/>
    <x v="2"/>
    <x v="5"/>
    <x v="93"/>
    <x v="96"/>
    <x v="82"/>
    <x v="93"/>
    <x v="78"/>
    <x v="84"/>
    <x v="0"/>
  </r>
  <r>
    <x v="0"/>
    <x v="5"/>
    <x v="5"/>
    <x v="11"/>
    <x v="11"/>
    <x v="11"/>
    <x v="6"/>
    <x v="36"/>
    <x v="97"/>
    <x v="71"/>
    <x v="91"/>
    <x v="79"/>
    <x v="7"/>
    <x v="0"/>
  </r>
  <r>
    <x v="0"/>
    <x v="5"/>
    <x v="5"/>
    <x v="8"/>
    <x v="8"/>
    <x v="8"/>
    <x v="7"/>
    <x v="80"/>
    <x v="98"/>
    <x v="83"/>
    <x v="94"/>
    <x v="80"/>
    <x v="85"/>
    <x v="0"/>
  </r>
  <r>
    <x v="0"/>
    <x v="5"/>
    <x v="5"/>
    <x v="10"/>
    <x v="10"/>
    <x v="10"/>
    <x v="8"/>
    <x v="67"/>
    <x v="99"/>
    <x v="40"/>
    <x v="95"/>
    <x v="81"/>
    <x v="86"/>
    <x v="0"/>
  </r>
  <r>
    <x v="0"/>
    <x v="5"/>
    <x v="5"/>
    <x v="6"/>
    <x v="6"/>
    <x v="6"/>
    <x v="9"/>
    <x v="94"/>
    <x v="100"/>
    <x v="84"/>
    <x v="96"/>
    <x v="50"/>
    <x v="87"/>
    <x v="0"/>
  </r>
  <r>
    <x v="0"/>
    <x v="5"/>
    <x v="5"/>
    <x v="12"/>
    <x v="12"/>
    <x v="12"/>
    <x v="10"/>
    <x v="95"/>
    <x v="49"/>
    <x v="48"/>
    <x v="97"/>
    <x v="43"/>
    <x v="9"/>
    <x v="1"/>
  </r>
  <r>
    <x v="0"/>
    <x v="5"/>
    <x v="5"/>
    <x v="5"/>
    <x v="5"/>
    <x v="5"/>
    <x v="11"/>
    <x v="96"/>
    <x v="101"/>
    <x v="76"/>
    <x v="98"/>
    <x v="79"/>
    <x v="7"/>
    <x v="0"/>
  </r>
  <r>
    <x v="0"/>
    <x v="5"/>
    <x v="5"/>
    <x v="9"/>
    <x v="9"/>
    <x v="9"/>
    <x v="12"/>
    <x v="68"/>
    <x v="102"/>
    <x v="65"/>
    <x v="99"/>
    <x v="42"/>
    <x v="88"/>
    <x v="0"/>
  </r>
  <r>
    <x v="0"/>
    <x v="5"/>
    <x v="5"/>
    <x v="13"/>
    <x v="13"/>
    <x v="13"/>
    <x v="13"/>
    <x v="97"/>
    <x v="103"/>
    <x v="36"/>
    <x v="100"/>
    <x v="29"/>
    <x v="89"/>
    <x v="0"/>
  </r>
  <r>
    <x v="0"/>
    <x v="5"/>
    <x v="5"/>
    <x v="15"/>
    <x v="15"/>
    <x v="15"/>
    <x v="14"/>
    <x v="70"/>
    <x v="104"/>
    <x v="79"/>
    <x v="101"/>
    <x v="38"/>
    <x v="83"/>
    <x v="0"/>
  </r>
  <r>
    <x v="0"/>
    <x v="5"/>
    <x v="5"/>
    <x v="21"/>
    <x v="21"/>
    <x v="21"/>
    <x v="15"/>
    <x v="72"/>
    <x v="105"/>
    <x v="85"/>
    <x v="102"/>
    <x v="64"/>
    <x v="90"/>
    <x v="0"/>
  </r>
  <r>
    <x v="0"/>
    <x v="5"/>
    <x v="5"/>
    <x v="20"/>
    <x v="20"/>
    <x v="20"/>
    <x v="16"/>
    <x v="73"/>
    <x v="35"/>
    <x v="85"/>
    <x v="102"/>
    <x v="29"/>
    <x v="89"/>
    <x v="0"/>
  </r>
  <r>
    <x v="0"/>
    <x v="5"/>
    <x v="5"/>
    <x v="17"/>
    <x v="17"/>
    <x v="17"/>
    <x v="17"/>
    <x v="98"/>
    <x v="106"/>
    <x v="86"/>
    <x v="103"/>
    <x v="69"/>
    <x v="64"/>
    <x v="0"/>
  </r>
  <r>
    <x v="0"/>
    <x v="5"/>
    <x v="5"/>
    <x v="14"/>
    <x v="14"/>
    <x v="14"/>
    <x v="18"/>
    <x v="55"/>
    <x v="15"/>
    <x v="52"/>
    <x v="53"/>
    <x v="55"/>
    <x v="43"/>
    <x v="0"/>
  </r>
  <r>
    <x v="0"/>
    <x v="5"/>
    <x v="5"/>
    <x v="18"/>
    <x v="18"/>
    <x v="18"/>
    <x v="19"/>
    <x v="57"/>
    <x v="107"/>
    <x v="87"/>
    <x v="104"/>
    <x v="63"/>
    <x v="91"/>
    <x v="0"/>
  </r>
  <r>
    <x v="0"/>
    <x v="6"/>
    <x v="6"/>
    <x v="0"/>
    <x v="0"/>
    <x v="0"/>
    <x v="0"/>
    <x v="99"/>
    <x v="108"/>
    <x v="88"/>
    <x v="105"/>
    <x v="46"/>
    <x v="92"/>
    <x v="0"/>
  </r>
  <r>
    <x v="0"/>
    <x v="6"/>
    <x v="6"/>
    <x v="1"/>
    <x v="1"/>
    <x v="1"/>
    <x v="1"/>
    <x v="100"/>
    <x v="109"/>
    <x v="89"/>
    <x v="106"/>
    <x v="50"/>
    <x v="93"/>
    <x v="0"/>
  </r>
  <r>
    <x v="0"/>
    <x v="6"/>
    <x v="6"/>
    <x v="2"/>
    <x v="2"/>
    <x v="2"/>
    <x v="2"/>
    <x v="101"/>
    <x v="110"/>
    <x v="82"/>
    <x v="107"/>
    <x v="82"/>
    <x v="94"/>
    <x v="0"/>
  </r>
  <r>
    <x v="0"/>
    <x v="6"/>
    <x v="6"/>
    <x v="4"/>
    <x v="4"/>
    <x v="4"/>
    <x v="3"/>
    <x v="102"/>
    <x v="111"/>
    <x v="90"/>
    <x v="108"/>
    <x v="83"/>
    <x v="95"/>
    <x v="0"/>
  </r>
  <r>
    <x v="0"/>
    <x v="6"/>
    <x v="6"/>
    <x v="3"/>
    <x v="3"/>
    <x v="3"/>
    <x v="4"/>
    <x v="94"/>
    <x v="112"/>
    <x v="35"/>
    <x v="109"/>
    <x v="84"/>
    <x v="96"/>
    <x v="0"/>
  </r>
  <r>
    <x v="0"/>
    <x v="6"/>
    <x v="6"/>
    <x v="7"/>
    <x v="7"/>
    <x v="7"/>
    <x v="5"/>
    <x v="103"/>
    <x v="113"/>
    <x v="91"/>
    <x v="110"/>
    <x v="85"/>
    <x v="97"/>
    <x v="0"/>
  </r>
  <r>
    <x v="0"/>
    <x v="6"/>
    <x v="6"/>
    <x v="5"/>
    <x v="5"/>
    <x v="5"/>
    <x v="6"/>
    <x v="104"/>
    <x v="114"/>
    <x v="78"/>
    <x v="111"/>
    <x v="47"/>
    <x v="98"/>
    <x v="0"/>
  </r>
  <r>
    <x v="0"/>
    <x v="6"/>
    <x v="6"/>
    <x v="9"/>
    <x v="9"/>
    <x v="9"/>
    <x v="6"/>
    <x v="104"/>
    <x v="114"/>
    <x v="77"/>
    <x v="112"/>
    <x v="50"/>
    <x v="93"/>
    <x v="0"/>
  </r>
  <r>
    <x v="0"/>
    <x v="6"/>
    <x v="6"/>
    <x v="6"/>
    <x v="6"/>
    <x v="6"/>
    <x v="8"/>
    <x v="51"/>
    <x v="115"/>
    <x v="92"/>
    <x v="113"/>
    <x v="86"/>
    <x v="99"/>
    <x v="0"/>
  </r>
  <r>
    <x v="0"/>
    <x v="6"/>
    <x v="6"/>
    <x v="8"/>
    <x v="8"/>
    <x v="8"/>
    <x v="9"/>
    <x v="52"/>
    <x v="98"/>
    <x v="32"/>
    <x v="114"/>
    <x v="87"/>
    <x v="100"/>
    <x v="0"/>
  </r>
  <r>
    <x v="0"/>
    <x v="6"/>
    <x v="6"/>
    <x v="10"/>
    <x v="10"/>
    <x v="10"/>
    <x v="10"/>
    <x v="105"/>
    <x v="116"/>
    <x v="77"/>
    <x v="112"/>
    <x v="73"/>
    <x v="101"/>
    <x v="0"/>
  </r>
  <r>
    <x v="0"/>
    <x v="6"/>
    <x v="6"/>
    <x v="13"/>
    <x v="13"/>
    <x v="13"/>
    <x v="11"/>
    <x v="106"/>
    <x v="10"/>
    <x v="86"/>
    <x v="115"/>
    <x v="47"/>
    <x v="98"/>
    <x v="0"/>
  </r>
  <r>
    <x v="0"/>
    <x v="6"/>
    <x v="6"/>
    <x v="11"/>
    <x v="11"/>
    <x v="11"/>
    <x v="12"/>
    <x v="72"/>
    <x v="117"/>
    <x v="93"/>
    <x v="116"/>
    <x v="86"/>
    <x v="99"/>
    <x v="0"/>
  </r>
  <r>
    <x v="0"/>
    <x v="6"/>
    <x v="6"/>
    <x v="12"/>
    <x v="12"/>
    <x v="12"/>
    <x v="13"/>
    <x v="55"/>
    <x v="118"/>
    <x v="51"/>
    <x v="117"/>
    <x v="85"/>
    <x v="97"/>
    <x v="0"/>
  </r>
  <r>
    <x v="0"/>
    <x v="6"/>
    <x v="6"/>
    <x v="15"/>
    <x v="15"/>
    <x v="15"/>
    <x v="14"/>
    <x v="107"/>
    <x v="119"/>
    <x v="34"/>
    <x v="118"/>
    <x v="51"/>
    <x v="102"/>
    <x v="0"/>
  </r>
  <r>
    <x v="0"/>
    <x v="6"/>
    <x v="6"/>
    <x v="14"/>
    <x v="14"/>
    <x v="14"/>
    <x v="15"/>
    <x v="108"/>
    <x v="120"/>
    <x v="52"/>
    <x v="53"/>
    <x v="46"/>
    <x v="92"/>
    <x v="0"/>
  </r>
  <r>
    <x v="0"/>
    <x v="6"/>
    <x v="6"/>
    <x v="18"/>
    <x v="18"/>
    <x v="18"/>
    <x v="16"/>
    <x v="88"/>
    <x v="121"/>
    <x v="85"/>
    <x v="119"/>
    <x v="48"/>
    <x v="103"/>
    <x v="0"/>
  </r>
  <r>
    <x v="0"/>
    <x v="6"/>
    <x v="6"/>
    <x v="26"/>
    <x v="26"/>
    <x v="26"/>
    <x v="16"/>
    <x v="88"/>
    <x v="121"/>
    <x v="50"/>
    <x v="104"/>
    <x v="71"/>
    <x v="56"/>
    <x v="0"/>
  </r>
  <r>
    <x v="0"/>
    <x v="6"/>
    <x v="6"/>
    <x v="17"/>
    <x v="17"/>
    <x v="17"/>
    <x v="16"/>
    <x v="88"/>
    <x v="121"/>
    <x v="94"/>
    <x v="30"/>
    <x v="62"/>
    <x v="104"/>
    <x v="0"/>
  </r>
  <r>
    <x v="0"/>
    <x v="6"/>
    <x v="6"/>
    <x v="21"/>
    <x v="21"/>
    <x v="21"/>
    <x v="19"/>
    <x v="109"/>
    <x v="122"/>
    <x v="85"/>
    <x v="119"/>
    <x v="71"/>
    <x v="56"/>
    <x v="0"/>
  </r>
  <r>
    <x v="0"/>
    <x v="7"/>
    <x v="7"/>
    <x v="3"/>
    <x v="3"/>
    <x v="3"/>
    <x v="0"/>
    <x v="110"/>
    <x v="123"/>
    <x v="95"/>
    <x v="120"/>
    <x v="20"/>
    <x v="105"/>
    <x v="0"/>
  </r>
  <r>
    <x v="0"/>
    <x v="7"/>
    <x v="7"/>
    <x v="0"/>
    <x v="0"/>
    <x v="0"/>
    <x v="1"/>
    <x v="111"/>
    <x v="124"/>
    <x v="96"/>
    <x v="121"/>
    <x v="85"/>
    <x v="52"/>
    <x v="0"/>
  </r>
  <r>
    <x v="0"/>
    <x v="7"/>
    <x v="7"/>
    <x v="2"/>
    <x v="2"/>
    <x v="2"/>
    <x v="2"/>
    <x v="47"/>
    <x v="125"/>
    <x v="94"/>
    <x v="122"/>
    <x v="77"/>
    <x v="106"/>
    <x v="0"/>
  </r>
  <r>
    <x v="0"/>
    <x v="7"/>
    <x v="7"/>
    <x v="1"/>
    <x v="1"/>
    <x v="1"/>
    <x v="3"/>
    <x v="112"/>
    <x v="126"/>
    <x v="97"/>
    <x v="123"/>
    <x v="44"/>
    <x v="107"/>
    <x v="0"/>
  </r>
  <r>
    <x v="0"/>
    <x v="7"/>
    <x v="7"/>
    <x v="7"/>
    <x v="7"/>
    <x v="7"/>
    <x v="4"/>
    <x v="68"/>
    <x v="127"/>
    <x v="90"/>
    <x v="124"/>
    <x v="67"/>
    <x v="108"/>
    <x v="0"/>
  </r>
  <r>
    <x v="0"/>
    <x v="7"/>
    <x v="7"/>
    <x v="8"/>
    <x v="8"/>
    <x v="8"/>
    <x v="5"/>
    <x v="113"/>
    <x v="128"/>
    <x v="51"/>
    <x v="125"/>
    <x v="88"/>
    <x v="109"/>
    <x v="0"/>
  </r>
  <r>
    <x v="0"/>
    <x v="7"/>
    <x v="7"/>
    <x v="4"/>
    <x v="4"/>
    <x v="4"/>
    <x v="6"/>
    <x v="81"/>
    <x v="129"/>
    <x v="73"/>
    <x v="81"/>
    <x v="61"/>
    <x v="110"/>
    <x v="0"/>
  </r>
  <r>
    <x v="0"/>
    <x v="7"/>
    <x v="7"/>
    <x v="5"/>
    <x v="5"/>
    <x v="5"/>
    <x v="7"/>
    <x v="82"/>
    <x v="130"/>
    <x v="98"/>
    <x v="126"/>
    <x v="49"/>
    <x v="111"/>
    <x v="0"/>
  </r>
  <r>
    <x v="0"/>
    <x v="7"/>
    <x v="7"/>
    <x v="10"/>
    <x v="10"/>
    <x v="10"/>
    <x v="8"/>
    <x v="52"/>
    <x v="131"/>
    <x v="77"/>
    <x v="127"/>
    <x v="74"/>
    <x v="112"/>
    <x v="0"/>
  </r>
  <r>
    <x v="0"/>
    <x v="7"/>
    <x v="7"/>
    <x v="9"/>
    <x v="9"/>
    <x v="9"/>
    <x v="9"/>
    <x v="114"/>
    <x v="132"/>
    <x v="48"/>
    <x v="128"/>
    <x v="67"/>
    <x v="108"/>
    <x v="0"/>
  </r>
  <r>
    <x v="0"/>
    <x v="7"/>
    <x v="7"/>
    <x v="11"/>
    <x v="11"/>
    <x v="11"/>
    <x v="10"/>
    <x v="71"/>
    <x v="133"/>
    <x v="99"/>
    <x v="129"/>
    <x v="63"/>
    <x v="113"/>
    <x v="0"/>
  </r>
  <r>
    <x v="0"/>
    <x v="7"/>
    <x v="7"/>
    <x v="21"/>
    <x v="21"/>
    <x v="21"/>
    <x v="11"/>
    <x v="115"/>
    <x v="134"/>
    <x v="34"/>
    <x v="130"/>
    <x v="64"/>
    <x v="114"/>
    <x v="0"/>
  </r>
  <r>
    <x v="0"/>
    <x v="7"/>
    <x v="7"/>
    <x v="6"/>
    <x v="6"/>
    <x v="6"/>
    <x v="12"/>
    <x v="55"/>
    <x v="135"/>
    <x v="99"/>
    <x v="129"/>
    <x v="74"/>
    <x v="112"/>
    <x v="0"/>
  </r>
  <r>
    <x v="0"/>
    <x v="7"/>
    <x v="7"/>
    <x v="19"/>
    <x v="19"/>
    <x v="19"/>
    <x v="13"/>
    <x v="107"/>
    <x v="136"/>
    <x v="52"/>
    <x v="53"/>
    <x v="79"/>
    <x v="115"/>
    <x v="0"/>
  </r>
  <r>
    <x v="0"/>
    <x v="7"/>
    <x v="7"/>
    <x v="12"/>
    <x v="12"/>
    <x v="12"/>
    <x v="13"/>
    <x v="107"/>
    <x v="136"/>
    <x v="100"/>
    <x v="131"/>
    <x v="85"/>
    <x v="52"/>
    <x v="0"/>
  </r>
  <r>
    <x v="0"/>
    <x v="7"/>
    <x v="7"/>
    <x v="18"/>
    <x v="18"/>
    <x v="18"/>
    <x v="15"/>
    <x v="116"/>
    <x v="137"/>
    <x v="37"/>
    <x v="19"/>
    <x v="65"/>
    <x v="90"/>
    <x v="0"/>
  </r>
  <r>
    <x v="0"/>
    <x v="7"/>
    <x v="7"/>
    <x v="23"/>
    <x v="23"/>
    <x v="23"/>
    <x v="16"/>
    <x v="87"/>
    <x v="121"/>
    <x v="53"/>
    <x v="132"/>
    <x v="66"/>
    <x v="116"/>
    <x v="0"/>
  </r>
  <r>
    <x v="0"/>
    <x v="7"/>
    <x v="7"/>
    <x v="15"/>
    <x v="15"/>
    <x v="15"/>
    <x v="17"/>
    <x v="88"/>
    <x v="52"/>
    <x v="34"/>
    <x v="130"/>
    <x v="69"/>
    <x v="56"/>
    <x v="0"/>
  </r>
  <r>
    <x v="0"/>
    <x v="7"/>
    <x v="7"/>
    <x v="17"/>
    <x v="17"/>
    <x v="17"/>
    <x v="18"/>
    <x v="89"/>
    <x v="16"/>
    <x v="87"/>
    <x v="133"/>
    <x v="74"/>
    <x v="112"/>
    <x v="0"/>
  </r>
  <r>
    <x v="0"/>
    <x v="7"/>
    <x v="7"/>
    <x v="14"/>
    <x v="14"/>
    <x v="14"/>
    <x v="18"/>
    <x v="89"/>
    <x v="16"/>
    <x v="52"/>
    <x v="53"/>
    <x v="74"/>
    <x v="112"/>
    <x v="0"/>
  </r>
  <r>
    <x v="0"/>
    <x v="8"/>
    <x v="8"/>
    <x v="0"/>
    <x v="0"/>
    <x v="0"/>
    <x v="0"/>
    <x v="62"/>
    <x v="138"/>
    <x v="101"/>
    <x v="134"/>
    <x v="48"/>
    <x v="48"/>
    <x v="0"/>
  </r>
  <r>
    <x v="0"/>
    <x v="8"/>
    <x v="8"/>
    <x v="4"/>
    <x v="4"/>
    <x v="4"/>
    <x v="1"/>
    <x v="117"/>
    <x v="124"/>
    <x v="102"/>
    <x v="135"/>
    <x v="80"/>
    <x v="117"/>
    <x v="0"/>
  </r>
  <r>
    <x v="0"/>
    <x v="8"/>
    <x v="8"/>
    <x v="1"/>
    <x v="1"/>
    <x v="1"/>
    <x v="1"/>
    <x v="117"/>
    <x v="124"/>
    <x v="103"/>
    <x v="136"/>
    <x v="61"/>
    <x v="118"/>
    <x v="0"/>
  </r>
  <r>
    <x v="0"/>
    <x v="8"/>
    <x v="8"/>
    <x v="2"/>
    <x v="2"/>
    <x v="2"/>
    <x v="3"/>
    <x v="118"/>
    <x v="139"/>
    <x v="59"/>
    <x v="137"/>
    <x v="89"/>
    <x v="119"/>
    <x v="0"/>
  </r>
  <r>
    <x v="0"/>
    <x v="8"/>
    <x v="8"/>
    <x v="27"/>
    <x v="27"/>
    <x v="27"/>
    <x v="4"/>
    <x v="119"/>
    <x v="140"/>
    <x v="104"/>
    <x v="138"/>
    <x v="60"/>
    <x v="120"/>
    <x v="0"/>
  </r>
  <r>
    <x v="0"/>
    <x v="8"/>
    <x v="8"/>
    <x v="3"/>
    <x v="3"/>
    <x v="3"/>
    <x v="5"/>
    <x v="120"/>
    <x v="141"/>
    <x v="105"/>
    <x v="139"/>
    <x v="72"/>
    <x v="4"/>
    <x v="0"/>
  </r>
  <r>
    <x v="0"/>
    <x v="8"/>
    <x v="8"/>
    <x v="5"/>
    <x v="5"/>
    <x v="5"/>
    <x v="6"/>
    <x v="121"/>
    <x v="142"/>
    <x v="106"/>
    <x v="140"/>
    <x v="47"/>
    <x v="121"/>
    <x v="0"/>
  </r>
  <r>
    <x v="0"/>
    <x v="8"/>
    <x v="8"/>
    <x v="6"/>
    <x v="6"/>
    <x v="6"/>
    <x v="7"/>
    <x v="35"/>
    <x v="143"/>
    <x v="45"/>
    <x v="141"/>
    <x v="51"/>
    <x v="122"/>
    <x v="0"/>
  </r>
  <r>
    <x v="0"/>
    <x v="8"/>
    <x v="8"/>
    <x v="9"/>
    <x v="9"/>
    <x v="9"/>
    <x v="8"/>
    <x v="102"/>
    <x v="144"/>
    <x v="107"/>
    <x v="142"/>
    <x v="55"/>
    <x v="123"/>
    <x v="0"/>
  </r>
  <r>
    <x v="0"/>
    <x v="8"/>
    <x v="8"/>
    <x v="7"/>
    <x v="7"/>
    <x v="7"/>
    <x v="9"/>
    <x v="112"/>
    <x v="145"/>
    <x v="43"/>
    <x v="143"/>
    <x v="86"/>
    <x v="124"/>
    <x v="1"/>
  </r>
  <r>
    <x v="0"/>
    <x v="8"/>
    <x v="8"/>
    <x v="8"/>
    <x v="8"/>
    <x v="8"/>
    <x v="10"/>
    <x v="94"/>
    <x v="146"/>
    <x v="78"/>
    <x v="144"/>
    <x v="37"/>
    <x v="125"/>
    <x v="0"/>
  </r>
  <r>
    <x v="0"/>
    <x v="8"/>
    <x v="8"/>
    <x v="12"/>
    <x v="12"/>
    <x v="12"/>
    <x v="11"/>
    <x v="122"/>
    <x v="30"/>
    <x v="93"/>
    <x v="145"/>
    <x v="61"/>
    <x v="118"/>
    <x v="0"/>
  </r>
  <r>
    <x v="0"/>
    <x v="8"/>
    <x v="8"/>
    <x v="10"/>
    <x v="10"/>
    <x v="10"/>
    <x v="12"/>
    <x v="69"/>
    <x v="147"/>
    <x v="70"/>
    <x v="146"/>
    <x v="90"/>
    <x v="126"/>
    <x v="0"/>
  </r>
  <r>
    <x v="0"/>
    <x v="8"/>
    <x v="8"/>
    <x v="11"/>
    <x v="11"/>
    <x v="11"/>
    <x v="13"/>
    <x v="52"/>
    <x v="148"/>
    <x v="77"/>
    <x v="147"/>
    <x v="74"/>
    <x v="127"/>
    <x v="0"/>
  </r>
  <r>
    <x v="0"/>
    <x v="8"/>
    <x v="8"/>
    <x v="13"/>
    <x v="13"/>
    <x v="13"/>
    <x v="14"/>
    <x v="106"/>
    <x v="149"/>
    <x v="48"/>
    <x v="26"/>
    <x v="44"/>
    <x v="128"/>
    <x v="0"/>
  </r>
  <r>
    <x v="0"/>
    <x v="8"/>
    <x v="8"/>
    <x v="26"/>
    <x v="26"/>
    <x v="26"/>
    <x v="15"/>
    <x v="98"/>
    <x v="150"/>
    <x v="83"/>
    <x v="148"/>
    <x v="44"/>
    <x v="128"/>
    <x v="0"/>
  </r>
  <r>
    <x v="0"/>
    <x v="8"/>
    <x v="8"/>
    <x v="19"/>
    <x v="19"/>
    <x v="19"/>
    <x v="16"/>
    <x v="55"/>
    <x v="13"/>
    <x v="51"/>
    <x v="149"/>
    <x v="85"/>
    <x v="129"/>
    <x v="1"/>
  </r>
  <r>
    <x v="0"/>
    <x v="8"/>
    <x v="8"/>
    <x v="14"/>
    <x v="14"/>
    <x v="14"/>
    <x v="16"/>
    <x v="55"/>
    <x v="13"/>
    <x v="52"/>
    <x v="53"/>
    <x v="50"/>
    <x v="130"/>
    <x v="0"/>
  </r>
  <r>
    <x v="0"/>
    <x v="8"/>
    <x v="8"/>
    <x v="18"/>
    <x v="18"/>
    <x v="18"/>
    <x v="18"/>
    <x v="57"/>
    <x v="151"/>
    <x v="100"/>
    <x v="150"/>
    <x v="85"/>
    <x v="129"/>
    <x v="0"/>
  </r>
  <r>
    <x v="0"/>
    <x v="8"/>
    <x v="8"/>
    <x v="28"/>
    <x v="28"/>
    <x v="28"/>
    <x v="19"/>
    <x v="116"/>
    <x v="72"/>
    <x v="32"/>
    <x v="151"/>
    <x v="71"/>
    <x v="18"/>
    <x v="0"/>
  </r>
  <r>
    <x v="0"/>
    <x v="8"/>
    <x v="8"/>
    <x v="29"/>
    <x v="29"/>
    <x v="29"/>
    <x v="19"/>
    <x v="116"/>
    <x v="72"/>
    <x v="54"/>
    <x v="69"/>
    <x v="73"/>
    <x v="131"/>
    <x v="0"/>
  </r>
  <r>
    <x v="0"/>
    <x v="9"/>
    <x v="9"/>
    <x v="0"/>
    <x v="0"/>
    <x v="0"/>
    <x v="0"/>
    <x v="123"/>
    <x v="152"/>
    <x v="72"/>
    <x v="152"/>
    <x v="69"/>
    <x v="132"/>
    <x v="0"/>
  </r>
  <r>
    <x v="0"/>
    <x v="9"/>
    <x v="9"/>
    <x v="3"/>
    <x v="3"/>
    <x v="3"/>
    <x v="1"/>
    <x v="124"/>
    <x v="56"/>
    <x v="84"/>
    <x v="153"/>
    <x v="64"/>
    <x v="69"/>
    <x v="0"/>
  </r>
  <r>
    <x v="0"/>
    <x v="9"/>
    <x v="9"/>
    <x v="1"/>
    <x v="1"/>
    <x v="1"/>
    <x v="2"/>
    <x v="94"/>
    <x v="153"/>
    <x v="107"/>
    <x v="154"/>
    <x v="91"/>
    <x v="133"/>
    <x v="0"/>
  </r>
  <r>
    <x v="0"/>
    <x v="9"/>
    <x v="9"/>
    <x v="4"/>
    <x v="4"/>
    <x v="4"/>
    <x v="3"/>
    <x v="96"/>
    <x v="139"/>
    <x v="49"/>
    <x v="155"/>
    <x v="68"/>
    <x v="134"/>
    <x v="0"/>
  </r>
  <r>
    <x v="0"/>
    <x v="9"/>
    <x v="9"/>
    <x v="2"/>
    <x v="2"/>
    <x v="2"/>
    <x v="4"/>
    <x v="113"/>
    <x v="154"/>
    <x v="54"/>
    <x v="156"/>
    <x v="92"/>
    <x v="135"/>
    <x v="0"/>
  </r>
  <r>
    <x v="0"/>
    <x v="9"/>
    <x v="9"/>
    <x v="5"/>
    <x v="5"/>
    <x v="5"/>
    <x v="5"/>
    <x v="114"/>
    <x v="155"/>
    <x v="93"/>
    <x v="157"/>
    <x v="48"/>
    <x v="136"/>
    <x v="0"/>
  </r>
  <r>
    <x v="0"/>
    <x v="9"/>
    <x v="9"/>
    <x v="7"/>
    <x v="7"/>
    <x v="7"/>
    <x v="5"/>
    <x v="114"/>
    <x v="155"/>
    <x v="48"/>
    <x v="158"/>
    <x v="71"/>
    <x v="137"/>
    <x v="0"/>
  </r>
  <r>
    <x v="0"/>
    <x v="9"/>
    <x v="9"/>
    <x v="9"/>
    <x v="9"/>
    <x v="9"/>
    <x v="7"/>
    <x v="115"/>
    <x v="156"/>
    <x v="66"/>
    <x v="159"/>
    <x v="48"/>
    <x v="136"/>
    <x v="0"/>
  </r>
  <r>
    <x v="0"/>
    <x v="9"/>
    <x v="9"/>
    <x v="6"/>
    <x v="6"/>
    <x v="6"/>
    <x v="8"/>
    <x v="98"/>
    <x v="157"/>
    <x v="82"/>
    <x v="160"/>
    <x v="74"/>
    <x v="138"/>
    <x v="0"/>
  </r>
  <r>
    <x v="0"/>
    <x v="9"/>
    <x v="9"/>
    <x v="8"/>
    <x v="8"/>
    <x v="8"/>
    <x v="9"/>
    <x v="55"/>
    <x v="158"/>
    <x v="94"/>
    <x v="161"/>
    <x v="48"/>
    <x v="136"/>
    <x v="0"/>
  </r>
  <r>
    <x v="0"/>
    <x v="9"/>
    <x v="9"/>
    <x v="12"/>
    <x v="12"/>
    <x v="12"/>
    <x v="10"/>
    <x v="125"/>
    <x v="10"/>
    <x v="54"/>
    <x v="156"/>
    <x v="74"/>
    <x v="138"/>
    <x v="0"/>
  </r>
  <r>
    <x v="0"/>
    <x v="9"/>
    <x v="9"/>
    <x v="11"/>
    <x v="11"/>
    <x v="11"/>
    <x v="11"/>
    <x v="87"/>
    <x v="159"/>
    <x v="100"/>
    <x v="162"/>
    <x v="44"/>
    <x v="139"/>
    <x v="0"/>
  </r>
  <r>
    <x v="0"/>
    <x v="9"/>
    <x v="9"/>
    <x v="10"/>
    <x v="10"/>
    <x v="10"/>
    <x v="12"/>
    <x v="126"/>
    <x v="103"/>
    <x v="83"/>
    <x v="163"/>
    <x v="93"/>
    <x v="140"/>
    <x v="0"/>
  </r>
  <r>
    <x v="0"/>
    <x v="9"/>
    <x v="9"/>
    <x v="13"/>
    <x v="13"/>
    <x v="13"/>
    <x v="13"/>
    <x v="127"/>
    <x v="160"/>
    <x v="35"/>
    <x v="23"/>
    <x v="93"/>
    <x v="140"/>
    <x v="0"/>
  </r>
  <r>
    <x v="0"/>
    <x v="9"/>
    <x v="9"/>
    <x v="17"/>
    <x v="17"/>
    <x v="17"/>
    <x v="13"/>
    <x v="127"/>
    <x v="160"/>
    <x v="100"/>
    <x v="162"/>
    <x v="94"/>
    <x v="141"/>
    <x v="1"/>
  </r>
  <r>
    <x v="0"/>
    <x v="9"/>
    <x v="9"/>
    <x v="21"/>
    <x v="21"/>
    <x v="21"/>
    <x v="15"/>
    <x v="128"/>
    <x v="52"/>
    <x v="34"/>
    <x v="37"/>
    <x v="73"/>
    <x v="13"/>
    <x v="0"/>
  </r>
  <r>
    <x v="0"/>
    <x v="9"/>
    <x v="9"/>
    <x v="14"/>
    <x v="14"/>
    <x v="14"/>
    <x v="16"/>
    <x v="129"/>
    <x v="89"/>
    <x v="52"/>
    <x v="53"/>
    <x v="73"/>
    <x v="13"/>
    <x v="0"/>
  </r>
  <r>
    <x v="0"/>
    <x v="9"/>
    <x v="9"/>
    <x v="15"/>
    <x v="15"/>
    <x v="15"/>
    <x v="17"/>
    <x v="130"/>
    <x v="161"/>
    <x v="85"/>
    <x v="164"/>
    <x v="95"/>
    <x v="142"/>
    <x v="0"/>
  </r>
  <r>
    <x v="0"/>
    <x v="9"/>
    <x v="9"/>
    <x v="30"/>
    <x v="30"/>
    <x v="30"/>
    <x v="18"/>
    <x v="131"/>
    <x v="37"/>
    <x v="79"/>
    <x v="165"/>
    <x v="95"/>
    <x v="142"/>
    <x v="0"/>
  </r>
  <r>
    <x v="0"/>
    <x v="9"/>
    <x v="9"/>
    <x v="26"/>
    <x v="26"/>
    <x v="26"/>
    <x v="18"/>
    <x v="131"/>
    <x v="37"/>
    <x v="34"/>
    <x v="37"/>
    <x v="81"/>
    <x v="143"/>
    <x v="0"/>
  </r>
  <r>
    <x v="0"/>
    <x v="10"/>
    <x v="10"/>
    <x v="0"/>
    <x v="0"/>
    <x v="0"/>
    <x v="0"/>
    <x v="79"/>
    <x v="162"/>
    <x v="108"/>
    <x v="166"/>
    <x v="74"/>
    <x v="144"/>
    <x v="0"/>
  </r>
  <r>
    <x v="0"/>
    <x v="10"/>
    <x v="10"/>
    <x v="1"/>
    <x v="1"/>
    <x v="1"/>
    <x v="1"/>
    <x v="80"/>
    <x v="163"/>
    <x v="109"/>
    <x v="167"/>
    <x v="44"/>
    <x v="50"/>
    <x v="0"/>
  </r>
  <r>
    <x v="0"/>
    <x v="10"/>
    <x v="10"/>
    <x v="2"/>
    <x v="2"/>
    <x v="2"/>
    <x v="2"/>
    <x v="103"/>
    <x v="164"/>
    <x v="75"/>
    <x v="168"/>
    <x v="60"/>
    <x v="145"/>
    <x v="0"/>
  </r>
  <r>
    <x v="0"/>
    <x v="10"/>
    <x v="10"/>
    <x v="4"/>
    <x v="4"/>
    <x v="4"/>
    <x v="3"/>
    <x v="132"/>
    <x v="165"/>
    <x v="46"/>
    <x v="169"/>
    <x v="61"/>
    <x v="146"/>
    <x v="0"/>
  </r>
  <r>
    <x v="0"/>
    <x v="10"/>
    <x v="10"/>
    <x v="3"/>
    <x v="3"/>
    <x v="3"/>
    <x v="4"/>
    <x v="81"/>
    <x v="166"/>
    <x v="48"/>
    <x v="170"/>
    <x v="42"/>
    <x v="147"/>
    <x v="0"/>
  </r>
  <r>
    <x v="0"/>
    <x v="10"/>
    <x v="10"/>
    <x v="6"/>
    <x v="6"/>
    <x v="6"/>
    <x v="5"/>
    <x v="70"/>
    <x v="167"/>
    <x v="76"/>
    <x v="171"/>
    <x v="74"/>
    <x v="144"/>
    <x v="0"/>
  </r>
  <r>
    <x v="0"/>
    <x v="10"/>
    <x v="10"/>
    <x v="7"/>
    <x v="7"/>
    <x v="7"/>
    <x v="6"/>
    <x v="84"/>
    <x v="168"/>
    <x v="110"/>
    <x v="172"/>
    <x v="86"/>
    <x v="148"/>
    <x v="0"/>
  </r>
  <r>
    <x v="0"/>
    <x v="10"/>
    <x v="10"/>
    <x v="5"/>
    <x v="5"/>
    <x v="5"/>
    <x v="7"/>
    <x v="53"/>
    <x v="169"/>
    <x v="111"/>
    <x v="173"/>
    <x v="86"/>
    <x v="148"/>
    <x v="0"/>
  </r>
  <r>
    <x v="0"/>
    <x v="10"/>
    <x v="10"/>
    <x v="8"/>
    <x v="8"/>
    <x v="8"/>
    <x v="8"/>
    <x v="54"/>
    <x v="170"/>
    <x v="67"/>
    <x v="174"/>
    <x v="48"/>
    <x v="149"/>
    <x v="0"/>
  </r>
  <r>
    <x v="0"/>
    <x v="10"/>
    <x v="10"/>
    <x v="14"/>
    <x v="14"/>
    <x v="14"/>
    <x v="9"/>
    <x v="133"/>
    <x v="171"/>
    <x v="85"/>
    <x v="164"/>
    <x v="74"/>
    <x v="144"/>
    <x v="0"/>
  </r>
  <r>
    <x v="0"/>
    <x v="10"/>
    <x v="10"/>
    <x v="12"/>
    <x v="12"/>
    <x v="12"/>
    <x v="10"/>
    <x v="125"/>
    <x v="172"/>
    <x v="112"/>
    <x v="175"/>
    <x v="44"/>
    <x v="50"/>
    <x v="0"/>
  </r>
  <r>
    <x v="0"/>
    <x v="10"/>
    <x v="10"/>
    <x v="9"/>
    <x v="9"/>
    <x v="9"/>
    <x v="11"/>
    <x v="116"/>
    <x v="173"/>
    <x v="51"/>
    <x v="176"/>
    <x v="66"/>
    <x v="92"/>
    <x v="0"/>
  </r>
  <r>
    <x v="0"/>
    <x v="10"/>
    <x v="10"/>
    <x v="10"/>
    <x v="10"/>
    <x v="10"/>
    <x v="11"/>
    <x v="116"/>
    <x v="173"/>
    <x v="75"/>
    <x v="168"/>
    <x v="90"/>
    <x v="150"/>
    <x v="0"/>
  </r>
  <r>
    <x v="0"/>
    <x v="10"/>
    <x v="10"/>
    <x v="23"/>
    <x v="23"/>
    <x v="23"/>
    <x v="13"/>
    <x v="108"/>
    <x v="30"/>
    <x v="53"/>
    <x v="177"/>
    <x v="71"/>
    <x v="83"/>
    <x v="0"/>
  </r>
  <r>
    <x v="0"/>
    <x v="10"/>
    <x v="10"/>
    <x v="13"/>
    <x v="13"/>
    <x v="13"/>
    <x v="14"/>
    <x v="109"/>
    <x v="174"/>
    <x v="32"/>
    <x v="93"/>
    <x v="62"/>
    <x v="151"/>
    <x v="0"/>
  </r>
  <r>
    <x v="0"/>
    <x v="10"/>
    <x v="10"/>
    <x v="17"/>
    <x v="17"/>
    <x v="17"/>
    <x v="14"/>
    <x v="109"/>
    <x v="174"/>
    <x v="87"/>
    <x v="178"/>
    <x v="73"/>
    <x v="152"/>
    <x v="0"/>
  </r>
  <r>
    <x v="0"/>
    <x v="10"/>
    <x v="10"/>
    <x v="18"/>
    <x v="18"/>
    <x v="18"/>
    <x v="16"/>
    <x v="134"/>
    <x v="33"/>
    <x v="14"/>
    <x v="133"/>
    <x v="74"/>
    <x v="144"/>
    <x v="0"/>
  </r>
  <r>
    <x v="0"/>
    <x v="10"/>
    <x v="10"/>
    <x v="31"/>
    <x v="31"/>
    <x v="31"/>
    <x v="17"/>
    <x v="135"/>
    <x v="175"/>
    <x v="34"/>
    <x v="37"/>
    <x v="44"/>
    <x v="50"/>
    <x v="0"/>
  </r>
  <r>
    <x v="0"/>
    <x v="10"/>
    <x v="10"/>
    <x v="15"/>
    <x v="15"/>
    <x v="15"/>
    <x v="18"/>
    <x v="136"/>
    <x v="176"/>
    <x v="85"/>
    <x v="164"/>
    <x v="44"/>
    <x v="50"/>
    <x v="0"/>
  </r>
  <r>
    <x v="0"/>
    <x v="10"/>
    <x v="10"/>
    <x v="32"/>
    <x v="32"/>
    <x v="32"/>
    <x v="19"/>
    <x v="127"/>
    <x v="35"/>
    <x v="34"/>
    <x v="37"/>
    <x v="74"/>
    <x v="144"/>
    <x v="0"/>
  </r>
  <r>
    <x v="0"/>
    <x v="11"/>
    <x v="11"/>
    <x v="2"/>
    <x v="2"/>
    <x v="2"/>
    <x v="0"/>
    <x v="120"/>
    <x v="177"/>
    <x v="113"/>
    <x v="179"/>
    <x v="96"/>
    <x v="153"/>
    <x v="0"/>
  </r>
  <r>
    <x v="0"/>
    <x v="11"/>
    <x v="11"/>
    <x v="1"/>
    <x v="1"/>
    <x v="1"/>
    <x v="1"/>
    <x v="33"/>
    <x v="178"/>
    <x v="114"/>
    <x v="180"/>
    <x v="86"/>
    <x v="108"/>
    <x v="0"/>
  </r>
  <r>
    <x v="0"/>
    <x v="11"/>
    <x v="11"/>
    <x v="16"/>
    <x v="16"/>
    <x v="16"/>
    <x v="2"/>
    <x v="137"/>
    <x v="179"/>
    <x v="40"/>
    <x v="181"/>
    <x v="43"/>
    <x v="154"/>
    <x v="0"/>
  </r>
  <r>
    <x v="0"/>
    <x v="11"/>
    <x v="11"/>
    <x v="4"/>
    <x v="4"/>
    <x v="4"/>
    <x v="3"/>
    <x v="138"/>
    <x v="180"/>
    <x v="115"/>
    <x v="182"/>
    <x v="97"/>
    <x v="155"/>
    <x v="0"/>
  </r>
  <r>
    <x v="0"/>
    <x v="11"/>
    <x v="11"/>
    <x v="0"/>
    <x v="0"/>
    <x v="0"/>
    <x v="4"/>
    <x v="139"/>
    <x v="181"/>
    <x v="104"/>
    <x v="183"/>
    <x v="90"/>
    <x v="156"/>
    <x v="0"/>
  </r>
  <r>
    <x v="0"/>
    <x v="11"/>
    <x v="11"/>
    <x v="5"/>
    <x v="5"/>
    <x v="5"/>
    <x v="5"/>
    <x v="140"/>
    <x v="182"/>
    <x v="116"/>
    <x v="184"/>
    <x v="79"/>
    <x v="157"/>
    <x v="0"/>
  </r>
  <r>
    <x v="0"/>
    <x v="11"/>
    <x v="11"/>
    <x v="6"/>
    <x v="6"/>
    <x v="6"/>
    <x v="6"/>
    <x v="112"/>
    <x v="60"/>
    <x v="59"/>
    <x v="185"/>
    <x v="65"/>
    <x v="158"/>
    <x v="0"/>
  </r>
  <r>
    <x v="0"/>
    <x v="11"/>
    <x v="11"/>
    <x v="22"/>
    <x v="22"/>
    <x v="22"/>
    <x v="7"/>
    <x v="51"/>
    <x v="183"/>
    <x v="76"/>
    <x v="186"/>
    <x v="85"/>
    <x v="93"/>
    <x v="0"/>
  </r>
  <r>
    <x v="0"/>
    <x v="11"/>
    <x v="11"/>
    <x v="8"/>
    <x v="8"/>
    <x v="8"/>
    <x v="8"/>
    <x v="70"/>
    <x v="184"/>
    <x v="98"/>
    <x v="187"/>
    <x v="65"/>
    <x v="158"/>
    <x v="0"/>
  </r>
  <r>
    <x v="0"/>
    <x v="11"/>
    <x v="11"/>
    <x v="7"/>
    <x v="7"/>
    <x v="7"/>
    <x v="9"/>
    <x v="84"/>
    <x v="133"/>
    <x v="98"/>
    <x v="187"/>
    <x v="62"/>
    <x v="74"/>
    <x v="1"/>
  </r>
  <r>
    <x v="0"/>
    <x v="11"/>
    <x v="11"/>
    <x v="9"/>
    <x v="9"/>
    <x v="9"/>
    <x v="10"/>
    <x v="71"/>
    <x v="185"/>
    <x v="46"/>
    <x v="107"/>
    <x v="86"/>
    <x v="108"/>
    <x v="0"/>
  </r>
  <r>
    <x v="0"/>
    <x v="11"/>
    <x v="11"/>
    <x v="33"/>
    <x v="33"/>
    <x v="33"/>
    <x v="11"/>
    <x v="54"/>
    <x v="159"/>
    <x v="73"/>
    <x v="188"/>
    <x v="81"/>
    <x v="127"/>
    <x v="0"/>
  </r>
  <r>
    <x v="0"/>
    <x v="11"/>
    <x v="11"/>
    <x v="13"/>
    <x v="13"/>
    <x v="13"/>
    <x v="12"/>
    <x v="73"/>
    <x v="147"/>
    <x v="99"/>
    <x v="189"/>
    <x v="91"/>
    <x v="20"/>
    <x v="0"/>
  </r>
  <r>
    <x v="0"/>
    <x v="11"/>
    <x v="11"/>
    <x v="12"/>
    <x v="12"/>
    <x v="12"/>
    <x v="12"/>
    <x v="73"/>
    <x v="147"/>
    <x v="86"/>
    <x v="117"/>
    <x v="85"/>
    <x v="93"/>
    <x v="0"/>
  </r>
  <r>
    <x v="0"/>
    <x v="11"/>
    <x v="11"/>
    <x v="11"/>
    <x v="11"/>
    <x v="11"/>
    <x v="14"/>
    <x v="56"/>
    <x v="186"/>
    <x v="93"/>
    <x v="190"/>
    <x v="98"/>
    <x v="159"/>
    <x v="0"/>
  </r>
  <r>
    <x v="0"/>
    <x v="11"/>
    <x v="11"/>
    <x v="10"/>
    <x v="10"/>
    <x v="10"/>
    <x v="15"/>
    <x v="133"/>
    <x v="174"/>
    <x v="48"/>
    <x v="191"/>
    <x v="99"/>
    <x v="160"/>
    <x v="0"/>
  </r>
  <r>
    <x v="0"/>
    <x v="11"/>
    <x v="11"/>
    <x v="24"/>
    <x v="24"/>
    <x v="24"/>
    <x v="16"/>
    <x v="108"/>
    <x v="160"/>
    <x v="87"/>
    <x v="192"/>
    <x v="91"/>
    <x v="20"/>
    <x v="1"/>
  </r>
  <r>
    <x v="0"/>
    <x v="11"/>
    <x v="11"/>
    <x v="3"/>
    <x v="3"/>
    <x v="3"/>
    <x v="17"/>
    <x v="88"/>
    <x v="187"/>
    <x v="87"/>
    <x v="192"/>
    <x v="44"/>
    <x v="13"/>
    <x v="0"/>
  </r>
  <r>
    <x v="0"/>
    <x v="11"/>
    <x v="11"/>
    <x v="19"/>
    <x v="19"/>
    <x v="19"/>
    <x v="18"/>
    <x v="89"/>
    <x v="151"/>
    <x v="14"/>
    <x v="193"/>
    <x v="44"/>
    <x v="13"/>
    <x v="0"/>
  </r>
  <r>
    <x v="0"/>
    <x v="11"/>
    <x v="11"/>
    <x v="26"/>
    <x v="26"/>
    <x v="26"/>
    <x v="19"/>
    <x v="109"/>
    <x v="90"/>
    <x v="35"/>
    <x v="194"/>
    <x v="90"/>
    <x v="156"/>
    <x v="0"/>
  </r>
  <r>
    <x v="0"/>
    <x v="12"/>
    <x v="12"/>
    <x v="0"/>
    <x v="0"/>
    <x v="0"/>
    <x v="0"/>
    <x v="141"/>
    <x v="188"/>
    <x v="117"/>
    <x v="195"/>
    <x v="63"/>
    <x v="161"/>
    <x v="0"/>
  </r>
  <r>
    <x v="0"/>
    <x v="12"/>
    <x v="12"/>
    <x v="2"/>
    <x v="2"/>
    <x v="2"/>
    <x v="1"/>
    <x v="142"/>
    <x v="189"/>
    <x v="29"/>
    <x v="196"/>
    <x v="100"/>
    <x v="162"/>
    <x v="0"/>
  </r>
  <r>
    <x v="0"/>
    <x v="12"/>
    <x v="12"/>
    <x v="1"/>
    <x v="1"/>
    <x v="1"/>
    <x v="2"/>
    <x v="143"/>
    <x v="190"/>
    <x v="118"/>
    <x v="197"/>
    <x v="71"/>
    <x v="163"/>
    <x v="0"/>
  </r>
  <r>
    <x v="0"/>
    <x v="12"/>
    <x v="12"/>
    <x v="4"/>
    <x v="4"/>
    <x v="4"/>
    <x v="3"/>
    <x v="75"/>
    <x v="191"/>
    <x v="104"/>
    <x v="28"/>
    <x v="101"/>
    <x v="164"/>
    <x v="1"/>
  </r>
  <r>
    <x v="0"/>
    <x v="12"/>
    <x v="12"/>
    <x v="5"/>
    <x v="5"/>
    <x v="5"/>
    <x v="4"/>
    <x v="118"/>
    <x v="192"/>
    <x v="119"/>
    <x v="198"/>
    <x v="60"/>
    <x v="165"/>
    <x v="0"/>
  </r>
  <r>
    <x v="0"/>
    <x v="12"/>
    <x v="12"/>
    <x v="6"/>
    <x v="6"/>
    <x v="6"/>
    <x v="5"/>
    <x v="34"/>
    <x v="155"/>
    <x v="18"/>
    <x v="108"/>
    <x v="52"/>
    <x v="166"/>
    <x v="1"/>
  </r>
  <r>
    <x v="0"/>
    <x v="12"/>
    <x v="12"/>
    <x v="9"/>
    <x v="9"/>
    <x v="9"/>
    <x v="6"/>
    <x v="144"/>
    <x v="193"/>
    <x v="45"/>
    <x v="199"/>
    <x v="53"/>
    <x v="132"/>
    <x v="0"/>
  </r>
  <r>
    <x v="0"/>
    <x v="12"/>
    <x v="12"/>
    <x v="8"/>
    <x v="8"/>
    <x v="8"/>
    <x v="7"/>
    <x v="66"/>
    <x v="194"/>
    <x v="120"/>
    <x v="126"/>
    <x v="102"/>
    <x v="167"/>
    <x v="0"/>
  </r>
  <r>
    <x v="0"/>
    <x v="12"/>
    <x v="12"/>
    <x v="7"/>
    <x v="7"/>
    <x v="7"/>
    <x v="8"/>
    <x v="123"/>
    <x v="46"/>
    <x v="121"/>
    <x v="200"/>
    <x v="91"/>
    <x v="107"/>
    <x v="7"/>
  </r>
  <r>
    <x v="0"/>
    <x v="12"/>
    <x v="12"/>
    <x v="3"/>
    <x v="3"/>
    <x v="3"/>
    <x v="9"/>
    <x v="124"/>
    <x v="195"/>
    <x v="73"/>
    <x v="201"/>
    <x v="72"/>
    <x v="168"/>
    <x v="3"/>
  </r>
  <r>
    <x v="0"/>
    <x v="12"/>
    <x v="12"/>
    <x v="10"/>
    <x v="10"/>
    <x v="10"/>
    <x v="10"/>
    <x v="145"/>
    <x v="196"/>
    <x v="116"/>
    <x v="45"/>
    <x v="103"/>
    <x v="169"/>
    <x v="0"/>
  </r>
  <r>
    <x v="0"/>
    <x v="12"/>
    <x v="12"/>
    <x v="11"/>
    <x v="11"/>
    <x v="11"/>
    <x v="11"/>
    <x v="83"/>
    <x v="136"/>
    <x v="122"/>
    <x v="202"/>
    <x v="86"/>
    <x v="170"/>
    <x v="0"/>
  </r>
  <r>
    <x v="0"/>
    <x v="12"/>
    <x v="12"/>
    <x v="16"/>
    <x v="16"/>
    <x v="16"/>
    <x v="12"/>
    <x v="114"/>
    <x v="197"/>
    <x v="75"/>
    <x v="203"/>
    <x v="65"/>
    <x v="67"/>
    <x v="0"/>
  </r>
  <r>
    <x v="0"/>
    <x v="12"/>
    <x v="12"/>
    <x v="12"/>
    <x v="12"/>
    <x v="12"/>
    <x v="13"/>
    <x v="84"/>
    <x v="198"/>
    <x v="75"/>
    <x v="203"/>
    <x v="48"/>
    <x v="88"/>
    <x v="0"/>
  </r>
  <r>
    <x v="0"/>
    <x v="12"/>
    <x v="12"/>
    <x v="13"/>
    <x v="13"/>
    <x v="13"/>
    <x v="14"/>
    <x v="53"/>
    <x v="86"/>
    <x v="48"/>
    <x v="30"/>
    <x v="95"/>
    <x v="171"/>
    <x v="0"/>
  </r>
  <r>
    <x v="0"/>
    <x v="12"/>
    <x v="12"/>
    <x v="23"/>
    <x v="23"/>
    <x v="23"/>
    <x v="15"/>
    <x v="73"/>
    <x v="199"/>
    <x v="67"/>
    <x v="69"/>
    <x v="69"/>
    <x v="33"/>
    <x v="0"/>
  </r>
  <r>
    <x v="0"/>
    <x v="12"/>
    <x v="12"/>
    <x v="26"/>
    <x v="26"/>
    <x v="26"/>
    <x v="16"/>
    <x v="55"/>
    <x v="36"/>
    <x v="83"/>
    <x v="204"/>
    <x v="86"/>
    <x v="170"/>
    <x v="0"/>
  </r>
  <r>
    <x v="0"/>
    <x v="12"/>
    <x v="12"/>
    <x v="17"/>
    <x v="17"/>
    <x v="17"/>
    <x v="17"/>
    <x v="57"/>
    <x v="54"/>
    <x v="36"/>
    <x v="205"/>
    <x v="95"/>
    <x v="171"/>
    <x v="0"/>
  </r>
  <r>
    <x v="0"/>
    <x v="12"/>
    <x v="12"/>
    <x v="34"/>
    <x v="34"/>
    <x v="34"/>
    <x v="17"/>
    <x v="57"/>
    <x v="54"/>
    <x v="36"/>
    <x v="205"/>
    <x v="73"/>
    <x v="172"/>
    <x v="0"/>
  </r>
  <r>
    <x v="0"/>
    <x v="12"/>
    <x v="12"/>
    <x v="30"/>
    <x v="30"/>
    <x v="30"/>
    <x v="19"/>
    <x v="116"/>
    <x v="200"/>
    <x v="35"/>
    <x v="206"/>
    <x v="91"/>
    <x v="107"/>
    <x v="0"/>
  </r>
  <r>
    <x v="0"/>
    <x v="13"/>
    <x v="13"/>
    <x v="2"/>
    <x v="2"/>
    <x v="2"/>
    <x v="0"/>
    <x v="146"/>
    <x v="201"/>
    <x v="47"/>
    <x v="207"/>
    <x v="64"/>
    <x v="173"/>
    <x v="0"/>
  </r>
  <r>
    <x v="0"/>
    <x v="13"/>
    <x v="13"/>
    <x v="0"/>
    <x v="0"/>
    <x v="0"/>
    <x v="1"/>
    <x v="147"/>
    <x v="202"/>
    <x v="113"/>
    <x v="208"/>
    <x v="81"/>
    <x v="174"/>
    <x v="0"/>
  </r>
  <r>
    <x v="0"/>
    <x v="13"/>
    <x v="13"/>
    <x v="1"/>
    <x v="1"/>
    <x v="1"/>
    <x v="2"/>
    <x v="83"/>
    <x v="203"/>
    <x v="123"/>
    <x v="209"/>
    <x v="62"/>
    <x v="72"/>
    <x v="0"/>
  </r>
  <r>
    <x v="0"/>
    <x v="13"/>
    <x v="13"/>
    <x v="6"/>
    <x v="6"/>
    <x v="6"/>
    <x v="3"/>
    <x v="53"/>
    <x v="204"/>
    <x v="49"/>
    <x v="210"/>
    <x v="103"/>
    <x v="144"/>
    <x v="0"/>
  </r>
  <r>
    <x v="0"/>
    <x v="13"/>
    <x v="13"/>
    <x v="4"/>
    <x v="4"/>
    <x v="4"/>
    <x v="3"/>
    <x v="53"/>
    <x v="204"/>
    <x v="36"/>
    <x v="211"/>
    <x v="69"/>
    <x v="175"/>
    <x v="0"/>
  </r>
  <r>
    <x v="0"/>
    <x v="13"/>
    <x v="13"/>
    <x v="3"/>
    <x v="3"/>
    <x v="3"/>
    <x v="3"/>
    <x v="53"/>
    <x v="204"/>
    <x v="111"/>
    <x v="212"/>
    <x v="86"/>
    <x v="176"/>
    <x v="0"/>
  </r>
  <r>
    <x v="0"/>
    <x v="13"/>
    <x v="13"/>
    <x v="8"/>
    <x v="8"/>
    <x v="8"/>
    <x v="6"/>
    <x v="98"/>
    <x v="205"/>
    <x v="94"/>
    <x v="213"/>
    <x v="85"/>
    <x v="177"/>
    <x v="0"/>
  </r>
  <r>
    <x v="0"/>
    <x v="13"/>
    <x v="13"/>
    <x v="5"/>
    <x v="5"/>
    <x v="5"/>
    <x v="7"/>
    <x v="55"/>
    <x v="143"/>
    <x v="98"/>
    <x v="172"/>
    <x v="62"/>
    <x v="72"/>
    <x v="0"/>
  </r>
  <r>
    <x v="0"/>
    <x v="13"/>
    <x v="13"/>
    <x v="9"/>
    <x v="9"/>
    <x v="9"/>
    <x v="7"/>
    <x v="55"/>
    <x v="143"/>
    <x v="98"/>
    <x v="172"/>
    <x v="62"/>
    <x v="72"/>
    <x v="0"/>
  </r>
  <r>
    <x v="0"/>
    <x v="13"/>
    <x v="13"/>
    <x v="16"/>
    <x v="16"/>
    <x v="16"/>
    <x v="9"/>
    <x v="133"/>
    <x v="27"/>
    <x v="86"/>
    <x v="214"/>
    <x v="44"/>
    <x v="178"/>
    <x v="0"/>
  </r>
  <r>
    <x v="0"/>
    <x v="13"/>
    <x v="13"/>
    <x v="10"/>
    <x v="10"/>
    <x v="10"/>
    <x v="10"/>
    <x v="86"/>
    <x v="158"/>
    <x v="75"/>
    <x v="215"/>
    <x v="104"/>
    <x v="179"/>
    <x v="0"/>
  </r>
  <r>
    <x v="0"/>
    <x v="13"/>
    <x v="13"/>
    <x v="12"/>
    <x v="12"/>
    <x v="12"/>
    <x v="11"/>
    <x v="126"/>
    <x v="206"/>
    <x v="34"/>
    <x v="87"/>
    <x v="67"/>
    <x v="180"/>
    <x v="0"/>
  </r>
  <r>
    <x v="0"/>
    <x v="13"/>
    <x v="13"/>
    <x v="7"/>
    <x v="7"/>
    <x v="7"/>
    <x v="11"/>
    <x v="126"/>
    <x v="206"/>
    <x v="67"/>
    <x v="216"/>
    <x v="104"/>
    <x v="179"/>
    <x v="3"/>
  </r>
  <r>
    <x v="0"/>
    <x v="13"/>
    <x v="13"/>
    <x v="23"/>
    <x v="23"/>
    <x v="23"/>
    <x v="13"/>
    <x v="136"/>
    <x v="148"/>
    <x v="53"/>
    <x v="217"/>
    <x v="62"/>
    <x v="72"/>
    <x v="0"/>
  </r>
  <r>
    <x v="0"/>
    <x v="13"/>
    <x v="13"/>
    <x v="11"/>
    <x v="11"/>
    <x v="11"/>
    <x v="14"/>
    <x v="128"/>
    <x v="197"/>
    <x v="100"/>
    <x v="218"/>
    <x v="94"/>
    <x v="59"/>
    <x v="0"/>
  </r>
  <r>
    <x v="0"/>
    <x v="13"/>
    <x v="13"/>
    <x v="35"/>
    <x v="35"/>
    <x v="35"/>
    <x v="15"/>
    <x v="129"/>
    <x v="137"/>
    <x v="87"/>
    <x v="219"/>
    <x v="94"/>
    <x v="59"/>
    <x v="0"/>
  </r>
  <r>
    <x v="0"/>
    <x v="13"/>
    <x v="13"/>
    <x v="36"/>
    <x v="36"/>
    <x v="36"/>
    <x v="16"/>
    <x v="131"/>
    <x v="207"/>
    <x v="53"/>
    <x v="217"/>
    <x v="90"/>
    <x v="181"/>
    <x v="0"/>
  </r>
  <r>
    <x v="0"/>
    <x v="13"/>
    <x v="13"/>
    <x v="27"/>
    <x v="27"/>
    <x v="27"/>
    <x v="17"/>
    <x v="148"/>
    <x v="107"/>
    <x v="79"/>
    <x v="220"/>
    <x v="81"/>
    <x v="174"/>
    <x v="0"/>
  </r>
  <r>
    <x v="0"/>
    <x v="13"/>
    <x v="13"/>
    <x v="18"/>
    <x v="18"/>
    <x v="18"/>
    <x v="17"/>
    <x v="148"/>
    <x v="107"/>
    <x v="34"/>
    <x v="87"/>
    <x v="98"/>
    <x v="182"/>
    <x v="0"/>
  </r>
  <r>
    <x v="0"/>
    <x v="13"/>
    <x v="13"/>
    <x v="34"/>
    <x v="34"/>
    <x v="34"/>
    <x v="17"/>
    <x v="148"/>
    <x v="107"/>
    <x v="87"/>
    <x v="219"/>
    <x v="99"/>
    <x v="183"/>
    <x v="0"/>
  </r>
  <r>
    <x v="0"/>
    <x v="13"/>
    <x v="13"/>
    <x v="20"/>
    <x v="20"/>
    <x v="20"/>
    <x v="17"/>
    <x v="148"/>
    <x v="107"/>
    <x v="85"/>
    <x v="130"/>
    <x v="103"/>
    <x v="144"/>
    <x v="0"/>
  </r>
  <r>
    <x v="0"/>
    <x v="14"/>
    <x v="14"/>
    <x v="2"/>
    <x v="2"/>
    <x v="2"/>
    <x v="0"/>
    <x v="147"/>
    <x v="208"/>
    <x v="77"/>
    <x v="221"/>
    <x v="85"/>
    <x v="184"/>
    <x v="0"/>
  </r>
  <r>
    <x v="0"/>
    <x v="14"/>
    <x v="14"/>
    <x v="0"/>
    <x v="0"/>
    <x v="0"/>
    <x v="1"/>
    <x v="149"/>
    <x v="209"/>
    <x v="92"/>
    <x v="222"/>
    <x v="94"/>
    <x v="185"/>
    <x v="0"/>
  </r>
  <r>
    <x v="0"/>
    <x v="14"/>
    <x v="14"/>
    <x v="5"/>
    <x v="5"/>
    <x v="5"/>
    <x v="2"/>
    <x v="106"/>
    <x v="210"/>
    <x v="78"/>
    <x v="223"/>
    <x v="90"/>
    <x v="186"/>
    <x v="0"/>
  </r>
  <r>
    <x v="0"/>
    <x v="14"/>
    <x v="14"/>
    <x v="4"/>
    <x v="4"/>
    <x v="4"/>
    <x v="3"/>
    <x v="55"/>
    <x v="211"/>
    <x v="93"/>
    <x v="224"/>
    <x v="103"/>
    <x v="187"/>
    <x v="0"/>
  </r>
  <r>
    <x v="0"/>
    <x v="14"/>
    <x v="14"/>
    <x v="1"/>
    <x v="1"/>
    <x v="1"/>
    <x v="4"/>
    <x v="85"/>
    <x v="212"/>
    <x v="98"/>
    <x v="225"/>
    <x v="104"/>
    <x v="188"/>
    <x v="0"/>
  </r>
  <r>
    <x v="0"/>
    <x v="14"/>
    <x v="14"/>
    <x v="7"/>
    <x v="7"/>
    <x v="7"/>
    <x v="5"/>
    <x v="86"/>
    <x v="213"/>
    <x v="100"/>
    <x v="226"/>
    <x v="93"/>
    <x v="189"/>
    <x v="8"/>
  </r>
  <r>
    <x v="0"/>
    <x v="14"/>
    <x v="14"/>
    <x v="9"/>
    <x v="9"/>
    <x v="9"/>
    <x v="6"/>
    <x v="88"/>
    <x v="214"/>
    <x v="66"/>
    <x v="227"/>
    <x v="104"/>
    <x v="188"/>
    <x v="0"/>
  </r>
  <r>
    <x v="0"/>
    <x v="14"/>
    <x v="14"/>
    <x v="6"/>
    <x v="6"/>
    <x v="6"/>
    <x v="7"/>
    <x v="89"/>
    <x v="194"/>
    <x v="36"/>
    <x v="3"/>
    <x v="99"/>
    <x v="156"/>
    <x v="0"/>
  </r>
  <r>
    <x v="0"/>
    <x v="14"/>
    <x v="14"/>
    <x v="8"/>
    <x v="8"/>
    <x v="8"/>
    <x v="8"/>
    <x v="134"/>
    <x v="215"/>
    <x v="94"/>
    <x v="228"/>
    <x v="94"/>
    <x v="185"/>
    <x v="0"/>
  </r>
  <r>
    <x v="0"/>
    <x v="14"/>
    <x v="14"/>
    <x v="3"/>
    <x v="3"/>
    <x v="3"/>
    <x v="9"/>
    <x v="128"/>
    <x v="216"/>
    <x v="14"/>
    <x v="229"/>
    <x v="81"/>
    <x v="23"/>
    <x v="0"/>
  </r>
  <r>
    <x v="0"/>
    <x v="14"/>
    <x v="14"/>
    <x v="26"/>
    <x v="26"/>
    <x v="26"/>
    <x v="10"/>
    <x v="130"/>
    <x v="217"/>
    <x v="53"/>
    <x v="33"/>
    <x v="94"/>
    <x v="185"/>
    <x v="0"/>
  </r>
  <r>
    <x v="0"/>
    <x v="14"/>
    <x v="14"/>
    <x v="13"/>
    <x v="13"/>
    <x v="13"/>
    <x v="11"/>
    <x v="131"/>
    <x v="218"/>
    <x v="32"/>
    <x v="230"/>
    <x v="99"/>
    <x v="156"/>
    <x v="0"/>
  </r>
  <r>
    <x v="0"/>
    <x v="14"/>
    <x v="14"/>
    <x v="23"/>
    <x v="23"/>
    <x v="23"/>
    <x v="12"/>
    <x v="150"/>
    <x v="50"/>
    <x v="34"/>
    <x v="231"/>
    <x v="103"/>
    <x v="187"/>
    <x v="0"/>
  </r>
  <r>
    <x v="0"/>
    <x v="14"/>
    <x v="14"/>
    <x v="12"/>
    <x v="12"/>
    <x v="12"/>
    <x v="12"/>
    <x v="150"/>
    <x v="50"/>
    <x v="34"/>
    <x v="231"/>
    <x v="103"/>
    <x v="187"/>
    <x v="0"/>
  </r>
  <r>
    <x v="0"/>
    <x v="14"/>
    <x v="14"/>
    <x v="10"/>
    <x v="10"/>
    <x v="10"/>
    <x v="12"/>
    <x v="150"/>
    <x v="50"/>
    <x v="32"/>
    <x v="230"/>
    <x v="105"/>
    <x v="190"/>
    <x v="0"/>
  </r>
  <r>
    <x v="0"/>
    <x v="14"/>
    <x v="14"/>
    <x v="36"/>
    <x v="36"/>
    <x v="36"/>
    <x v="15"/>
    <x v="148"/>
    <x v="219"/>
    <x v="87"/>
    <x v="232"/>
    <x v="99"/>
    <x v="156"/>
    <x v="0"/>
  </r>
  <r>
    <x v="0"/>
    <x v="14"/>
    <x v="14"/>
    <x v="24"/>
    <x v="24"/>
    <x v="24"/>
    <x v="16"/>
    <x v="151"/>
    <x v="220"/>
    <x v="85"/>
    <x v="19"/>
    <x v="98"/>
    <x v="191"/>
    <x v="0"/>
  </r>
  <r>
    <x v="0"/>
    <x v="14"/>
    <x v="14"/>
    <x v="34"/>
    <x v="34"/>
    <x v="34"/>
    <x v="17"/>
    <x v="152"/>
    <x v="88"/>
    <x v="53"/>
    <x v="33"/>
    <x v="105"/>
    <x v="190"/>
    <x v="0"/>
  </r>
  <r>
    <x v="0"/>
    <x v="14"/>
    <x v="14"/>
    <x v="28"/>
    <x v="28"/>
    <x v="28"/>
    <x v="18"/>
    <x v="153"/>
    <x v="221"/>
    <x v="79"/>
    <x v="233"/>
    <x v="90"/>
    <x v="186"/>
    <x v="1"/>
  </r>
  <r>
    <x v="0"/>
    <x v="14"/>
    <x v="14"/>
    <x v="22"/>
    <x v="22"/>
    <x v="22"/>
    <x v="18"/>
    <x v="153"/>
    <x v="221"/>
    <x v="37"/>
    <x v="234"/>
    <x v="104"/>
    <x v="188"/>
    <x v="0"/>
  </r>
  <r>
    <x v="0"/>
    <x v="14"/>
    <x v="14"/>
    <x v="17"/>
    <x v="17"/>
    <x v="17"/>
    <x v="18"/>
    <x v="153"/>
    <x v="221"/>
    <x v="34"/>
    <x v="231"/>
    <x v="93"/>
    <x v="189"/>
    <x v="0"/>
  </r>
  <r>
    <x v="0"/>
    <x v="15"/>
    <x v="15"/>
    <x v="13"/>
    <x v="13"/>
    <x v="13"/>
    <x v="0"/>
    <x v="149"/>
    <x v="222"/>
    <x v="37"/>
    <x v="213"/>
    <x v="106"/>
    <x v="192"/>
    <x v="0"/>
  </r>
  <r>
    <x v="0"/>
    <x v="15"/>
    <x v="15"/>
    <x v="2"/>
    <x v="2"/>
    <x v="2"/>
    <x v="1"/>
    <x v="55"/>
    <x v="223"/>
    <x v="35"/>
    <x v="235"/>
    <x v="85"/>
    <x v="94"/>
    <x v="0"/>
  </r>
  <r>
    <x v="0"/>
    <x v="15"/>
    <x v="15"/>
    <x v="0"/>
    <x v="0"/>
    <x v="0"/>
    <x v="2"/>
    <x v="88"/>
    <x v="224"/>
    <x v="66"/>
    <x v="236"/>
    <x v="104"/>
    <x v="193"/>
    <x v="0"/>
  </r>
  <r>
    <x v="0"/>
    <x v="15"/>
    <x v="15"/>
    <x v="5"/>
    <x v="5"/>
    <x v="5"/>
    <x v="3"/>
    <x v="126"/>
    <x v="225"/>
    <x v="86"/>
    <x v="237"/>
    <x v="98"/>
    <x v="194"/>
    <x v="0"/>
  </r>
  <r>
    <x v="0"/>
    <x v="15"/>
    <x v="15"/>
    <x v="4"/>
    <x v="4"/>
    <x v="4"/>
    <x v="3"/>
    <x v="126"/>
    <x v="225"/>
    <x v="37"/>
    <x v="213"/>
    <x v="71"/>
    <x v="195"/>
    <x v="0"/>
  </r>
  <r>
    <x v="0"/>
    <x v="15"/>
    <x v="15"/>
    <x v="6"/>
    <x v="6"/>
    <x v="6"/>
    <x v="5"/>
    <x v="136"/>
    <x v="5"/>
    <x v="100"/>
    <x v="238"/>
    <x v="103"/>
    <x v="34"/>
    <x v="0"/>
  </r>
  <r>
    <x v="0"/>
    <x v="15"/>
    <x v="15"/>
    <x v="9"/>
    <x v="9"/>
    <x v="9"/>
    <x v="5"/>
    <x v="136"/>
    <x v="5"/>
    <x v="100"/>
    <x v="238"/>
    <x v="103"/>
    <x v="34"/>
    <x v="0"/>
  </r>
  <r>
    <x v="0"/>
    <x v="15"/>
    <x v="15"/>
    <x v="8"/>
    <x v="8"/>
    <x v="8"/>
    <x v="7"/>
    <x v="128"/>
    <x v="26"/>
    <x v="50"/>
    <x v="239"/>
    <x v="62"/>
    <x v="114"/>
    <x v="0"/>
  </r>
  <r>
    <x v="0"/>
    <x v="15"/>
    <x v="15"/>
    <x v="1"/>
    <x v="1"/>
    <x v="1"/>
    <x v="7"/>
    <x v="128"/>
    <x v="26"/>
    <x v="100"/>
    <x v="238"/>
    <x v="94"/>
    <x v="196"/>
    <x v="0"/>
  </r>
  <r>
    <x v="0"/>
    <x v="15"/>
    <x v="15"/>
    <x v="23"/>
    <x v="23"/>
    <x v="23"/>
    <x v="9"/>
    <x v="129"/>
    <x v="129"/>
    <x v="79"/>
    <x v="104"/>
    <x v="74"/>
    <x v="197"/>
    <x v="0"/>
  </r>
  <r>
    <x v="0"/>
    <x v="15"/>
    <x v="15"/>
    <x v="7"/>
    <x v="7"/>
    <x v="7"/>
    <x v="9"/>
    <x v="129"/>
    <x v="129"/>
    <x v="94"/>
    <x v="88"/>
    <x v="105"/>
    <x v="190"/>
    <x v="0"/>
  </r>
  <r>
    <x v="0"/>
    <x v="15"/>
    <x v="15"/>
    <x v="12"/>
    <x v="12"/>
    <x v="12"/>
    <x v="11"/>
    <x v="131"/>
    <x v="226"/>
    <x v="14"/>
    <x v="240"/>
    <x v="94"/>
    <x v="196"/>
    <x v="0"/>
  </r>
  <r>
    <x v="0"/>
    <x v="15"/>
    <x v="15"/>
    <x v="30"/>
    <x v="30"/>
    <x v="30"/>
    <x v="12"/>
    <x v="152"/>
    <x v="186"/>
    <x v="85"/>
    <x v="241"/>
    <x v="94"/>
    <x v="196"/>
    <x v="0"/>
  </r>
  <r>
    <x v="0"/>
    <x v="15"/>
    <x v="15"/>
    <x v="26"/>
    <x v="26"/>
    <x v="26"/>
    <x v="13"/>
    <x v="153"/>
    <x v="227"/>
    <x v="85"/>
    <x v="241"/>
    <x v="90"/>
    <x v="198"/>
    <x v="0"/>
  </r>
  <r>
    <x v="0"/>
    <x v="15"/>
    <x v="15"/>
    <x v="11"/>
    <x v="11"/>
    <x v="11"/>
    <x v="14"/>
    <x v="154"/>
    <x v="228"/>
    <x v="34"/>
    <x v="176"/>
    <x v="104"/>
    <x v="193"/>
    <x v="0"/>
  </r>
  <r>
    <x v="0"/>
    <x v="15"/>
    <x v="15"/>
    <x v="27"/>
    <x v="27"/>
    <x v="27"/>
    <x v="15"/>
    <x v="155"/>
    <x v="55"/>
    <x v="79"/>
    <x v="104"/>
    <x v="93"/>
    <x v="101"/>
    <x v="0"/>
  </r>
  <r>
    <x v="0"/>
    <x v="15"/>
    <x v="15"/>
    <x v="18"/>
    <x v="18"/>
    <x v="18"/>
    <x v="15"/>
    <x v="155"/>
    <x v="55"/>
    <x v="52"/>
    <x v="53"/>
    <x v="90"/>
    <x v="198"/>
    <x v="0"/>
  </r>
  <r>
    <x v="0"/>
    <x v="15"/>
    <x v="15"/>
    <x v="19"/>
    <x v="19"/>
    <x v="19"/>
    <x v="15"/>
    <x v="155"/>
    <x v="55"/>
    <x v="85"/>
    <x v="241"/>
    <x v="104"/>
    <x v="193"/>
    <x v="0"/>
  </r>
  <r>
    <x v="0"/>
    <x v="15"/>
    <x v="15"/>
    <x v="3"/>
    <x v="3"/>
    <x v="3"/>
    <x v="15"/>
    <x v="155"/>
    <x v="55"/>
    <x v="52"/>
    <x v="53"/>
    <x v="90"/>
    <x v="198"/>
    <x v="0"/>
  </r>
  <r>
    <x v="0"/>
    <x v="15"/>
    <x v="15"/>
    <x v="34"/>
    <x v="34"/>
    <x v="34"/>
    <x v="15"/>
    <x v="155"/>
    <x v="55"/>
    <x v="79"/>
    <x v="104"/>
    <x v="93"/>
    <x v="101"/>
    <x v="0"/>
  </r>
  <r>
    <x v="0"/>
    <x v="16"/>
    <x v="16"/>
    <x v="2"/>
    <x v="2"/>
    <x v="2"/>
    <x v="0"/>
    <x v="71"/>
    <x v="229"/>
    <x v="54"/>
    <x v="242"/>
    <x v="47"/>
    <x v="199"/>
    <x v="0"/>
  </r>
  <r>
    <x v="0"/>
    <x v="16"/>
    <x v="16"/>
    <x v="0"/>
    <x v="0"/>
    <x v="0"/>
    <x v="1"/>
    <x v="55"/>
    <x v="230"/>
    <x v="82"/>
    <x v="243"/>
    <x v="73"/>
    <x v="200"/>
    <x v="0"/>
  </r>
  <r>
    <x v="0"/>
    <x v="16"/>
    <x v="16"/>
    <x v="16"/>
    <x v="16"/>
    <x v="16"/>
    <x v="2"/>
    <x v="133"/>
    <x v="59"/>
    <x v="35"/>
    <x v="244"/>
    <x v="71"/>
    <x v="201"/>
    <x v="0"/>
  </r>
  <r>
    <x v="0"/>
    <x v="16"/>
    <x v="16"/>
    <x v="4"/>
    <x v="4"/>
    <x v="4"/>
    <x v="3"/>
    <x v="87"/>
    <x v="231"/>
    <x v="112"/>
    <x v="245"/>
    <x v="62"/>
    <x v="202"/>
    <x v="0"/>
  </r>
  <r>
    <x v="0"/>
    <x v="16"/>
    <x v="16"/>
    <x v="1"/>
    <x v="1"/>
    <x v="1"/>
    <x v="3"/>
    <x v="87"/>
    <x v="231"/>
    <x v="67"/>
    <x v="246"/>
    <x v="98"/>
    <x v="203"/>
    <x v="0"/>
  </r>
  <r>
    <x v="0"/>
    <x v="16"/>
    <x v="16"/>
    <x v="5"/>
    <x v="5"/>
    <x v="5"/>
    <x v="5"/>
    <x v="126"/>
    <x v="232"/>
    <x v="100"/>
    <x v="247"/>
    <x v="74"/>
    <x v="204"/>
    <x v="0"/>
  </r>
  <r>
    <x v="0"/>
    <x v="16"/>
    <x v="16"/>
    <x v="8"/>
    <x v="8"/>
    <x v="8"/>
    <x v="6"/>
    <x v="128"/>
    <x v="233"/>
    <x v="87"/>
    <x v="248"/>
    <x v="98"/>
    <x v="203"/>
    <x v="0"/>
  </r>
  <r>
    <x v="0"/>
    <x v="16"/>
    <x v="16"/>
    <x v="3"/>
    <x v="3"/>
    <x v="3"/>
    <x v="6"/>
    <x v="128"/>
    <x v="233"/>
    <x v="50"/>
    <x v="226"/>
    <x v="62"/>
    <x v="202"/>
    <x v="0"/>
  </r>
  <r>
    <x v="0"/>
    <x v="16"/>
    <x v="16"/>
    <x v="9"/>
    <x v="9"/>
    <x v="9"/>
    <x v="8"/>
    <x v="130"/>
    <x v="234"/>
    <x v="87"/>
    <x v="248"/>
    <x v="90"/>
    <x v="116"/>
    <x v="0"/>
  </r>
  <r>
    <x v="0"/>
    <x v="16"/>
    <x v="16"/>
    <x v="13"/>
    <x v="13"/>
    <x v="13"/>
    <x v="9"/>
    <x v="131"/>
    <x v="49"/>
    <x v="100"/>
    <x v="247"/>
    <x v="104"/>
    <x v="205"/>
    <x v="0"/>
  </r>
  <r>
    <x v="0"/>
    <x v="16"/>
    <x v="16"/>
    <x v="18"/>
    <x v="18"/>
    <x v="18"/>
    <x v="10"/>
    <x v="150"/>
    <x v="235"/>
    <x v="50"/>
    <x v="226"/>
    <x v="94"/>
    <x v="206"/>
    <x v="0"/>
  </r>
  <r>
    <x v="0"/>
    <x v="16"/>
    <x v="16"/>
    <x v="6"/>
    <x v="6"/>
    <x v="6"/>
    <x v="11"/>
    <x v="148"/>
    <x v="236"/>
    <x v="53"/>
    <x v="249"/>
    <x v="104"/>
    <x v="205"/>
    <x v="0"/>
  </r>
  <r>
    <x v="0"/>
    <x v="16"/>
    <x v="16"/>
    <x v="7"/>
    <x v="7"/>
    <x v="7"/>
    <x v="11"/>
    <x v="148"/>
    <x v="236"/>
    <x v="37"/>
    <x v="250"/>
    <x v="90"/>
    <x v="116"/>
    <x v="0"/>
  </r>
  <r>
    <x v="0"/>
    <x v="16"/>
    <x v="16"/>
    <x v="14"/>
    <x v="14"/>
    <x v="14"/>
    <x v="11"/>
    <x v="148"/>
    <x v="236"/>
    <x v="52"/>
    <x v="53"/>
    <x v="94"/>
    <x v="206"/>
    <x v="0"/>
  </r>
  <r>
    <x v="0"/>
    <x v="16"/>
    <x v="16"/>
    <x v="26"/>
    <x v="26"/>
    <x v="26"/>
    <x v="14"/>
    <x v="151"/>
    <x v="237"/>
    <x v="34"/>
    <x v="251"/>
    <x v="90"/>
    <x v="116"/>
    <x v="0"/>
  </r>
  <r>
    <x v="0"/>
    <x v="16"/>
    <x v="16"/>
    <x v="25"/>
    <x v="25"/>
    <x v="25"/>
    <x v="15"/>
    <x v="152"/>
    <x v="238"/>
    <x v="34"/>
    <x v="251"/>
    <x v="90"/>
    <x v="116"/>
    <x v="0"/>
  </r>
  <r>
    <x v="0"/>
    <x v="16"/>
    <x v="16"/>
    <x v="10"/>
    <x v="10"/>
    <x v="10"/>
    <x v="15"/>
    <x v="152"/>
    <x v="238"/>
    <x v="14"/>
    <x v="252"/>
    <x v="99"/>
    <x v="207"/>
    <x v="0"/>
  </r>
  <r>
    <x v="0"/>
    <x v="16"/>
    <x v="16"/>
    <x v="36"/>
    <x v="36"/>
    <x v="36"/>
    <x v="17"/>
    <x v="153"/>
    <x v="207"/>
    <x v="50"/>
    <x v="226"/>
    <x v="99"/>
    <x v="207"/>
    <x v="0"/>
  </r>
  <r>
    <x v="0"/>
    <x v="16"/>
    <x v="16"/>
    <x v="12"/>
    <x v="12"/>
    <x v="12"/>
    <x v="17"/>
    <x v="153"/>
    <x v="207"/>
    <x v="34"/>
    <x v="251"/>
    <x v="93"/>
    <x v="112"/>
    <x v="0"/>
  </r>
  <r>
    <x v="0"/>
    <x v="16"/>
    <x v="16"/>
    <x v="35"/>
    <x v="35"/>
    <x v="35"/>
    <x v="19"/>
    <x v="154"/>
    <x v="161"/>
    <x v="34"/>
    <x v="251"/>
    <x v="104"/>
    <x v="205"/>
    <x v="0"/>
  </r>
  <r>
    <x v="0"/>
    <x v="16"/>
    <x v="16"/>
    <x v="27"/>
    <x v="27"/>
    <x v="27"/>
    <x v="19"/>
    <x v="154"/>
    <x v="161"/>
    <x v="52"/>
    <x v="53"/>
    <x v="94"/>
    <x v="206"/>
    <x v="0"/>
  </r>
  <r>
    <x v="0"/>
    <x v="16"/>
    <x v="16"/>
    <x v="23"/>
    <x v="23"/>
    <x v="23"/>
    <x v="19"/>
    <x v="154"/>
    <x v="161"/>
    <x v="85"/>
    <x v="253"/>
    <x v="93"/>
    <x v="112"/>
    <x v="0"/>
  </r>
  <r>
    <x v="0"/>
    <x v="16"/>
    <x v="16"/>
    <x v="22"/>
    <x v="22"/>
    <x v="22"/>
    <x v="19"/>
    <x v="154"/>
    <x v="161"/>
    <x v="85"/>
    <x v="253"/>
    <x v="93"/>
    <x v="112"/>
    <x v="0"/>
  </r>
  <r>
    <x v="0"/>
    <x v="16"/>
    <x v="16"/>
    <x v="37"/>
    <x v="37"/>
    <x v="37"/>
    <x v="19"/>
    <x v="154"/>
    <x v="161"/>
    <x v="79"/>
    <x v="254"/>
    <x v="90"/>
    <x v="116"/>
    <x v="0"/>
  </r>
  <r>
    <x v="0"/>
    <x v="16"/>
    <x v="16"/>
    <x v="19"/>
    <x v="19"/>
    <x v="19"/>
    <x v="19"/>
    <x v="154"/>
    <x v="161"/>
    <x v="79"/>
    <x v="254"/>
    <x v="90"/>
    <x v="116"/>
    <x v="0"/>
  </r>
  <r>
    <x v="0"/>
    <x v="16"/>
    <x v="16"/>
    <x v="20"/>
    <x v="20"/>
    <x v="20"/>
    <x v="19"/>
    <x v="154"/>
    <x v="161"/>
    <x v="52"/>
    <x v="53"/>
    <x v="94"/>
    <x v="206"/>
    <x v="0"/>
  </r>
  <r>
    <x v="0"/>
    <x v="17"/>
    <x v="17"/>
    <x v="2"/>
    <x v="2"/>
    <x v="2"/>
    <x v="0"/>
    <x v="128"/>
    <x v="239"/>
    <x v="34"/>
    <x v="255"/>
    <x v="73"/>
    <x v="208"/>
    <x v="0"/>
  </r>
  <r>
    <x v="0"/>
    <x v="17"/>
    <x v="17"/>
    <x v="5"/>
    <x v="5"/>
    <x v="5"/>
    <x v="1"/>
    <x v="129"/>
    <x v="57"/>
    <x v="32"/>
    <x v="256"/>
    <x v="93"/>
    <x v="55"/>
    <x v="0"/>
  </r>
  <r>
    <x v="0"/>
    <x v="17"/>
    <x v="17"/>
    <x v="4"/>
    <x v="4"/>
    <x v="4"/>
    <x v="2"/>
    <x v="131"/>
    <x v="240"/>
    <x v="87"/>
    <x v="257"/>
    <x v="93"/>
    <x v="55"/>
    <x v="0"/>
  </r>
  <r>
    <x v="0"/>
    <x v="17"/>
    <x v="17"/>
    <x v="8"/>
    <x v="8"/>
    <x v="8"/>
    <x v="3"/>
    <x v="150"/>
    <x v="40"/>
    <x v="53"/>
    <x v="258"/>
    <x v="93"/>
    <x v="55"/>
    <x v="0"/>
  </r>
  <r>
    <x v="0"/>
    <x v="17"/>
    <x v="17"/>
    <x v="9"/>
    <x v="9"/>
    <x v="9"/>
    <x v="3"/>
    <x v="150"/>
    <x v="40"/>
    <x v="53"/>
    <x v="258"/>
    <x v="93"/>
    <x v="55"/>
    <x v="0"/>
  </r>
  <r>
    <x v="0"/>
    <x v="17"/>
    <x v="17"/>
    <x v="1"/>
    <x v="1"/>
    <x v="1"/>
    <x v="5"/>
    <x v="148"/>
    <x v="241"/>
    <x v="53"/>
    <x v="258"/>
    <x v="104"/>
    <x v="209"/>
    <x v="0"/>
  </r>
  <r>
    <x v="0"/>
    <x v="17"/>
    <x v="17"/>
    <x v="0"/>
    <x v="0"/>
    <x v="0"/>
    <x v="5"/>
    <x v="148"/>
    <x v="241"/>
    <x v="14"/>
    <x v="259"/>
    <x v="93"/>
    <x v="55"/>
    <x v="0"/>
  </r>
  <r>
    <x v="0"/>
    <x v="17"/>
    <x v="17"/>
    <x v="14"/>
    <x v="14"/>
    <x v="14"/>
    <x v="7"/>
    <x v="151"/>
    <x v="242"/>
    <x v="52"/>
    <x v="53"/>
    <x v="103"/>
    <x v="210"/>
    <x v="0"/>
  </r>
  <r>
    <x v="0"/>
    <x v="17"/>
    <x v="17"/>
    <x v="6"/>
    <x v="6"/>
    <x v="6"/>
    <x v="8"/>
    <x v="153"/>
    <x v="144"/>
    <x v="50"/>
    <x v="260"/>
    <x v="99"/>
    <x v="211"/>
    <x v="0"/>
  </r>
  <r>
    <x v="0"/>
    <x v="17"/>
    <x v="17"/>
    <x v="7"/>
    <x v="7"/>
    <x v="7"/>
    <x v="8"/>
    <x v="153"/>
    <x v="144"/>
    <x v="85"/>
    <x v="261"/>
    <x v="93"/>
    <x v="55"/>
    <x v="0"/>
  </r>
  <r>
    <x v="0"/>
    <x v="17"/>
    <x v="17"/>
    <x v="34"/>
    <x v="34"/>
    <x v="34"/>
    <x v="10"/>
    <x v="154"/>
    <x v="99"/>
    <x v="37"/>
    <x v="262"/>
    <x v="99"/>
    <x v="211"/>
    <x v="0"/>
  </r>
  <r>
    <x v="0"/>
    <x v="17"/>
    <x v="17"/>
    <x v="23"/>
    <x v="23"/>
    <x v="23"/>
    <x v="11"/>
    <x v="155"/>
    <x v="83"/>
    <x v="79"/>
    <x v="263"/>
    <x v="93"/>
    <x v="55"/>
    <x v="0"/>
  </r>
  <r>
    <x v="0"/>
    <x v="17"/>
    <x v="17"/>
    <x v="22"/>
    <x v="22"/>
    <x v="22"/>
    <x v="12"/>
    <x v="156"/>
    <x v="84"/>
    <x v="85"/>
    <x v="261"/>
    <x v="99"/>
    <x v="211"/>
    <x v="0"/>
  </r>
  <r>
    <x v="0"/>
    <x v="17"/>
    <x v="17"/>
    <x v="38"/>
    <x v="38"/>
    <x v="38"/>
    <x v="12"/>
    <x v="156"/>
    <x v="84"/>
    <x v="52"/>
    <x v="53"/>
    <x v="93"/>
    <x v="55"/>
    <x v="0"/>
  </r>
  <r>
    <x v="0"/>
    <x v="17"/>
    <x v="17"/>
    <x v="18"/>
    <x v="18"/>
    <x v="18"/>
    <x v="12"/>
    <x v="156"/>
    <x v="84"/>
    <x v="52"/>
    <x v="53"/>
    <x v="93"/>
    <x v="55"/>
    <x v="0"/>
  </r>
  <r>
    <x v="0"/>
    <x v="17"/>
    <x v="17"/>
    <x v="24"/>
    <x v="24"/>
    <x v="24"/>
    <x v="15"/>
    <x v="157"/>
    <x v="89"/>
    <x v="52"/>
    <x v="53"/>
    <x v="104"/>
    <x v="209"/>
    <x v="0"/>
  </r>
  <r>
    <x v="0"/>
    <x v="17"/>
    <x v="17"/>
    <x v="16"/>
    <x v="16"/>
    <x v="16"/>
    <x v="15"/>
    <x v="157"/>
    <x v="89"/>
    <x v="52"/>
    <x v="53"/>
    <x v="104"/>
    <x v="209"/>
    <x v="0"/>
  </r>
  <r>
    <x v="0"/>
    <x v="17"/>
    <x v="17"/>
    <x v="32"/>
    <x v="32"/>
    <x v="32"/>
    <x v="15"/>
    <x v="157"/>
    <x v="89"/>
    <x v="52"/>
    <x v="53"/>
    <x v="104"/>
    <x v="209"/>
    <x v="0"/>
  </r>
  <r>
    <x v="0"/>
    <x v="17"/>
    <x v="17"/>
    <x v="30"/>
    <x v="30"/>
    <x v="30"/>
    <x v="15"/>
    <x v="157"/>
    <x v="89"/>
    <x v="79"/>
    <x v="263"/>
    <x v="99"/>
    <x v="211"/>
    <x v="0"/>
  </r>
  <r>
    <x v="0"/>
    <x v="17"/>
    <x v="17"/>
    <x v="39"/>
    <x v="39"/>
    <x v="39"/>
    <x v="15"/>
    <x v="157"/>
    <x v="89"/>
    <x v="79"/>
    <x v="263"/>
    <x v="99"/>
    <x v="211"/>
    <x v="0"/>
  </r>
  <r>
    <x v="0"/>
    <x v="17"/>
    <x v="17"/>
    <x v="15"/>
    <x v="15"/>
    <x v="15"/>
    <x v="15"/>
    <x v="157"/>
    <x v="89"/>
    <x v="52"/>
    <x v="53"/>
    <x v="104"/>
    <x v="209"/>
    <x v="0"/>
  </r>
  <r>
    <x v="0"/>
    <x v="17"/>
    <x v="17"/>
    <x v="3"/>
    <x v="3"/>
    <x v="3"/>
    <x v="15"/>
    <x v="157"/>
    <x v="89"/>
    <x v="52"/>
    <x v="53"/>
    <x v="104"/>
    <x v="209"/>
    <x v="0"/>
  </r>
  <r>
    <x v="0"/>
    <x v="17"/>
    <x v="17"/>
    <x v="12"/>
    <x v="12"/>
    <x v="12"/>
    <x v="15"/>
    <x v="157"/>
    <x v="89"/>
    <x v="52"/>
    <x v="53"/>
    <x v="104"/>
    <x v="209"/>
    <x v="0"/>
  </r>
  <r>
    <x v="0"/>
    <x v="17"/>
    <x v="17"/>
    <x v="17"/>
    <x v="17"/>
    <x v="17"/>
    <x v="15"/>
    <x v="157"/>
    <x v="89"/>
    <x v="79"/>
    <x v="263"/>
    <x v="99"/>
    <x v="211"/>
    <x v="0"/>
  </r>
  <r>
    <x v="0"/>
    <x v="18"/>
    <x v="18"/>
    <x v="2"/>
    <x v="2"/>
    <x v="2"/>
    <x v="0"/>
    <x v="98"/>
    <x v="243"/>
    <x v="66"/>
    <x v="264"/>
    <x v="44"/>
    <x v="212"/>
    <x v="0"/>
  </r>
  <r>
    <x v="0"/>
    <x v="18"/>
    <x v="18"/>
    <x v="5"/>
    <x v="5"/>
    <x v="5"/>
    <x v="1"/>
    <x v="136"/>
    <x v="244"/>
    <x v="94"/>
    <x v="265"/>
    <x v="93"/>
    <x v="213"/>
    <x v="0"/>
  </r>
  <r>
    <x v="0"/>
    <x v="18"/>
    <x v="18"/>
    <x v="0"/>
    <x v="0"/>
    <x v="0"/>
    <x v="2"/>
    <x v="129"/>
    <x v="245"/>
    <x v="35"/>
    <x v="266"/>
    <x v="99"/>
    <x v="214"/>
    <x v="0"/>
  </r>
  <r>
    <x v="0"/>
    <x v="18"/>
    <x v="18"/>
    <x v="6"/>
    <x v="6"/>
    <x v="6"/>
    <x v="3"/>
    <x v="148"/>
    <x v="246"/>
    <x v="100"/>
    <x v="267"/>
    <x v="105"/>
    <x v="190"/>
    <x v="0"/>
  </r>
  <r>
    <x v="0"/>
    <x v="18"/>
    <x v="18"/>
    <x v="8"/>
    <x v="8"/>
    <x v="8"/>
    <x v="4"/>
    <x v="151"/>
    <x v="247"/>
    <x v="37"/>
    <x v="159"/>
    <x v="90"/>
    <x v="215"/>
    <x v="0"/>
  </r>
  <r>
    <x v="0"/>
    <x v="18"/>
    <x v="18"/>
    <x v="9"/>
    <x v="9"/>
    <x v="9"/>
    <x v="4"/>
    <x v="151"/>
    <x v="247"/>
    <x v="14"/>
    <x v="268"/>
    <x v="104"/>
    <x v="216"/>
    <x v="0"/>
  </r>
  <r>
    <x v="0"/>
    <x v="18"/>
    <x v="18"/>
    <x v="4"/>
    <x v="4"/>
    <x v="4"/>
    <x v="6"/>
    <x v="152"/>
    <x v="248"/>
    <x v="53"/>
    <x v="269"/>
    <x v="105"/>
    <x v="190"/>
    <x v="0"/>
  </r>
  <r>
    <x v="0"/>
    <x v="18"/>
    <x v="18"/>
    <x v="36"/>
    <x v="36"/>
    <x v="36"/>
    <x v="7"/>
    <x v="154"/>
    <x v="249"/>
    <x v="50"/>
    <x v="270"/>
    <x v="105"/>
    <x v="190"/>
    <x v="0"/>
  </r>
  <r>
    <x v="0"/>
    <x v="18"/>
    <x v="18"/>
    <x v="40"/>
    <x v="40"/>
    <x v="40"/>
    <x v="7"/>
    <x v="154"/>
    <x v="249"/>
    <x v="85"/>
    <x v="218"/>
    <x v="93"/>
    <x v="213"/>
    <x v="0"/>
  </r>
  <r>
    <x v="0"/>
    <x v="18"/>
    <x v="18"/>
    <x v="23"/>
    <x v="23"/>
    <x v="23"/>
    <x v="9"/>
    <x v="156"/>
    <x v="250"/>
    <x v="52"/>
    <x v="53"/>
    <x v="93"/>
    <x v="213"/>
    <x v="0"/>
  </r>
  <r>
    <x v="0"/>
    <x v="18"/>
    <x v="18"/>
    <x v="19"/>
    <x v="19"/>
    <x v="19"/>
    <x v="9"/>
    <x v="156"/>
    <x v="250"/>
    <x v="52"/>
    <x v="53"/>
    <x v="93"/>
    <x v="213"/>
    <x v="0"/>
  </r>
  <r>
    <x v="0"/>
    <x v="18"/>
    <x v="18"/>
    <x v="1"/>
    <x v="1"/>
    <x v="1"/>
    <x v="9"/>
    <x v="156"/>
    <x v="250"/>
    <x v="34"/>
    <x v="271"/>
    <x v="105"/>
    <x v="190"/>
    <x v="0"/>
  </r>
  <r>
    <x v="0"/>
    <x v="18"/>
    <x v="18"/>
    <x v="7"/>
    <x v="7"/>
    <x v="7"/>
    <x v="9"/>
    <x v="156"/>
    <x v="250"/>
    <x v="85"/>
    <x v="218"/>
    <x v="105"/>
    <x v="190"/>
    <x v="0"/>
  </r>
  <r>
    <x v="0"/>
    <x v="18"/>
    <x v="18"/>
    <x v="34"/>
    <x v="34"/>
    <x v="34"/>
    <x v="9"/>
    <x v="156"/>
    <x v="250"/>
    <x v="34"/>
    <x v="271"/>
    <x v="105"/>
    <x v="190"/>
    <x v="0"/>
  </r>
  <r>
    <x v="0"/>
    <x v="18"/>
    <x v="18"/>
    <x v="41"/>
    <x v="41"/>
    <x v="41"/>
    <x v="14"/>
    <x v="157"/>
    <x v="122"/>
    <x v="79"/>
    <x v="272"/>
    <x v="99"/>
    <x v="214"/>
    <x v="0"/>
  </r>
  <r>
    <x v="0"/>
    <x v="18"/>
    <x v="18"/>
    <x v="32"/>
    <x v="32"/>
    <x v="32"/>
    <x v="14"/>
    <x v="157"/>
    <x v="122"/>
    <x v="52"/>
    <x v="53"/>
    <x v="104"/>
    <x v="216"/>
    <x v="0"/>
  </r>
  <r>
    <x v="0"/>
    <x v="18"/>
    <x v="18"/>
    <x v="30"/>
    <x v="30"/>
    <x v="30"/>
    <x v="14"/>
    <x v="157"/>
    <x v="122"/>
    <x v="52"/>
    <x v="53"/>
    <x v="104"/>
    <x v="216"/>
    <x v="0"/>
  </r>
  <r>
    <x v="0"/>
    <x v="18"/>
    <x v="18"/>
    <x v="22"/>
    <x v="22"/>
    <x v="22"/>
    <x v="14"/>
    <x v="157"/>
    <x v="122"/>
    <x v="79"/>
    <x v="272"/>
    <x v="99"/>
    <x v="214"/>
    <x v="0"/>
  </r>
  <r>
    <x v="0"/>
    <x v="18"/>
    <x v="18"/>
    <x v="31"/>
    <x v="31"/>
    <x v="31"/>
    <x v="14"/>
    <x v="157"/>
    <x v="122"/>
    <x v="79"/>
    <x v="272"/>
    <x v="99"/>
    <x v="214"/>
    <x v="0"/>
  </r>
  <r>
    <x v="0"/>
    <x v="18"/>
    <x v="18"/>
    <x v="18"/>
    <x v="18"/>
    <x v="18"/>
    <x v="14"/>
    <x v="157"/>
    <x v="122"/>
    <x v="79"/>
    <x v="272"/>
    <x v="99"/>
    <x v="214"/>
    <x v="0"/>
  </r>
  <r>
    <x v="0"/>
    <x v="18"/>
    <x v="18"/>
    <x v="26"/>
    <x v="26"/>
    <x v="26"/>
    <x v="14"/>
    <x v="157"/>
    <x v="122"/>
    <x v="52"/>
    <x v="53"/>
    <x v="104"/>
    <x v="216"/>
    <x v="0"/>
  </r>
  <r>
    <x v="0"/>
    <x v="18"/>
    <x v="18"/>
    <x v="42"/>
    <x v="42"/>
    <x v="42"/>
    <x v="14"/>
    <x v="157"/>
    <x v="122"/>
    <x v="52"/>
    <x v="53"/>
    <x v="105"/>
    <x v="190"/>
    <x v="0"/>
  </r>
  <r>
    <x v="0"/>
    <x v="19"/>
    <x v="19"/>
    <x v="2"/>
    <x v="2"/>
    <x v="2"/>
    <x v="0"/>
    <x v="108"/>
    <x v="251"/>
    <x v="35"/>
    <x v="88"/>
    <x v="74"/>
    <x v="217"/>
    <x v="0"/>
  </r>
  <r>
    <x v="0"/>
    <x v="19"/>
    <x v="19"/>
    <x v="6"/>
    <x v="6"/>
    <x v="6"/>
    <x v="1"/>
    <x v="135"/>
    <x v="252"/>
    <x v="67"/>
    <x v="273"/>
    <x v="105"/>
    <x v="190"/>
    <x v="0"/>
  </r>
  <r>
    <x v="0"/>
    <x v="19"/>
    <x v="19"/>
    <x v="1"/>
    <x v="1"/>
    <x v="1"/>
    <x v="2"/>
    <x v="136"/>
    <x v="253"/>
    <x v="35"/>
    <x v="88"/>
    <x v="90"/>
    <x v="218"/>
    <x v="0"/>
  </r>
  <r>
    <x v="0"/>
    <x v="19"/>
    <x v="19"/>
    <x v="8"/>
    <x v="8"/>
    <x v="8"/>
    <x v="3"/>
    <x v="130"/>
    <x v="254"/>
    <x v="53"/>
    <x v="74"/>
    <x v="94"/>
    <x v="219"/>
    <x v="0"/>
  </r>
  <r>
    <x v="0"/>
    <x v="19"/>
    <x v="19"/>
    <x v="4"/>
    <x v="4"/>
    <x v="4"/>
    <x v="3"/>
    <x v="130"/>
    <x v="254"/>
    <x v="32"/>
    <x v="57"/>
    <x v="104"/>
    <x v="45"/>
    <x v="0"/>
  </r>
  <r>
    <x v="0"/>
    <x v="19"/>
    <x v="19"/>
    <x v="5"/>
    <x v="5"/>
    <x v="5"/>
    <x v="5"/>
    <x v="131"/>
    <x v="255"/>
    <x v="100"/>
    <x v="274"/>
    <x v="104"/>
    <x v="45"/>
    <x v="0"/>
  </r>
  <r>
    <x v="0"/>
    <x v="19"/>
    <x v="19"/>
    <x v="0"/>
    <x v="0"/>
    <x v="0"/>
    <x v="5"/>
    <x v="131"/>
    <x v="255"/>
    <x v="32"/>
    <x v="57"/>
    <x v="99"/>
    <x v="170"/>
    <x v="0"/>
  </r>
  <r>
    <x v="0"/>
    <x v="19"/>
    <x v="19"/>
    <x v="9"/>
    <x v="9"/>
    <x v="9"/>
    <x v="7"/>
    <x v="151"/>
    <x v="256"/>
    <x v="87"/>
    <x v="275"/>
    <x v="105"/>
    <x v="190"/>
    <x v="0"/>
  </r>
  <r>
    <x v="0"/>
    <x v="19"/>
    <x v="19"/>
    <x v="34"/>
    <x v="34"/>
    <x v="34"/>
    <x v="8"/>
    <x v="153"/>
    <x v="257"/>
    <x v="50"/>
    <x v="276"/>
    <x v="99"/>
    <x v="170"/>
    <x v="0"/>
  </r>
  <r>
    <x v="0"/>
    <x v="19"/>
    <x v="19"/>
    <x v="11"/>
    <x v="11"/>
    <x v="11"/>
    <x v="9"/>
    <x v="154"/>
    <x v="258"/>
    <x v="34"/>
    <x v="232"/>
    <x v="104"/>
    <x v="45"/>
    <x v="0"/>
  </r>
  <r>
    <x v="0"/>
    <x v="19"/>
    <x v="19"/>
    <x v="7"/>
    <x v="7"/>
    <x v="7"/>
    <x v="9"/>
    <x v="154"/>
    <x v="258"/>
    <x v="85"/>
    <x v="277"/>
    <x v="104"/>
    <x v="45"/>
    <x v="0"/>
  </r>
  <r>
    <x v="0"/>
    <x v="19"/>
    <x v="19"/>
    <x v="24"/>
    <x v="24"/>
    <x v="24"/>
    <x v="11"/>
    <x v="155"/>
    <x v="259"/>
    <x v="34"/>
    <x v="232"/>
    <x v="99"/>
    <x v="170"/>
    <x v="0"/>
  </r>
  <r>
    <x v="0"/>
    <x v="19"/>
    <x v="19"/>
    <x v="30"/>
    <x v="30"/>
    <x v="30"/>
    <x v="11"/>
    <x v="155"/>
    <x v="259"/>
    <x v="85"/>
    <x v="277"/>
    <x v="104"/>
    <x v="45"/>
    <x v="0"/>
  </r>
  <r>
    <x v="0"/>
    <x v="19"/>
    <x v="19"/>
    <x v="31"/>
    <x v="31"/>
    <x v="31"/>
    <x v="11"/>
    <x v="155"/>
    <x v="259"/>
    <x v="52"/>
    <x v="53"/>
    <x v="90"/>
    <x v="218"/>
    <x v="0"/>
  </r>
  <r>
    <x v="0"/>
    <x v="19"/>
    <x v="19"/>
    <x v="26"/>
    <x v="26"/>
    <x v="26"/>
    <x v="11"/>
    <x v="155"/>
    <x v="259"/>
    <x v="85"/>
    <x v="277"/>
    <x v="104"/>
    <x v="45"/>
    <x v="0"/>
  </r>
  <r>
    <x v="0"/>
    <x v="19"/>
    <x v="19"/>
    <x v="20"/>
    <x v="20"/>
    <x v="20"/>
    <x v="11"/>
    <x v="155"/>
    <x v="259"/>
    <x v="79"/>
    <x v="149"/>
    <x v="93"/>
    <x v="220"/>
    <x v="0"/>
  </r>
  <r>
    <x v="0"/>
    <x v="19"/>
    <x v="19"/>
    <x v="23"/>
    <x v="23"/>
    <x v="23"/>
    <x v="16"/>
    <x v="156"/>
    <x v="121"/>
    <x v="52"/>
    <x v="53"/>
    <x v="93"/>
    <x v="220"/>
    <x v="0"/>
  </r>
  <r>
    <x v="0"/>
    <x v="19"/>
    <x v="19"/>
    <x v="43"/>
    <x v="43"/>
    <x v="43"/>
    <x v="16"/>
    <x v="156"/>
    <x v="121"/>
    <x v="52"/>
    <x v="53"/>
    <x v="93"/>
    <x v="220"/>
    <x v="0"/>
  </r>
  <r>
    <x v="0"/>
    <x v="19"/>
    <x v="19"/>
    <x v="13"/>
    <x v="13"/>
    <x v="13"/>
    <x v="16"/>
    <x v="156"/>
    <x v="121"/>
    <x v="34"/>
    <x v="232"/>
    <x v="105"/>
    <x v="190"/>
    <x v="0"/>
  </r>
  <r>
    <x v="0"/>
    <x v="19"/>
    <x v="19"/>
    <x v="14"/>
    <x v="14"/>
    <x v="14"/>
    <x v="16"/>
    <x v="156"/>
    <x v="121"/>
    <x v="52"/>
    <x v="53"/>
    <x v="104"/>
    <x v="45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0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0"/>
  </r>
  <r>
    <x v="0"/>
    <x v="0"/>
    <x v="0"/>
    <x v="2"/>
    <x v="2"/>
    <x v="2"/>
    <x v="2"/>
    <x v="2"/>
    <x v="2"/>
    <x v="2"/>
    <x v="2"/>
    <x v="2"/>
    <x v="2"/>
    <x v="0"/>
  </r>
  <r>
    <x v="0"/>
    <x v="0"/>
    <x v="0"/>
    <x v="3"/>
    <x v="3"/>
    <x v="3"/>
    <x v="3"/>
    <x v="3"/>
    <x v="3"/>
    <x v="3"/>
    <x v="3"/>
    <x v="3"/>
    <x v="3"/>
    <x v="1"/>
  </r>
  <r>
    <x v="0"/>
    <x v="0"/>
    <x v="0"/>
    <x v="4"/>
    <x v="4"/>
    <x v="4"/>
    <x v="4"/>
    <x v="4"/>
    <x v="4"/>
    <x v="4"/>
    <x v="4"/>
    <x v="4"/>
    <x v="4"/>
    <x v="0"/>
  </r>
  <r>
    <x v="0"/>
    <x v="0"/>
    <x v="0"/>
    <x v="5"/>
    <x v="5"/>
    <x v="5"/>
    <x v="5"/>
    <x v="5"/>
    <x v="5"/>
    <x v="5"/>
    <x v="5"/>
    <x v="5"/>
    <x v="5"/>
    <x v="0"/>
  </r>
  <r>
    <x v="0"/>
    <x v="0"/>
    <x v="0"/>
    <x v="6"/>
    <x v="6"/>
    <x v="6"/>
    <x v="6"/>
    <x v="6"/>
    <x v="6"/>
    <x v="6"/>
    <x v="6"/>
    <x v="6"/>
    <x v="6"/>
    <x v="0"/>
  </r>
  <r>
    <x v="0"/>
    <x v="0"/>
    <x v="0"/>
    <x v="7"/>
    <x v="7"/>
    <x v="7"/>
    <x v="7"/>
    <x v="7"/>
    <x v="7"/>
    <x v="7"/>
    <x v="7"/>
    <x v="7"/>
    <x v="7"/>
    <x v="0"/>
  </r>
  <r>
    <x v="0"/>
    <x v="0"/>
    <x v="0"/>
    <x v="8"/>
    <x v="8"/>
    <x v="8"/>
    <x v="8"/>
    <x v="8"/>
    <x v="8"/>
    <x v="8"/>
    <x v="8"/>
    <x v="8"/>
    <x v="8"/>
    <x v="0"/>
  </r>
  <r>
    <x v="0"/>
    <x v="0"/>
    <x v="0"/>
    <x v="9"/>
    <x v="9"/>
    <x v="9"/>
    <x v="9"/>
    <x v="9"/>
    <x v="9"/>
    <x v="9"/>
    <x v="9"/>
    <x v="9"/>
    <x v="9"/>
    <x v="0"/>
  </r>
  <r>
    <x v="0"/>
    <x v="0"/>
    <x v="0"/>
    <x v="10"/>
    <x v="10"/>
    <x v="10"/>
    <x v="10"/>
    <x v="10"/>
    <x v="10"/>
    <x v="10"/>
    <x v="10"/>
    <x v="10"/>
    <x v="10"/>
    <x v="0"/>
  </r>
  <r>
    <x v="0"/>
    <x v="0"/>
    <x v="0"/>
    <x v="11"/>
    <x v="11"/>
    <x v="11"/>
    <x v="11"/>
    <x v="11"/>
    <x v="11"/>
    <x v="11"/>
    <x v="11"/>
    <x v="11"/>
    <x v="11"/>
    <x v="2"/>
  </r>
  <r>
    <x v="0"/>
    <x v="0"/>
    <x v="0"/>
    <x v="12"/>
    <x v="12"/>
    <x v="12"/>
    <x v="12"/>
    <x v="12"/>
    <x v="12"/>
    <x v="12"/>
    <x v="12"/>
    <x v="12"/>
    <x v="12"/>
    <x v="0"/>
  </r>
  <r>
    <x v="0"/>
    <x v="0"/>
    <x v="0"/>
    <x v="13"/>
    <x v="13"/>
    <x v="13"/>
    <x v="13"/>
    <x v="13"/>
    <x v="13"/>
    <x v="13"/>
    <x v="13"/>
    <x v="13"/>
    <x v="13"/>
    <x v="0"/>
  </r>
  <r>
    <x v="0"/>
    <x v="0"/>
    <x v="0"/>
    <x v="14"/>
    <x v="14"/>
    <x v="14"/>
    <x v="14"/>
    <x v="14"/>
    <x v="14"/>
    <x v="14"/>
    <x v="14"/>
    <x v="0"/>
    <x v="0"/>
    <x v="2"/>
  </r>
  <r>
    <x v="0"/>
    <x v="0"/>
    <x v="0"/>
    <x v="15"/>
    <x v="15"/>
    <x v="15"/>
    <x v="15"/>
    <x v="15"/>
    <x v="15"/>
    <x v="15"/>
    <x v="15"/>
    <x v="14"/>
    <x v="14"/>
    <x v="0"/>
  </r>
  <r>
    <x v="0"/>
    <x v="0"/>
    <x v="0"/>
    <x v="16"/>
    <x v="16"/>
    <x v="16"/>
    <x v="16"/>
    <x v="16"/>
    <x v="16"/>
    <x v="16"/>
    <x v="16"/>
    <x v="15"/>
    <x v="15"/>
    <x v="0"/>
  </r>
  <r>
    <x v="0"/>
    <x v="0"/>
    <x v="0"/>
    <x v="17"/>
    <x v="17"/>
    <x v="17"/>
    <x v="17"/>
    <x v="17"/>
    <x v="17"/>
    <x v="17"/>
    <x v="17"/>
    <x v="16"/>
    <x v="16"/>
    <x v="0"/>
  </r>
  <r>
    <x v="0"/>
    <x v="0"/>
    <x v="0"/>
    <x v="18"/>
    <x v="18"/>
    <x v="18"/>
    <x v="18"/>
    <x v="18"/>
    <x v="18"/>
    <x v="18"/>
    <x v="18"/>
    <x v="17"/>
    <x v="17"/>
    <x v="0"/>
  </r>
  <r>
    <x v="0"/>
    <x v="0"/>
    <x v="0"/>
    <x v="19"/>
    <x v="19"/>
    <x v="19"/>
    <x v="19"/>
    <x v="19"/>
    <x v="19"/>
    <x v="19"/>
    <x v="19"/>
    <x v="18"/>
    <x v="18"/>
    <x v="0"/>
  </r>
  <r>
    <x v="0"/>
    <x v="1"/>
    <x v="1"/>
    <x v="0"/>
    <x v="0"/>
    <x v="0"/>
    <x v="0"/>
    <x v="20"/>
    <x v="20"/>
    <x v="20"/>
    <x v="20"/>
    <x v="19"/>
    <x v="19"/>
    <x v="0"/>
  </r>
  <r>
    <x v="0"/>
    <x v="1"/>
    <x v="1"/>
    <x v="1"/>
    <x v="1"/>
    <x v="1"/>
    <x v="1"/>
    <x v="21"/>
    <x v="21"/>
    <x v="21"/>
    <x v="21"/>
    <x v="20"/>
    <x v="1"/>
    <x v="0"/>
  </r>
  <r>
    <x v="0"/>
    <x v="1"/>
    <x v="1"/>
    <x v="3"/>
    <x v="3"/>
    <x v="3"/>
    <x v="2"/>
    <x v="22"/>
    <x v="22"/>
    <x v="22"/>
    <x v="22"/>
    <x v="12"/>
    <x v="20"/>
    <x v="2"/>
  </r>
  <r>
    <x v="0"/>
    <x v="1"/>
    <x v="1"/>
    <x v="5"/>
    <x v="5"/>
    <x v="5"/>
    <x v="3"/>
    <x v="23"/>
    <x v="23"/>
    <x v="23"/>
    <x v="23"/>
    <x v="21"/>
    <x v="21"/>
    <x v="0"/>
  </r>
  <r>
    <x v="0"/>
    <x v="1"/>
    <x v="1"/>
    <x v="12"/>
    <x v="12"/>
    <x v="12"/>
    <x v="4"/>
    <x v="24"/>
    <x v="6"/>
    <x v="21"/>
    <x v="21"/>
    <x v="22"/>
    <x v="22"/>
    <x v="0"/>
  </r>
  <r>
    <x v="0"/>
    <x v="1"/>
    <x v="1"/>
    <x v="13"/>
    <x v="13"/>
    <x v="13"/>
    <x v="5"/>
    <x v="25"/>
    <x v="24"/>
    <x v="24"/>
    <x v="24"/>
    <x v="23"/>
    <x v="23"/>
    <x v="0"/>
  </r>
  <r>
    <x v="0"/>
    <x v="1"/>
    <x v="1"/>
    <x v="4"/>
    <x v="4"/>
    <x v="4"/>
    <x v="6"/>
    <x v="26"/>
    <x v="25"/>
    <x v="25"/>
    <x v="25"/>
    <x v="24"/>
    <x v="24"/>
    <x v="0"/>
  </r>
  <r>
    <x v="0"/>
    <x v="1"/>
    <x v="1"/>
    <x v="8"/>
    <x v="8"/>
    <x v="8"/>
    <x v="7"/>
    <x v="27"/>
    <x v="26"/>
    <x v="26"/>
    <x v="26"/>
    <x v="25"/>
    <x v="25"/>
    <x v="0"/>
  </r>
  <r>
    <x v="0"/>
    <x v="1"/>
    <x v="1"/>
    <x v="7"/>
    <x v="7"/>
    <x v="7"/>
    <x v="8"/>
    <x v="28"/>
    <x v="27"/>
    <x v="27"/>
    <x v="27"/>
    <x v="26"/>
    <x v="26"/>
    <x v="0"/>
  </r>
  <r>
    <x v="0"/>
    <x v="1"/>
    <x v="1"/>
    <x v="2"/>
    <x v="2"/>
    <x v="2"/>
    <x v="9"/>
    <x v="29"/>
    <x v="28"/>
    <x v="28"/>
    <x v="28"/>
    <x v="27"/>
    <x v="27"/>
    <x v="0"/>
  </r>
  <r>
    <x v="0"/>
    <x v="1"/>
    <x v="1"/>
    <x v="9"/>
    <x v="9"/>
    <x v="9"/>
    <x v="10"/>
    <x v="30"/>
    <x v="29"/>
    <x v="29"/>
    <x v="29"/>
    <x v="18"/>
    <x v="28"/>
    <x v="0"/>
  </r>
  <r>
    <x v="0"/>
    <x v="1"/>
    <x v="1"/>
    <x v="15"/>
    <x v="15"/>
    <x v="15"/>
    <x v="11"/>
    <x v="31"/>
    <x v="30"/>
    <x v="30"/>
    <x v="30"/>
    <x v="28"/>
    <x v="29"/>
    <x v="0"/>
  </r>
  <r>
    <x v="0"/>
    <x v="1"/>
    <x v="1"/>
    <x v="11"/>
    <x v="11"/>
    <x v="11"/>
    <x v="12"/>
    <x v="32"/>
    <x v="31"/>
    <x v="31"/>
    <x v="31"/>
    <x v="29"/>
    <x v="30"/>
    <x v="0"/>
  </r>
  <r>
    <x v="0"/>
    <x v="1"/>
    <x v="1"/>
    <x v="14"/>
    <x v="14"/>
    <x v="14"/>
    <x v="13"/>
    <x v="33"/>
    <x v="12"/>
    <x v="32"/>
    <x v="32"/>
    <x v="30"/>
    <x v="31"/>
    <x v="0"/>
  </r>
  <r>
    <x v="0"/>
    <x v="1"/>
    <x v="1"/>
    <x v="20"/>
    <x v="20"/>
    <x v="20"/>
    <x v="14"/>
    <x v="34"/>
    <x v="32"/>
    <x v="33"/>
    <x v="33"/>
    <x v="31"/>
    <x v="32"/>
    <x v="0"/>
  </r>
  <r>
    <x v="0"/>
    <x v="1"/>
    <x v="1"/>
    <x v="21"/>
    <x v="21"/>
    <x v="21"/>
    <x v="15"/>
    <x v="35"/>
    <x v="14"/>
    <x v="34"/>
    <x v="34"/>
    <x v="32"/>
    <x v="33"/>
    <x v="0"/>
  </r>
  <r>
    <x v="0"/>
    <x v="1"/>
    <x v="1"/>
    <x v="17"/>
    <x v="17"/>
    <x v="17"/>
    <x v="16"/>
    <x v="36"/>
    <x v="33"/>
    <x v="35"/>
    <x v="35"/>
    <x v="33"/>
    <x v="34"/>
    <x v="0"/>
  </r>
  <r>
    <x v="0"/>
    <x v="1"/>
    <x v="1"/>
    <x v="22"/>
    <x v="22"/>
    <x v="22"/>
    <x v="17"/>
    <x v="37"/>
    <x v="34"/>
    <x v="35"/>
    <x v="35"/>
    <x v="34"/>
    <x v="35"/>
    <x v="0"/>
  </r>
  <r>
    <x v="0"/>
    <x v="1"/>
    <x v="1"/>
    <x v="6"/>
    <x v="6"/>
    <x v="6"/>
    <x v="18"/>
    <x v="38"/>
    <x v="17"/>
    <x v="36"/>
    <x v="36"/>
    <x v="35"/>
    <x v="36"/>
    <x v="0"/>
  </r>
  <r>
    <x v="0"/>
    <x v="1"/>
    <x v="1"/>
    <x v="19"/>
    <x v="19"/>
    <x v="19"/>
    <x v="18"/>
    <x v="38"/>
    <x v="17"/>
    <x v="37"/>
    <x v="37"/>
    <x v="36"/>
    <x v="37"/>
    <x v="0"/>
  </r>
  <r>
    <x v="0"/>
    <x v="2"/>
    <x v="2"/>
    <x v="0"/>
    <x v="0"/>
    <x v="0"/>
    <x v="0"/>
    <x v="25"/>
    <x v="35"/>
    <x v="38"/>
    <x v="38"/>
    <x v="37"/>
    <x v="38"/>
    <x v="0"/>
  </r>
  <r>
    <x v="0"/>
    <x v="2"/>
    <x v="2"/>
    <x v="1"/>
    <x v="1"/>
    <x v="1"/>
    <x v="1"/>
    <x v="39"/>
    <x v="36"/>
    <x v="39"/>
    <x v="39"/>
    <x v="38"/>
    <x v="39"/>
    <x v="0"/>
  </r>
  <r>
    <x v="0"/>
    <x v="2"/>
    <x v="2"/>
    <x v="4"/>
    <x v="4"/>
    <x v="4"/>
    <x v="2"/>
    <x v="40"/>
    <x v="37"/>
    <x v="40"/>
    <x v="40"/>
    <x v="39"/>
    <x v="4"/>
    <x v="0"/>
  </r>
  <r>
    <x v="0"/>
    <x v="2"/>
    <x v="2"/>
    <x v="5"/>
    <x v="5"/>
    <x v="5"/>
    <x v="3"/>
    <x v="41"/>
    <x v="38"/>
    <x v="41"/>
    <x v="41"/>
    <x v="22"/>
    <x v="40"/>
    <x v="0"/>
  </r>
  <r>
    <x v="0"/>
    <x v="2"/>
    <x v="2"/>
    <x v="7"/>
    <x v="7"/>
    <x v="7"/>
    <x v="4"/>
    <x v="42"/>
    <x v="39"/>
    <x v="41"/>
    <x v="41"/>
    <x v="24"/>
    <x v="41"/>
    <x v="0"/>
  </r>
  <r>
    <x v="0"/>
    <x v="2"/>
    <x v="2"/>
    <x v="3"/>
    <x v="3"/>
    <x v="3"/>
    <x v="5"/>
    <x v="43"/>
    <x v="40"/>
    <x v="42"/>
    <x v="42"/>
    <x v="37"/>
    <x v="38"/>
    <x v="0"/>
  </r>
  <r>
    <x v="0"/>
    <x v="2"/>
    <x v="2"/>
    <x v="21"/>
    <x v="21"/>
    <x v="21"/>
    <x v="6"/>
    <x v="44"/>
    <x v="3"/>
    <x v="43"/>
    <x v="43"/>
    <x v="40"/>
    <x v="42"/>
    <x v="0"/>
  </r>
  <r>
    <x v="0"/>
    <x v="2"/>
    <x v="2"/>
    <x v="6"/>
    <x v="6"/>
    <x v="6"/>
    <x v="7"/>
    <x v="45"/>
    <x v="41"/>
    <x v="39"/>
    <x v="39"/>
    <x v="41"/>
    <x v="43"/>
    <x v="0"/>
  </r>
  <r>
    <x v="0"/>
    <x v="2"/>
    <x v="2"/>
    <x v="2"/>
    <x v="2"/>
    <x v="2"/>
    <x v="8"/>
    <x v="46"/>
    <x v="42"/>
    <x v="35"/>
    <x v="44"/>
    <x v="42"/>
    <x v="44"/>
    <x v="0"/>
  </r>
  <r>
    <x v="0"/>
    <x v="2"/>
    <x v="2"/>
    <x v="11"/>
    <x v="11"/>
    <x v="11"/>
    <x v="9"/>
    <x v="47"/>
    <x v="6"/>
    <x v="44"/>
    <x v="45"/>
    <x v="36"/>
    <x v="45"/>
    <x v="0"/>
  </r>
  <r>
    <x v="0"/>
    <x v="2"/>
    <x v="2"/>
    <x v="15"/>
    <x v="15"/>
    <x v="15"/>
    <x v="10"/>
    <x v="48"/>
    <x v="43"/>
    <x v="45"/>
    <x v="6"/>
    <x v="32"/>
    <x v="46"/>
    <x v="0"/>
  </r>
  <r>
    <x v="0"/>
    <x v="2"/>
    <x v="2"/>
    <x v="12"/>
    <x v="12"/>
    <x v="12"/>
    <x v="10"/>
    <x v="48"/>
    <x v="43"/>
    <x v="24"/>
    <x v="46"/>
    <x v="39"/>
    <x v="4"/>
    <x v="0"/>
  </r>
  <r>
    <x v="0"/>
    <x v="2"/>
    <x v="2"/>
    <x v="10"/>
    <x v="10"/>
    <x v="10"/>
    <x v="12"/>
    <x v="49"/>
    <x v="44"/>
    <x v="28"/>
    <x v="47"/>
    <x v="43"/>
    <x v="47"/>
    <x v="0"/>
  </r>
  <r>
    <x v="0"/>
    <x v="2"/>
    <x v="2"/>
    <x v="14"/>
    <x v="14"/>
    <x v="14"/>
    <x v="12"/>
    <x v="49"/>
    <x v="44"/>
    <x v="46"/>
    <x v="48"/>
    <x v="44"/>
    <x v="48"/>
    <x v="0"/>
  </r>
  <r>
    <x v="0"/>
    <x v="2"/>
    <x v="2"/>
    <x v="9"/>
    <x v="9"/>
    <x v="9"/>
    <x v="14"/>
    <x v="50"/>
    <x v="32"/>
    <x v="47"/>
    <x v="49"/>
    <x v="35"/>
    <x v="49"/>
    <x v="0"/>
  </r>
  <r>
    <x v="0"/>
    <x v="2"/>
    <x v="2"/>
    <x v="8"/>
    <x v="8"/>
    <x v="8"/>
    <x v="15"/>
    <x v="51"/>
    <x v="45"/>
    <x v="46"/>
    <x v="48"/>
    <x v="45"/>
    <x v="50"/>
    <x v="0"/>
  </r>
  <r>
    <x v="0"/>
    <x v="2"/>
    <x v="2"/>
    <x v="23"/>
    <x v="23"/>
    <x v="23"/>
    <x v="16"/>
    <x v="52"/>
    <x v="46"/>
    <x v="29"/>
    <x v="50"/>
    <x v="46"/>
    <x v="51"/>
    <x v="0"/>
  </r>
  <r>
    <x v="0"/>
    <x v="2"/>
    <x v="2"/>
    <x v="20"/>
    <x v="20"/>
    <x v="20"/>
    <x v="17"/>
    <x v="53"/>
    <x v="47"/>
    <x v="48"/>
    <x v="51"/>
    <x v="47"/>
    <x v="52"/>
    <x v="0"/>
  </r>
  <r>
    <x v="0"/>
    <x v="2"/>
    <x v="2"/>
    <x v="16"/>
    <x v="16"/>
    <x v="16"/>
    <x v="18"/>
    <x v="54"/>
    <x v="48"/>
    <x v="35"/>
    <x v="44"/>
    <x v="48"/>
    <x v="53"/>
    <x v="0"/>
  </r>
  <r>
    <x v="0"/>
    <x v="2"/>
    <x v="2"/>
    <x v="17"/>
    <x v="17"/>
    <x v="17"/>
    <x v="19"/>
    <x v="55"/>
    <x v="49"/>
    <x v="49"/>
    <x v="52"/>
    <x v="49"/>
    <x v="54"/>
    <x v="0"/>
  </r>
  <r>
    <x v="0"/>
    <x v="3"/>
    <x v="3"/>
    <x v="0"/>
    <x v="0"/>
    <x v="0"/>
    <x v="0"/>
    <x v="56"/>
    <x v="0"/>
    <x v="50"/>
    <x v="53"/>
    <x v="28"/>
    <x v="55"/>
    <x v="0"/>
  </r>
  <r>
    <x v="0"/>
    <x v="3"/>
    <x v="3"/>
    <x v="2"/>
    <x v="2"/>
    <x v="2"/>
    <x v="1"/>
    <x v="33"/>
    <x v="50"/>
    <x v="44"/>
    <x v="54"/>
    <x v="50"/>
    <x v="56"/>
    <x v="0"/>
  </r>
  <r>
    <x v="0"/>
    <x v="3"/>
    <x v="3"/>
    <x v="1"/>
    <x v="1"/>
    <x v="1"/>
    <x v="2"/>
    <x v="57"/>
    <x v="51"/>
    <x v="51"/>
    <x v="55"/>
    <x v="51"/>
    <x v="57"/>
    <x v="0"/>
  </r>
  <r>
    <x v="0"/>
    <x v="3"/>
    <x v="3"/>
    <x v="4"/>
    <x v="4"/>
    <x v="4"/>
    <x v="3"/>
    <x v="58"/>
    <x v="52"/>
    <x v="52"/>
    <x v="56"/>
    <x v="39"/>
    <x v="58"/>
    <x v="0"/>
  </r>
  <r>
    <x v="0"/>
    <x v="3"/>
    <x v="3"/>
    <x v="6"/>
    <x v="6"/>
    <x v="6"/>
    <x v="4"/>
    <x v="59"/>
    <x v="53"/>
    <x v="53"/>
    <x v="57"/>
    <x v="4"/>
    <x v="59"/>
    <x v="0"/>
  </r>
  <r>
    <x v="0"/>
    <x v="3"/>
    <x v="3"/>
    <x v="5"/>
    <x v="5"/>
    <x v="5"/>
    <x v="5"/>
    <x v="60"/>
    <x v="54"/>
    <x v="54"/>
    <x v="58"/>
    <x v="52"/>
    <x v="60"/>
    <x v="0"/>
  </r>
  <r>
    <x v="0"/>
    <x v="3"/>
    <x v="3"/>
    <x v="8"/>
    <x v="8"/>
    <x v="8"/>
    <x v="6"/>
    <x v="61"/>
    <x v="55"/>
    <x v="24"/>
    <x v="59"/>
    <x v="35"/>
    <x v="61"/>
    <x v="0"/>
  </r>
  <r>
    <x v="0"/>
    <x v="3"/>
    <x v="3"/>
    <x v="7"/>
    <x v="7"/>
    <x v="7"/>
    <x v="7"/>
    <x v="42"/>
    <x v="56"/>
    <x v="55"/>
    <x v="7"/>
    <x v="46"/>
    <x v="62"/>
    <x v="0"/>
  </r>
  <r>
    <x v="0"/>
    <x v="3"/>
    <x v="3"/>
    <x v="10"/>
    <x v="10"/>
    <x v="10"/>
    <x v="8"/>
    <x v="62"/>
    <x v="57"/>
    <x v="56"/>
    <x v="60"/>
    <x v="44"/>
    <x v="63"/>
    <x v="0"/>
  </r>
  <r>
    <x v="0"/>
    <x v="3"/>
    <x v="3"/>
    <x v="9"/>
    <x v="9"/>
    <x v="9"/>
    <x v="9"/>
    <x v="63"/>
    <x v="58"/>
    <x v="48"/>
    <x v="61"/>
    <x v="53"/>
    <x v="64"/>
    <x v="0"/>
  </r>
  <r>
    <x v="0"/>
    <x v="3"/>
    <x v="3"/>
    <x v="14"/>
    <x v="14"/>
    <x v="14"/>
    <x v="10"/>
    <x v="46"/>
    <x v="59"/>
    <x v="57"/>
    <x v="37"/>
    <x v="44"/>
    <x v="63"/>
    <x v="0"/>
  </r>
  <r>
    <x v="0"/>
    <x v="3"/>
    <x v="3"/>
    <x v="3"/>
    <x v="3"/>
    <x v="3"/>
    <x v="11"/>
    <x v="64"/>
    <x v="27"/>
    <x v="58"/>
    <x v="62"/>
    <x v="54"/>
    <x v="65"/>
    <x v="0"/>
  </r>
  <r>
    <x v="0"/>
    <x v="3"/>
    <x v="3"/>
    <x v="11"/>
    <x v="11"/>
    <x v="11"/>
    <x v="12"/>
    <x v="65"/>
    <x v="8"/>
    <x v="59"/>
    <x v="63"/>
    <x v="44"/>
    <x v="63"/>
    <x v="0"/>
  </r>
  <r>
    <x v="0"/>
    <x v="3"/>
    <x v="3"/>
    <x v="18"/>
    <x v="18"/>
    <x v="18"/>
    <x v="13"/>
    <x v="66"/>
    <x v="60"/>
    <x v="58"/>
    <x v="62"/>
    <x v="28"/>
    <x v="55"/>
    <x v="0"/>
  </r>
  <r>
    <x v="0"/>
    <x v="3"/>
    <x v="3"/>
    <x v="17"/>
    <x v="17"/>
    <x v="17"/>
    <x v="14"/>
    <x v="67"/>
    <x v="61"/>
    <x v="60"/>
    <x v="64"/>
    <x v="29"/>
    <x v="66"/>
    <x v="0"/>
  </r>
  <r>
    <x v="0"/>
    <x v="3"/>
    <x v="3"/>
    <x v="12"/>
    <x v="12"/>
    <x v="12"/>
    <x v="15"/>
    <x v="68"/>
    <x v="33"/>
    <x v="61"/>
    <x v="65"/>
    <x v="40"/>
    <x v="67"/>
    <x v="0"/>
  </r>
  <r>
    <x v="0"/>
    <x v="3"/>
    <x v="3"/>
    <x v="24"/>
    <x v="24"/>
    <x v="24"/>
    <x v="16"/>
    <x v="69"/>
    <x v="62"/>
    <x v="62"/>
    <x v="66"/>
    <x v="54"/>
    <x v="65"/>
    <x v="0"/>
  </r>
  <r>
    <x v="0"/>
    <x v="3"/>
    <x v="3"/>
    <x v="13"/>
    <x v="13"/>
    <x v="13"/>
    <x v="17"/>
    <x v="49"/>
    <x v="63"/>
    <x v="63"/>
    <x v="67"/>
    <x v="37"/>
    <x v="68"/>
    <x v="0"/>
  </r>
  <r>
    <x v="0"/>
    <x v="3"/>
    <x v="3"/>
    <x v="16"/>
    <x v="16"/>
    <x v="16"/>
    <x v="18"/>
    <x v="50"/>
    <x v="64"/>
    <x v="48"/>
    <x v="61"/>
    <x v="54"/>
    <x v="65"/>
    <x v="0"/>
  </r>
  <r>
    <x v="0"/>
    <x v="3"/>
    <x v="3"/>
    <x v="25"/>
    <x v="25"/>
    <x v="25"/>
    <x v="19"/>
    <x v="53"/>
    <x v="65"/>
    <x v="64"/>
    <x v="68"/>
    <x v="37"/>
    <x v="68"/>
    <x v="0"/>
  </r>
  <r>
    <x v="0"/>
    <x v="4"/>
    <x v="4"/>
    <x v="0"/>
    <x v="0"/>
    <x v="0"/>
    <x v="0"/>
    <x v="36"/>
    <x v="66"/>
    <x v="33"/>
    <x v="69"/>
    <x v="55"/>
    <x v="69"/>
    <x v="0"/>
  </r>
  <r>
    <x v="0"/>
    <x v="4"/>
    <x v="4"/>
    <x v="9"/>
    <x v="9"/>
    <x v="9"/>
    <x v="1"/>
    <x v="70"/>
    <x v="39"/>
    <x v="65"/>
    <x v="70"/>
    <x v="26"/>
    <x v="70"/>
    <x v="0"/>
  </r>
  <r>
    <x v="0"/>
    <x v="4"/>
    <x v="4"/>
    <x v="4"/>
    <x v="4"/>
    <x v="4"/>
    <x v="2"/>
    <x v="49"/>
    <x v="67"/>
    <x v="45"/>
    <x v="71"/>
    <x v="39"/>
    <x v="71"/>
    <x v="0"/>
  </r>
  <r>
    <x v="0"/>
    <x v="4"/>
    <x v="4"/>
    <x v="7"/>
    <x v="7"/>
    <x v="7"/>
    <x v="3"/>
    <x v="51"/>
    <x v="42"/>
    <x v="66"/>
    <x v="72"/>
    <x v="24"/>
    <x v="11"/>
    <x v="0"/>
  </r>
  <r>
    <x v="0"/>
    <x v="4"/>
    <x v="4"/>
    <x v="1"/>
    <x v="1"/>
    <x v="1"/>
    <x v="4"/>
    <x v="71"/>
    <x v="68"/>
    <x v="60"/>
    <x v="73"/>
    <x v="56"/>
    <x v="72"/>
    <x v="0"/>
  </r>
  <r>
    <x v="0"/>
    <x v="4"/>
    <x v="4"/>
    <x v="3"/>
    <x v="3"/>
    <x v="3"/>
    <x v="4"/>
    <x v="71"/>
    <x v="68"/>
    <x v="62"/>
    <x v="74"/>
    <x v="24"/>
    <x v="11"/>
    <x v="0"/>
  </r>
  <r>
    <x v="0"/>
    <x v="4"/>
    <x v="4"/>
    <x v="5"/>
    <x v="5"/>
    <x v="5"/>
    <x v="6"/>
    <x v="52"/>
    <x v="69"/>
    <x v="66"/>
    <x v="72"/>
    <x v="57"/>
    <x v="73"/>
    <x v="0"/>
  </r>
  <r>
    <x v="0"/>
    <x v="4"/>
    <x v="4"/>
    <x v="10"/>
    <x v="10"/>
    <x v="10"/>
    <x v="7"/>
    <x v="53"/>
    <x v="70"/>
    <x v="67"/>
    <x v="75"/>
    <x v="45"/>
    <x v="35"/>
    <x v="0"/>
  </r>
  <r>
    <x v="0"/>
    <x v="4"/>
    <x v="4"/>
    <x v="6"/>
    <x v="6"/>
    <x v="6"/>
    <x v="8"/>
    <x v="54"/>
    <x v="26"/>
    <x v="29"/>
    <x v="76"/>
    <x v="55"/>
    <x v="69"/>
    <x v="0"/>
  </r>
  <r>
    <x v="0"/>
    <x v="4"/>
    <x v="4"/>
    <x v="2"/>
    <x v="2"/>
    <x v="2"/>
    <x v="9"/>
    <x v="55"/>
    <x v="59"/>
    <x v="49"/>
    <x v="77"/>
    <x v="49"/>
    <x v="74"/>
    <x v="0"/>
  </r>
  <r>
    <x v="0"/>
    <x v="4"/>
    <x v="4"/>
    <x v="14"/>
    <x v="14"/>
    <x v="14"/>
    <x v="10"/>
    <x v="72"/>
    <x v="71"/>
    <x v="63"/>
    <x v="78"/>
    <x v="58"/>
    <x v="75"/>
    <x v="0"/>
  </r>
  <r>
    <x v="0"/>
    <x v="4"/>
    <x v="4"/>
    <x v="15"/>
    <x v="15"/>
    <x v="15"/>
    <x v="10"/>
    <x v="72"/>
    <x v="71"/>
    <x v="68"/>
    <x v="79"/>
    <x v="39"/>
    <x v="71"/>
    <x v="0"/>
  </r>
  <r>
    <x v="0"/>
    <x v="4"/>
    <x v="4"/>
    <x v="21"/>
    <x v="21"/>
    <x v="21"/>
    <x v="10"/>
    <x v="72"/>
    <x v="71"/>
    <x v="62"/>
    <x v="74"/>
    <x v="59"/>
    <x v="76"/>
    <x v="0"/>
  </r>
  <r>
    <x v="0"/>
    <x v="4"/>
    <x v="4"/>
    <x v="11"/>
    <x v="11"/>
    <x v="11"/>
    <x v="13"/>
    <x v="73"/>
    <x v="72"/>
    <x v="67"/>
    <x v="75"/>
    <x v="28"/>
    <x v="77"/>
    <x v="0"/>
  </r>
  <r>
    <x v="0"/>
    <x v="4"/>
    <x v="4"/>
    <x v="12"/>
    <x v="12"/>
    <x v="12"/>
    <x v="13"/>
    <x v="73"/>
    <x v="72"/>
    <x v="69"/>
    <x v="80"/>
    <x v="32"/>
    <x v="78"/>
    <x v="0"/>
  </r>
  <r>
    <x v="0"/>
    <x v="4"/>
    <x v="4"/>
    <x v="26"/>
    <x v="26"/>
    <x v="26"/>
    <x v="15"/>
    <x v="74"/>
    <x v="32"/>
    <x v="70"/>
    <x v="81"/>
    <x v="55"/>
    <x v="69"/>
    <x v="0"/>
  </r>
  <r>
    <x v="0"/>
    <x v="4"/>
    <x v="4"/>
    <x v="20"/>
    <x v="20"/>
    <x v="20"/>
    <x v="16"/>
    <x v="75"/>
    <x v="73"/>
    <x v="67"/>
    <x v="75"/>
    <x v="58"/>
    <x v="75"/>
    <x v="0"/>
  </r>
  <r>
    <x v="0"/>
    <x v="4"/>
    <x v="4"/>
    <x v="27"/>
    <x v="27"/>
    <x v="27"/>
    <x v="17"/>
    <x v="76"/>
    <x v="17"/>
    <x v="71"/>
    <x v="32"/>
    <x v="39"/>
    <x v="71"/>
    <x v="0"/>
  </r>
  <r>
    <x v="0"/>
    <x v="4"/>
    <x v="4"/>
    <x v="28"/>
    <x v="28"/>
    <x v="28"/>
    <x v="18"/>
    <x v="77"/>
    <x v="74"/>
    <x v="72"/>
    <x v="24"/>
    <x v="24"/>
    <x v="11"/>
    <x v="0"/>
  </r>
  <r>
    <x v="0"/>
    <x v="4"/>
    <x v="4"/>
    <x v="16"/>
    <x v="16"/>
    <x v="16"/>
    <x v="18"/>
    <x v="77"/>
    <x v="74"/>
    <x v="60"/>
    <x v="73"/>
    <x v="22"/>
    <x v="79"/>
    <x v="0"/>
  </r>
  <r>
    <x v="0"/>
    <x v="4"/>
    <x v="4"/>
    <x v="29"/>
    <x v="29"/>
    <x v="29"/>
    <x v="18"/>
    <x v="77"/>
    <x v="74"/>
    <x v="49"/>
    <x v="77"/>
    <x v="28"/>
    <x v="77"/>
    <x v="0"/>
  </r>
  <r>
    <x v="0"/>
    <x v="5"/>
    <x v="5"/>
    <x v="1"/>
    <x v="1"/>
    <x v="1"/>
    <x v="0"/>
    <x v="78"/>
    <x v="75"/>
    <x v="37"/>
    <x v="82"/>
    <x v="60"/>
    <x v="80"/>
    <x v="0"/>
  </r>
  <r>
    <x v="0"/>
    <x v="5"/>
    <x v="5"/>
    <x v="0"/>
    <x v="0"/>
    <x v="0"/>
    <x v="1"/>
    <x v="79"/>
    <x v="76"/>
    <x v="73"/>
    <x v="83"/>
    <x v="56"/>
    <x v="81"/>
    <x v="0"/>
  </r>
  <r>
    <x v="0"/>
    <x v="5"/>
    <x v="5"/>
    <x v="3"/>
    <x v="3"/>
    <x v="3"/>
    <x v="2"/>
    <x v="80"/>
    <x v="77"/>
    <x v="74"/>
    <x v="84"/>
    <x v="48"/>
    <x v="82"/>
    <x v="0"/>
  </r>
  <r>
    <x v="0"/>
    <x v="5"/>
    <x v="5"/>
    <x v="4"/>
    <x v="4"/>
    <x v="4"/>
    <x v="3"/>
    <x v="81"/>
    <x v="78"/>
    <x v="75"/>
    <x v="85"/>
    <x v="32"/>
    <x v="83"/>
    <x v="0"/>
  </r>
  <r>
    <x v="0"/>
    <x v="5"/>
    <x v="5"/>
    <x v="5"/>
    <x v="5"/>
    <x v="5"/>
    <x v="4"/>
    <x v="82"/>
    <x v="79"/>
    <x v="76"/>
    <x v="86"/>
    <x v="58"/>
    <x v="84"/>
    <x v="0"/>
  </r>
  <r>
    <x v="0"/>
    <x v="5"/>
    <x v="5"/>
    <x v="17"/>
    <x v="17"/>
    <x v="17"/>
    <x v="5"/>
    <x v="65"/>
    <x v="80"/>
    <x v="72"/>
    <x v="77"/>
    <x v="61"/>
    <x v="85"/>
    <x v="0"/>
  </r>
  <r>
    <x v="0"/>
    <x v="5"/>
    <x v="5"/>
    <x v="11"/>
    <x v="11"/>
    <x v="11"/>
    <x v="6"/>
    <x v="83"/>
    <x v="70"/>
    <x v="63"/>
    <x v="31"/>
    <x v="56"/>
    <x v="81"/>
    <x v="0"/>
  </r>
  <r>
    <x v="0"/>
    <x v="5"/>
    <x v="5"/>
    <x v="7"/>
    <x v="7"/>
    <x v="7"/>
    <x v="7"/>
    <x v="84"/>
    <x v="81"/>
    <x v="77"/>
    <x v="87"/>
    <x v="36"/>
    <x v="86"/>
    <x v="0"/>
  </r>
  <r>
    <x v="0"/>
    <x v="5"/>
    <x v="5"/>
    <x v="9"/>
    <x v="9"/>
    <x v="9"/>
    <x v="8"/>
    <x v="85"/>
    <x v="82"/>
    <x v="78"/>
    <x v="88"/>
    <x v="29"/>
    <x v="87"/>
    <x v="0"/>
  </r>
  <r>
    <x v="0"/>
    <x v="5"/>
    <x v="5"/>
    <x v="30"/>
    <x v="30"/>
    <x v="30"/>
    <x v="8"/>
    <x v="85"/>
    <x v="82"/>
    <x v="79"/>
    <x v="89"/>
    <x v="38"/>
    <x v="88"/>
    <x v="0"/>
  </r>
  <r>
    <x v="0"/>
    <x v="5"/>
    <x v="5"/>
    <x v="6"/>
    <x v="6"/>
    <x v="6"/>
    <x v="10"/>
    <x v="48"/>
    <x v="83"/>
    <x v="80"/>
    <x v="90"/>
    <x v="31"/>
    <x v="45"/>
    <x v="0"/>
  </r>
  <r>
    <x v="0"/>
    <x v="5"/>
    <x v="5"/>
    <x v="13"/>
    <x v="13"/>
    <x v="13"/>
    <x v="10"/>
    <x v="48"/>
    <x v="83"/>
    <x v="81"/>
    <x v="91"/>
    <x v="62"/>
    <x v="89"/>
    <x v="0"/>
  </r>
  <r>
    <x v="0"/>
    <x v="5"/>
    <x v="5"/>
    <x v="16"/>
    <x v="16"/>
    <x v="16"/>
    <x v="12"/>
    <x v="50"/>
    <x v="61"/>
    <x v="82"/>
    <x v="52"/>
    <x v="19"/>
    <x v="90"/>
    <x v="0"/>
  </r>
  <r>
    <x v="0"/>
    <x v="5"/>
    <x v="5"/>
    <x v="31"/>
    <x v="31"/>
    <x v="31"/>
    <x v="13"/>
    <x v="52"/>
    <x v="84"/>
    <x v="48"/>
    <x v="92"/>
    <x v="28"/>
    <x v="91"/>
    <x v="0"/>
  </r>
  <r>
    <x v="0"/>
    <x v="5"/>
    <x v="5"/>
    <x v="19"/>
    <x v="19"/>
    <x v="19"/>
    <x v="13"/>
    <x v="52"/>
    <x v="84"/>
    <x v="80"/>
    <x v="90"/>
    <x v="54"/>
    <x v="92"/>
    <x v="0"/>
  </r>
  <r>
    <x v="0"/>
    <x v="5"/>
    <x v="5"/>
    <x v="20"/>
    <x v="20"/>
    <x v="20"/>
    <x v="15"/>
    <x v="54"/>
    <x v="62"/>
    <x v="80"/>
    <x v="90"/>
    <x v="28"/>
    <x v="91"/>
    <x v="2"/>
  </r>
  <r>
    <x v="0"/>
    <x v="5"/>
    <x v="5"/>
    <x v="29"/>
    <x v="29"/>
    <x v="29"/>
    <x v="15"/>
    <x v="54"/>
    <x v="62"/>
    <x v="35"/>
    <x v="93"/>
    <x v="48"/>
    <x v="82"/>
    <x v="0"/>
  </r>
  <r>
    <x v="0"/>
    <x v="5"/>
    <x v="5"/>
    <x v="2"/>
    <x v="2"/>
    <x v="2"/>
    <x v="17"/>
    <x v="86"/>
    <x v="16"/>
    <x v="83"/>
    <x v="28"/>
    <x v="63"/>
    <x v="93"/>
    <x v="0"/>
  </r>
  <r>
    <x v="0"/>
    <x v="5"/>
    <x v="5"/>
    <x v="15"/>
    <x v="15"/>
    <x v="15"/>
    <x v="18"/>
    <x v="55"/>
    <x v="85"/>
    <x v="66"/>
    <x v="94"/>
    <x v="39"/>
    <x v="94"/>
    <x v="0"/>
  </r>
  <r>
    <x v="0"/>
    <x v="5"/>
    <x v="5"/>
    <x v="8"/>
    <x v="8"/>
    <x v="8"/>
    <x v="19"/>
    <x v="87"/>
    <x v="86"/>
    <x v="72"/>
    <x v="77"/>
    <x v="31"/>
    <x v="45"/>
    <x v="0"/>
  </r>
  <r>
    <x v="0"/>
    <x v="5"/>
    <x v="5"/>
    <x v="12"/>
    <x v="12"/>
    <x v="12"/>
    <x v="19"/>
    <x v="87"/>
    <x v="86"/>
    <x v="68"/>
    <x v="95"/>
    <x v="32"/>
    <x v="83"/>
    <x v="0"/>
  </r>
  <r>
    <x v="0"/>
    <x v="6"/>
    <x v="6"/>
    <x v="0"/>
    <x v="0"/>
    <x v="0"/>
    <x v="0"/>
    <x v="57"/>
    <x v="87"/>
    <x v="84"/>
    <x v="96"/>
    <x v="28"/>
    <x v="95"/>
    <x v="0"/>
  </r>
  <r>
    <x v="0"/>
    <x v="6"/>
    <x v="6"/>
    <x v="6"/>
    <x v="6"/>
    <x v="6"/>
    <x v="1"/>
    <x v="85"/>
    <x v="88"/>
    <x v="85"/>
    <x v="97"/>
    <x v="37"/>
    <x v="8"/>
    <x v="0"/>
  </r>
  <r>
    <x v="0"/>
    <x v="6"/>
    <x v="6"/>
    <x v="5"/>
    <x v="5"/>
    <x v="5"/>
    <x v="1"/>
    <x v="85"/>
    <x v="88"/>
    <x v="77"/>
    <x v="98"/>
    <x v="24"/>
    <x v="3"/>
    <x v="0"/>
  </r>
  <r>
    <x v="0"/>
    <x v="6"/>
    <x v="6"/>
    <x v="3"/>
    <x v="3"/>
    <x v="3"/>
    <x v="3"/>
    <x v="68"/>
    <x v="89"/>
    <x v="86"/>
    <x v="99"/>
    <x v="28"/>
    <x v="95"/>
    <x v="0"/>
  </r>
  <r>
    <x v="0"/>
    <x v="6"/>
    <x v="6"/>
    <x v="1"/>
    <x v="1"/>
    <x v="1"/>
    <x v="4"/>
    <x v="48"/>
    <x v="90"/>
    <x v="47"/>
    <x v="100"/>
    <x v="53"/>
    <x v="96"/>
    <x v="0"/>
  </r>
  <r>
    <x v="0"/>
    <x v="6"/>
    <x v="6"/>
    <x v="4"/>
    <x v="4"/>
    <x v="4"/>
    <x v="5"/>
    <x v="71"/>
    <x v="91"/>
    <x v="59"/>
    <x v="101"/>
    <x v="59"/>
    <x v="76"/>
    <x v="0"/>
  </r>
  <r>
    <x v="0"/>
    <x v="6"/>
    <x v="6"/>
    <x v="7"/>
    <x v="7"/>
    <x v="7"/>
    <x v="6"/>
    <x v="86"/>
    <x v="6"/>
    <x v="69"/>
    <x v="102"/>
    <x v="24"/>
    <x v="3"/>
    <x v="0"/>
  </r>
  <r>
    <x v="0"/>
    <x v="6"/>
    <x v="6"/>
    <x v="9"/>
    <x v="9"/>
    <x v="9"/>
    <x v="7"/>
    <x v="87"/>
    <x v="26"/>
    <x v="47"/>
    <x v="100"/>
    <x v="48"/>
    <x v="97"/>
    <x v="0"/>
  </r>
  <r>
    <x v="0"/>
    <x v="6"/>
    <x v="6"/>
    <x v="2"/>
    <x v="2"/>
    <x v="2"/>
    <x v="8"/>
    <x v="88"/>
    <x v="92"/>
    <x v="79"/>
    <x v="103"/>
    <x v="62"/>
    <x v="85"/>
    <x v="0"/>
  </r>
  <r>
    <x v="0"/>
    <x v="6"/>
    <x v="6"/>
    <x v="10"/>
    <x v="10"/>
    <x v="10"/>
    <x v="9"/>
    <x v="74"/>
    <x v="10"/>
    <x v="70"/>
    <x v="104"/>
    <x v="55"/>
    <x v="98"/>
    <x v="0"/>
  </r>
  <r>
    <x v="0"/>
    <x v="6"/>
    <x v="6"/>
    <x v="8"/>
    <x v="8"/>
    <x v="8"/>
    <x v="10"/>
    <x v="89"/>
    <x v="31"/>
    <x v="82"/>
    <x v="105"/>
    <x v="37"/>
    <x v="8"/>
    <x v="0"/>
  </r>
  <r>
    <x v="0"/>
    <x v="6"/>
    <x v="6"/>
    <x v="16"/>
    <x v="16"/>
    <x v="16"/>
    <x v="11"/>
    <x v="76"/>
    <x v="93"/>
    <x v="87"/>
    <x v="106"/>
    <x v="31"/>
    <x v="99"/>
    <x v="0"/>
  </r>
  <r>
    <x v="0"/>
    <x v="6"/>
    <x v="6"/>
    <x v="11"/>
    <x v="11"/>
    <x v="11"/>
    <x v="11"/>
    <x v="76"/>
    <x v="93"/>
    <x v="88"/>
    <x v="75"/>
    <x v="24"/>
    <x v="3"/>
    <x v="0"/>
  </r>
  <r>
    <x v="0"/>
    <x v="6"/>
    <x v="6"/>
    <x v="15"/>
    <x v="15"/>
    <x v="15"/>
    <x v="11"/>
    <x v="76"/>
    <x v="93"/>
    <x v="81"/>
    <x v="107"/>
    <x v="58"/>
    <x v="75"/>
    <x v="0"/>
  </r>
  <r>
    <x v="0"/>
    <x v="6"/>
    <x v="6"/>
    <x v="26"/>
    <x v="26"/>
    <x v="26"/>
    <x v="14"/>
    <x v="90"/>
    <x v="94"/>
    <x v="60"/>
    <x v="108"/>
    <x v="55"/>
    <x v="98"/>
    <x v="0"/>
  </r>
  <r>
    <x v="0"/>
    <x v="6"/>
    <x v="6"/>
    <x v="19"/>
    <x v="19"/>
    <x v="19"/>
    <x v="14"/>
    <x v="90"/>
    <x v="94"/>
    <x v="88"/>
    <x v="75"/>
    <x v="52"/>
    <x v="100"/>
    <x v="0"/>
  </r>
  <r>
    <x v="0"/>
    <x v="6"/>
    <x v="6"/>
    <x v="25"/>
    <x v="25"/>
    <x v="25"/>
    <x v="16"/>
    <x v="77"/>
    <x v="34"/>
    <x v="82"/>
    <x v="105"/>
    <x v="55"/>
    <x v="98"/>
    <x v="0"/>
  </r>
  <r>
    <x v="0"/>
    <x v="6"/>
    <x v="6"/>
    <x v="22"/>
    <x v="22"/>
    <x v="22"/>
    <x v="17"/>
    <x v="91"/>
    <x v="85"/>
    <x v="89"/>
    <x v="109"/>
    <x v="45"/>
    <x v="101"/>
    <x v="0"/>
  </r>
  <r>
    <x v="0"/>
    <x v="6"/>
    <x v="6"/>
    <x v="13"/>
    <x v="13"/>
    <x v="13"/>
    <x v="17"/>
    <x v="91"/>
    <x v="85"/>
    <x v="87"/>
    <x v="106"/>
    <x v="46"/>
    <x v="102"/>
    <x v="0"/>
  </r>
  <r>
    <x v="0"/>
    <x v="6"/>
    <x v="6"/>
    <x v="29"/>
    <x v="29"/>
    <x v="29"/>
    <x v="17"/>
    <x v="91"/>
    <x v="85"/>
    <x v="72"/>
    <x v="110"/>
    <x v="52"/>
    <x v="100"/>
    <x v="0"/>
  </r>
  <r>
    <x v="0"/>
    <x v="7"/>
    <x v="7"/>
    <x v="1"/>
    <x v="1"/>
    <x v="1"/>
    <x v="0"/>
    <x v="92"/>
    <x v="95"/>
    <x v="90"/>
    <x v="111"/>
    <x v="64"/>
    <x v="103"/>
    <x v="0"/>
  </r>
  <r>
    <x v="0"/>
    <x v="7"/>
    <x v="7"/>
    <x v="0"/>
    <x v="0"/>
    <x v="0"/>
    <x v="1"/>
    <x v="82"/>
    <x v="96"/>
    <x v="91"/>
    <x v="112"/>
    <x v="57"/>
    <x v="104"/>
    <x v="0"/>
  </r>
  <r>
    <x v="0"/>
    <x v="7"/>
    <x v="7"/>
    <x v="17"/>
    <x v="17"/>
    <x v="17"/>
    <x v="2"/>
    <x v="93"/>
    <x v="97"/>
    <x v="64"/>
    <x v="113"/>
    <x v="65"/>
    <x v="39"/>
    <x v="0"/>
  </r>
  <r>
    <x v="0"/>
    <x v="7"/>
    <x v="7"/>
    <x v="3"/>
    <x v="3"/>
    <x v="3"/>
    <x v="3"/>
    <x v="69"/>
    <x v="98"/>
    <x v="92"/>
    <x v="114"/>
    <x v="24"/>
    <x v="0"/>
    <x v="0"/>
  </r>
  <r>
    <x v="0"/>
    <x v="7"/>
    <x v="7"/>
    <x v="5"/>
    <x v="5"/>
    <x v="5"/>
    <x v="4"/>
    <x v="49"/>
    <x v="99"/>
    <x v="92"/>
    <x v="114"/>
    <x v="57"/>
    <x v="104"/>
    <x v="0"/>
  </r>
  <r>
    <x v="0"/>
    <x v="7"/>
    <x v="7"/>
    <x v="8"/>
    <x v="8"/>
    <x v="8"/>
    <x v="5"/>
    <x v="86"/>
    <x v="24"/>
    <x v="60"/>
    <x v="115"/>
    <x v="62"/>
    <x v="105"/>
    <x v="0"/>
  </r>
  <r>
    <x v="0"/>
    <x v="7"/>
    <x v="7"/>
    <x v="2"/>
    <x v="2"/>
    <x v="2"/>
    <x v="6"/>
    <x v="55"/>
    <x v="100"/>
    <x v="87"/>
    <x v="28"/>
    <x v="56"/>
    <x v="106"/>
    <x v="0"/>
  </r>
  <r>
    <x v="0"/>
    <x v="7"/>
    <x v="7"/>
    <x v="6"/>
    <x v="6"/>
    <x v="6"/>
    <x v="7"/>
    <x v="94"/>
    <x v="101"/>
    <x v="67"/>
    <x v="116"/>
    <x v="54"/>
    <x v="107"/>
    <x v="0"/>
  </r>
  <r>
    <x v="0"/>
    <x v="7"/>
    <x v="7"/>
    <x v="7"/>
    <x v="7"/>
    <x v="7"/>
    <x v="7"/>
    <x v="94"/>
    <x v="101"/>
    <x v="69"/>
    <x v="117"/>
    <x v="57"/>
    <x v="104"/>
    <x v="0"/>
  </r>
  <r>
    <x v="0"/>
    <x v="7"/>
    <x v="7"/>
    <x v="30"/>
    <x v="30"/>
    <x v="30"/>
    <x v="9"/>
    <x v="74"/>
    <x v="102"/>
    <x v="83"/>
    <x v="118"/>
    <x v="44"/>
    <x v="108"/>
    <x v="0"/>
  </r>
  <r>
    <x v="0"/>
    <x v="7"/>
    <x v="7"/>
    <x v="10"/>
    <x v="10"/>
    <x v="10"/>
    <x v="10"/>
    <x v="75"/>
    <x v="93"/>
    <x v="83"/>
    <x v="118"/>
    <x v="45"/>
    <x v="109"/>
    <x v="0"/>
  </r>
  <r>
    <x v="0"/>
    <x v="7"/>
    <x v="7"/>
    <x v="32"/>
    <x v="32"/>
    <x v="32"/>
    <x v="10"/>
    <x v="75"/>
    <x v="93"/>
    <x v="89"/>
    <x v="119"/>
    <x v="41"/>
    <x v="110"/>
    <x v="0"/>
  </r>
  <r>
    <x v="0"/>
    <x v="7"/>
    <x v="7"/>
    <x v="9"/>
    <x v="9"/>
    <x v="9"/>
    <x v="12"/>
    <x v="76"/>
    <x v="94"/>
    <x v="93"/>
    <x v="120"/>
    <x v="41"/>
    <x v="110"/>
    <x v="0"/>
  </r>
  <r>
    <x v="0"/>
    <x v="7"/>
    <x v="7"/>
    <x v="12"/>
    <x v="12"/>
    <x v="12"/>
    <x v="12"/>
    <x v="76"/>
    <x v="94"/>
    <x v="64"/>
    <x v="113"/>
    <x v="32"/>
    <x v="111"/>
    <x v="0"/>
  </r>
  <r>
    <x v="0"/>
    <x v="7"/>
    <x v="7"/>
    <x v="13"/>
    <x v="13"/>
    <x v="13"/>
    <x v="14"/>
    <x v="77"/>
    <x v="63"/>
    <x v="82"/>
    <x v="121"/>
    <x v="22"/>
    <x v="112"/>
    <x v="0"/>
  </r>
  <r>
    <x v="0"/>
    <x v="7"/>
    <x v="7"/>
    <x v="4"/>
    <x v="4"/>
    <x v="4"/>
    <x v="14"/>
    <x v="77"/>
    <x v="63"/>
    <x v="71"/>
    <x v="122"/>
    <x v="59"/>
    <x v="113"/>
    <x v="0"/>
  </r>
  <r>
    <x v="0"/>
    <x v="7"/>
    <x v="7"/>
    <x v="33"/>
    <x v="33"/>
    <x v="33"/>
    <x v="16"/>
    <x v="91"/>
    <x v="49"/>
    <x v="60"/>
    <x v="115"/>
    <x v="28"/>
    <x v="114"/>
    <x v="0"/>
  </r>
  <r>
    <x v="0"/>
    <x v="7"/>
    <x v="7"/>
    <x v="28"/>
    <x v="28"/>
    <x v="28"/>
    <x v="17"/>
    <x v="95"/>
    <x v="103"/>
    <x v="83"/>
    <x v="118"/>
    <x v="22"/>
    <x v="112"/>
    <x v="0"/>
  </r>
  <r>
    <x v="0"/>
    <x v="7"/>
    <x v="7"/>
    <x v="16"/>
    <x v="16"/>
    <x v="16"/>
    <x v="17"/>
    <x v="95"/>
    <x v="103"/>
    <x v="79"/>
    <x v="123"/>
    <x v="46"/>
    <x v="115"/>
    <x v="0"/>
  </r>
  <r>
    <x v="0"/>
    <x v="7"/>
    <x v="7"/>
    <x v="34"/>
    <x v="34"/>
    <x v="34"/>
    <x v="19"/>
    <x v="96"/>
    <x v="104"/>
    <x v="93"/>
    <x v="120"/>
    <x v="36"/>
    <x v="6"/>
    <x v="0"/>
  </r>
  <r>
    <x v="0"/>
    <x v="7"/>
    <x v="7"/>
    <x v="20"/>
    <x v="20"/>
    <x v="20"/>
    <x v="19"/>
    <x v="96"/>
    <x v="104"/>
    <x v="35"/>
    <x v="124"/>
    <x v="58"/>
    <x v="116"/>
    <x v="0"/>
  </r>
  <r>
    <x v="0"/>
    <x v="7"/>
    <x v="7"/>
    <x v="29"/>
    <x v="29"/>
    <x v="29"/>
    <x v="19"/>
    <x v="96"/>
    <x v="104"/>
    <x v="78"/>
    <x v="125"/>
    <x v="22"/>
    <x v="112"/>
    <x v="0"/>
  </r>
  <r>
    <x v="0"/>
    <x v="8"/>
    <x v="8"/>
    <x v="35"/>
    <x v="35"/>
    <x v="35"/>
    <x v="0"/>
    <x v="79"/>
    <x v="105"/>
    <x v="94"/>
    <x v="126"/>
    <x v="19"/>
    <x v="117"/>
    <x v="0"/>
  </r>
  <r>
    <x v="0"/>
    <x v="8"/>
    <x v="8"/>
    <x v="0"/>
    <x v="0"/>
    <x v="0"/>
    <x v="1"/>
    <x v="37"/>
    <x v="106"/>
    <x v="95"/>
    <x v="127"/>
    <x v="32"/>
    <x v="118"/>
    <x v="0"/>
  </r>
  <r>
    <x v="0"/>
    <x v="8"/>
    <x v="8"/>
    <x v="1"/>
    <x v="1"/>
    <x v="1"/>
    <x v="2"/>
    <x v="97"/>
    <x v="107"/>
    <x v="96"/>
    <x v="128"/>
    <x v="43"/>
    <x v="119"/>
    <x v="0"/>
  </r>
  <r>
    <x v="0"/>
    <x v="8"/>
    <x v="8"/>
    <x v="2"/>
    <x v="2"/>
    <x v="2"/>
    <x v="3"/>
    <x v="81"/>
    <x v="108"/>
    <x v="80"/>
    <x v="129"/>
    <x v="14"/>
    <x v="120"/>
    <x v="0"/>
  </r>
  <r>
    <x v="0"/>
    <x v="8"/>
    <x v="8"/>
    <x v="6"/>
    <x v="6"/>
    <x v="6"/>
    <x v="4"/>
    <x v="98"/>
    <x v="39"/>
    <x v="24"/>
    <x v="130"/>
    <x v="43"/>
    <x v="119"/>
    <x v="0"/>
  </r>
  <r>
    <x v="0"/>
    <x v="8"/>
    <x v="8"/>
    <x v="4"/>
    <x v="4"/>
    <x v="4"/>
    <x v="5"/>
    <x v="63"/>
    <x v="79"/>
    <x v="76"/>
    <x v="131"/>
    <x v="39"/>
    <x v="14"/>
    <x v="0"/>
  </r>
  <r>
    <x v="0"/>
    <x v="8"/>
    <x v="8"/>
    <x v="3"/>
    <x v="3"/>
    <x v="3"/>
    <x v="6"/>
    <x v="64"/>
    <x v="67"/>
    <x v="97"/>
    <x v="132"/>
    <x v="58"/>
    <x v="121"/>
    <x v="0"/>
  </r>
  <r>
    <x v="0"/>
    <x v="8"/>
    <x v="8"/>
    <x v="10"/>
    <x v="10"/>
    <x v="10"/>
    <x v="7"/>
    <x v="99"/>
    <x v="109"/>
    <x v="26"/>
    <x v="133"/>
    <x v="55"/>
    <x v="122"/>
    <x v="0"/>
  </r>
  <r>
    <x v="0"/>
    <x v="8"/>
    <x v="8"/>
    <x v="7"/>
    <x v="7"/>
    <x v="7"/>
    <x v="8"/>
    <x v="70"/>
    <x v="110"/>
    <x v="66"/>
    <x v="134"/>
    <x v="36"/>
    <x v="48"/>
    <x v="0"/>
  </r>
  <r>
    <x v="0"/>
    <x v="8"/>
    <x v="8"/>
    <x v="8"/>
    <x v="8"/>
    <x v="8"/>
    <x v="9"/>
    <x v="68"/>
    <x v="111"/>
    <x v="29"/>
    <x v="135"/>
    <x v="41"/>
    <x v="123"/>
    <x v="0"/>
  </r>
  <r>
    <x v="0"/>
    <x v="8"/>
    <x v="8"/>
    <x v="36"/>
    <x v="36"/>
    <x v="36"/>
    <x v="10"/>
    <x v="69"/>
    <x v="82"/>
    <x v="98"/>
    <x v="136"/>
    <x v="22"/>
    <x v="51"/>
    <x v="0"/>
  </r>
  <r>
    <x v="0"/>
    <x v="8"/>
    <x v="8"/>
    <x v="25"/>
    <x v="25"/>
    <x v="25"/>
    <x v="11"/>
    <x v="50"/>
    <x v="112"/>
    <x v="29"/>
    <x v="135"/>
    <x v="45"/>
    <x v="124"/>
    <x v="0"/>
  </r>
  <r>
    <x v="0"/>
    <x v="8"/>
    <x v="8"/>
    <x v="13"/>
    <x v="13"/>
    <x v="13"/>
    <x v="11"/>
    <x v="50"/>
    <x v="112"/>
    <x v="81"/>
    <x v="137"/>
    <x v="49"/>
    <x v="125"/>
    <x v="0"/>
  </r>
  <r>
    <x v="0"/>
    <x v="8"/>
    <x v="8"/>
    <x v="12"/>
    <x v="12"/>
    <x v="12"/>
    <x v="13"/>
    <x v="51"/>
    <x v="113"/>
    <x v="24"/>
    <x v="130"/>
    <x v="66"/>
    <x v="126"/>
    <x v="0"/>
  </r>
  <r>
    <x v="0"/>
    <x v="8"/>
    <x v="8"/>
    <x v="5"/>
    <x v="5"/>
    <x v="5"/>
    <x v="13"/>
    <x v="51"/>
    <x v="113"/>
    <x v="77"/>
    <x v="33"/>
    <x v="39"/>
    <x v="14"/>
    <x v="0"/>
  </r>
  <r>
    <x v="0"/>
    <x v="8"/>
    <x v="8"/>
    <x v="11"/>
    <x v="11"/>
    <x v="11"/>
    <x v="15"/>
    <x v="53"/>
    <x v="114"/>
    <x v="69"/>
    <x v="138"/>
    <x v="28"/>
    <x v="11"/>
    <x v="0"/>
  </r>
  <r>
    <x v="0"/>
    <x v="8"/>
    <x v="8"/>
    <x v="15"/>
    <x v="15"/>
    <x v="15"/>
    <x v="15"/>
    <x v="53"/>
    <x v="114"/>
    <x v="98"/>
    <x v="136"/>
    <x v="67"/>
    <x v="127"/>
    <x v="0"/>
  </r>
  <r>
    <x v="0"/>
    <x v="8"/>
    <x v="8"/>
    <x v="18"/>
    <x v="18"/>
    <x v="18"/>
    <x v="17"/>
    <x v="86"/>
    <x v="15"/>
    <x v="69"/>
    <x v="138"/>
    <x v="24"/>
    <x v="128"/>
    <x v="0"/>
  </r>
  <r>
    <x v="0"/>
    <x v="8"/>
    <x v="8"/>
    <x v="14"/>
    <x v="14"/>
    <x v="14"/>
    <x v="17"/>
    <x v="86"/>
    <x v="15"/>
    <x v="29"/>
    <x v="135"/>
    <x v="22"/>
    <x v="51"/>
    <x v="0"/>
  </r>
  <r>
    <x v="0"/>
    <x v="8"/>
    <x v="8"/>
    <x v="37"/>
    <x v="37"/>
    <x v="37"/>
    <x v="19"/>
    <x v="72"/>
    <x v="115"/>
    <x v="28"/>
    <x v="139"/>
    <x v="55"/>
    <x v="122"/>
    <x v="0"/>
  </r>
  <r>
    <x v="0"/>
    <x v="9"/>
    <x v="9"/>
    <x v="1"/>
    <x v="1"/>
    <x v="1"/>
    <x v="0"/>
    <x v="65"/>
    <x v="116"/>
    <x v="77"/>
    <x v="140"/>
    <x v="21"/>
    <x v="129"/>
    <x v="0"/>
  </r>
  <r>
    <x v="0"/>
    <x v="9"/>
    <x v="9"/>
    <x v="0"/>
    <x v="0"/>
    <x v="0"/>
    <x v="1"/>
    <x v="69"/>
    <x v="117"/>
    <x v="45"/>
    <x v="141"/>
    <x v="67"/>
    <x v="40"/>
    <x v="0"/>
  </r>
  <r>
    <x v="0"/>
    <x v="9"/>
    <x v="9"/>
    <x v="3"/>
    <x v="3"/>
    <x v="3"/>
    <x v="2"/>
    <x v="72"/>
    <x v="118"/>
    <x v="80"/>
    <x v="43"/>
    <x v="57"/>
    <x v="95"/>
    <x v="0"/>
  </r>
  <r>
    <x v="0"/>
    <x v="9"/>
    <x v="9"/>
    <x v="4"/>
    <x v="4"/>
    <x v="4"/>
    <x v="3"/>
    <x v="100"/>
    <x v="53"/>
    <x v="69"/>
    <x v="142"/>
    <x v="40"/>
    <x v="130"/>
    <x v="0"/>
  </r>
  <r>
    <x v="0"/>
    <x v="9"/>
    <x v="9"/>
    <x v="9"/>
    <x v="9"/>
    <x v="9"/>
    <x v="4"/>
    <x v="74"/>
    <x v="2"/>
    <x v="47"/>
    <x v="143"/>
    <x v="31"/>
    <x v="131"/>
    <x v="0"/>
  </r>
  <r>
    <x v="0"/>
    <x v="9"/>
    <x v="9"/>
    <x v="6"/>
    <x v="6"/>
    <x v="6"/>
    <x v="5"/>
    <x v="89"/>
    <x v="119"/>
    <x v="72"/>
    <x v="144"/>
    <x v="55"/>
    <x v="132"/>
    <x v="0"/>
  </r>
  <r>
    <x v="0"/>
    <x v="9"/>
    <x v="9"/>
    <x v="7"/>
    <x v="7"/>
    <x v="7"/>
    <x v="5"/>
    <x v="89"/>
    <x v="119"/>
    <x v="46"/>
    <x v="145"/>
    <x v="32"/>
    <x v="133"/>
    <x v="0"/>
  </r>
  <r>
    <x v="0"/>
    <x v="9"/>
    <x v="9"/>
    <x v="15"/>
    <x v="15"/>
    <x v="15"/>
    <x v="7"/>
    <x v="76"/>
    <x v="6"/>
    <x v="64"/>
    <x v="146"/>
    <x v="32"/>
    <x v="133"/>
    <x v="0"/>
  </r>
  <r>
    <x v="0"/>
    <x v="9"/>
    <x v="9"/>
    <x v="2"/>
    <x v="2"/>
    <x v="2"/>
    <x v="8"/>
    <x v="101"/>
    <x v="8"/>
    <x v="87"/>
    <x v="147"/>
    <x v="46"/>
    <x v="27"/>
    <x v="0"/>
  </r>
  <r>
    <x v="0"/>
    <x v="9"/>
    <x v="9"/>
    <x v="5"/>
    <x v="5"/>
    <x v="5"/>
    <x v="8"/>
    <x v="101"/>
    <x v="8"/>
    <x v="81"/>
    <x v="148"/>
    <x v="40"/>
    <x v="130"/>
    <x v="0"/>
  </r>
  <r>
    <x v="0"/>
    <x v="9"/>
    <x v="9"/>
    <x v="11"/>
    <x v="11"/>
    <x v="11"/>
    <x v="10"/>
    <x v="95"/>
    <x v="29"/>
    <x v="70"/>
    <x v="149"/>
    <x v="67"/>
    <x v="40"/>
    <x v="0"/>
  </r>
  <r>
    <x v="0"/>
    <x v="9"/>
    <x v="9"/>
    <x v="8"/>
    <x v="8"/>
    <x v="8"/>
    <x v="11"/>
    <x v="96"/>
    <x v="31"/>
    <x v="60"/>
    <x v="66"/>
    <x v="52"/>
    <x v="134"/>
    <x v="0"/>
  </r>
  <r>
    <x v="0"/>
    <x v="9"/>
    <x v="9"/>
    <x v="13"/>
    <x v="13"/>
    <x v="13"/>
    <x v="11"/>
    <x v="96"/>
    <x v="31"/>
    <x v="35"/>
    <x v="150"/>
    <x v="58"/>
    <x v="135"/>
    <x v="0"/>
  </r>
  <r>
    <x v="0"/>
    <x v="9"/>
    <x v="9"/>
    <x v="29"/>
    <x v="29"/>
    <x v="29"/>
    <x v="13"/>
    <x v="102"/>
    <x v="120"/>
    <x v="78"/>
    <x v="151"/>
    <x v="28"/>
    <x v="16"/>
    <x v="0"/>
  </r>
  <r>
    <x v="0"/>
    <x v="9"/>
    <x v="9"/>
    <x v="25"/>
    <x v="25"/>
    <x v="25"/>
    <x v="14"/>
    <x v="103"/>
    <x v="94"/>
    <x v="83"/>
    <x v="139"/>
    <x v="24"/>
    <x v="136"/>
    <x v="0"/>
  </r>
  <r>
    <x v="0"/>
    <x v="9"/>
    <x v="9"/>
    <x v="19"/>
    <x v="19"/>
    <x v="19"/>
    <x v="14"/>
    <x v="103"/>
    <x v="94"/>
    <x v="47"/>
    <x v="143"/>
    <x v="52"/>
    <x v="134"/>
    <x v="0"/>
  </r>
  <r>
    <x v="0"/>
    <x v="9"/>
    <x v="9"/>
    <x v="20"/>
    <x v="20"/>
    <x v="20"/>
    <x v="16"/>
    <x v="104"/>
    <x v="17"/>
    <x v="72"/>
    <x v="144"/>
    <x v="40"/>
    <x v="130"/>
    <x v="0"/>
  </r>
  <r>
    <x v="0"/>
    <x v="9"/>
    <x v="9"/>
    <x v="28"/>
    <x v="28"/>
    <x v="28"/>
    <x v="17"/>
    <x v="105"/>
    <x v="115"/>
    <x v="78"/>
    <x v="151"/>
    <x v="52"/>
    <x v="134"/>
    <x v="0"/>
  </r>
  <r>
    <x v="0"/>
    <x v="9"/>
    <x v="9"/>
    <x v="14"/>
    <x v="14"/>
    <x v="14"/>
    <x v="17"/>
    <x v="105"/>
    <x v="115"/>
    <x v="60"/>
    <x v="66"/>
    <x v="32"/>
    <x v="133"/>
    <x v="0"/>
  </r>
  <r>
    <x v="0"/>
    <x v="9"/>
    <x v="9"/>
    <x v="17"/>
    <x v="17"/>
    <x v="17"/>
    <x v="19"/>
    <x v="106"/>
    <x v="121"/>
    <x v="78"/>
    <x v="151"/>
    <x v="57"/>
    <x v="95"/>
    <x v="0"/>
  </r>
  <r>
    <x v="0"/>
    <x v="10"/>
    <x v="10"/>
    <x v="0"/>
    <x v="0"/>
    <x v="0"/>
    <x v="0"/>
    <x v="107"/>
    <x v="122"/>
    <x v="99"/>
    <x v="152"/>
    <x v="40"/>
    <x v="137"/>
    <x v="0"/>
  </r>
  <r>
    <x v="0"/>
    <x v="10"/>
    <x v="10"/>
    <x v="1"/>
    <x v="1"/>
    <x v="1"/>
    <x v="1"/>
    <x v="54"/>
    <x v="123"/>
    <x v="46"/>
    <x v="5"/>
    <x v="54"/>
    <x v="59"/>
    <x v="0"/>
  </r>
  <r>
    <x v="0"/>
    <x v="10"/>
    <x v="10"/>
    <x v="2"/>
    <x v="2"/>
    <x v="2"/>
    <x v="2"/>
    <x v="73"/>
    <x v="124"/>
    <x v="49"/>
    <x v="153"/>
    <x v="31"/>
    <x v="138"/>
    <x v="0"/>
  </r>
  <r>
    <x v="0"/>
    <x v="10"/>
    <x v="10"/>
    <x v="7"/>
    <x v="7"/>
    <x v="7"/>
    <x v="3"/>
    <x v="88"/>
    <x v="125"/>
    <x v="80"/>
    <x v="154"/>
    <x v="67"/>
    <x v="36"/>
    <x v="0"/>
  </r>
  <r>
    <x v="0"/>
    <x v="10"/>
    <x v="10"/>
    <x v="3"/>
    <x v="3"/>
    <x v="3"/>
    <x v="4"/>
    <x v="74"/>
    <x v="126"/>
    <x v="28"/>
    <x v="155"/>
    <x v="28"/>
    <x v="139"/>
    <x v="0"/>
  </r>
  <r>
    <x v="0"/>
    <x v="10"/>
    <x v="10"/>
    <x v="4"/>
    <x v="4"/>
    <x v="4"/>
    <x v="5"/>
    <x v="76"/>
    <x v="127"/>
    <x v="46"/>
    <x v="5"/>
    <x v="40"/>
    <x v="137"/>
    <x v="0"/>
  </r>
  <r>
    <x v="0"/>
    <x v="10"/>
    <x v="10"/>
    <x v="8"/>
    <x v="8"/>
    <x v="8"/>
    <x v="6"/>
    <x v="77"/>
    <x v="128"/>
    <x v="35"/>
    <x v="90"/>
    <x v="47"/>
    <x v="102"/>
    <x v="0"/>
  </r>
  <r>
    <x v="0"/>
    <x v="10"/>
    <x v="10"/>
    <x v="6"/>
    <x v="6"/>
    <x v="6"/>
    <x v="7"/>
    <x v="91"/>
    <x v="92"/>
    <x v="60"/>
    <x v="156"/>
    <x v="28"/>
    <x v="139"/>
    <x v="0"/>
  </r>
  <r>
    <x v="0"/>
    <x v="10"/>
    <x v="10"/>
    <x v="5"/>
    <x v="5"/>
    <x v="5"/>
    <x v="7"/>
    <x v="91"/>
    <x v="92"/>
    <x v="64"/>
    <x v="1"/>
    <x v="59"/>
    <x v="140"/>
    <x v="0"/>
  </r>
  <r>
    <x v="0"/>
    <x v="10"/>
    <x v="10"/>
    <x v="15"/>
    <x v="15"/>
    <x v="15"/>
    <x v="9"/>
    <x v="101"/>
    <x v="71"/>
    <x v="81"/>
    <x v="157"/>
    <x v="40"/>
    <x v="137"/>
    <x v="0"/>
  </r>
  <r>
    <x v="0"/>
    <x v="10"/>
    <x v="10"/>
    <x v="9"/>
    <x v="9"/>
    <x v="9"/>
    <x v="10"/>
    <x v="96"/>
    <x v="129"/>
    <x v="83"/>
    <x v="77"/>
    <x v="28"/>
    <x v="139"/>
    <x v="0"/>
  </r>
  <r>
    <x v="0"/>
    <x v="10"/>
    <x v="10"/>
    <x v="38"/>
    <x v="38"/>
    <x v="38"/>
    <x v="10"/>
    <x v="96"/>
    <x v="129"/>
    <x v="83"/>
    <x v="77"/>
    <x v="28"/>
    <x v="139"/>
    <x v="0"/>
  </r>
  <r>
    <x v="0"/>
    <x v="10"/>
    <x v="10"/>
    <x v="12"/>
    <x v="12"/>
    <x v="12"/>
    <x v="10"/>
    <x v="96"/>
    <x v="129"/>
    <x v="65"/>
    <x v="158"/>
    <x v="59"/>
    <x v="140"/>
    <x v="0"/>
  </r>
  <r>
    <x v="0"/>
    <x v="10"/>
    <x v="10"/>
    <x v="39"/>
    <x v="39"/>
    <x v="39"/>
    <x v="13"/>
    <x v="102"/>
    <x v="84"/>
    <x v="87"/>
    <x v="147"/>
    <x v="22"/>
    <x v="101"/>
    <x v="0"/>
  </r>
  <r>
    <x v="0"/>
    <x v="10"/>
    <x v="10"/>
    <x v="40"/>
    <x v="40"/>
    <x v="40"/>
    <x v="13"/>
    <x v="102"/>
    <x v="84"/>
    <x v="79"/>
    <x v="159"/>
    <x v="40"/>
    <x v="137"/>
    <x v="0"/>
  </r>
  <r>
    <x v="0"/>
    <x v="10"/>
    <x v="10"/>
    <x v="18"/>
    <x v="18"/>
    <x v="18"/>
    <x v="15"/>
    <x v="103"/>
    <x v="34"/>
    <x v="72"/>
    <x v="160"/>
    <x v="39"/>
    <x v="141"/>
    <x v="0"/>
  </r>
  <r>
    <x v="0"/>
    <x v="10"/>
    <x v="10"/>
    <x v="13"/>
    <x v="13"/>
    <x v="13"/>
    <x v="15"/>
    <x v="103"/>
    <x v="34"/>
    <x v="47"/>
    <x v="115"/>
    <x v="52"/>
    <x v="79"/>
    <x v="0"/>
  </r>
  <r>
    <x v="0"/>
    <x v="10"/>
    <x v="10"/>
    <x v="41"/>
    <x v="41"/>
    <x v="41"/>
    <x v="15"/>
    <x v="103"/>
    <x v="34"/>
    <x v="35"/>
    <x v="90"/>
    <x v="32"/>
    <x v="75"/>
    <x v="0"/>
  </r>
  <r>
    <x v="0"/>
    <x v="10"/>
    <x v="10"/>
    <x v="29"/>
    <x v="29"/>
    <x v="29"/>
    <x v="15"/>
    <x v="103"/>
    <x v="34"/>
    <x v="47"/>
    <x v="115"/>
    <x v="52"/>
    <x v="79"/>
    <x v="0"/>
  </r>
  <r>
    <x v="0"/>
    <x v="10"/>
    <x v="10"/>
    <x v="19"/>
    <x v="19"/>
    <x v="19"/>
    <x v="15"/>
    <x v="103"/>
    <x v="34"/>
    <x v="88"/>
    <x v="161"/>
    <x v="59"/>
    <x v="140"/>
    <x v="0"/>
  </r>
  <r>
    <x v="0"/>
    <x v="11"/>
    <x v="11"/>
    <x v="42"/>
    <x v="42"/>
    <x v="42"/>
    <x v="0"/>
    <x v="45"/>
    <x v="130"/>
    <x v="100"/>
    <x v="162"/>
    <x v="46"/>
    <x v="142"/>
    <x v="0"/>
  </r>
  <r>
    <x v="0"/>
    <x v="11"/>
    <x v="11"/>
    <x v="2"/>
    <x v="2"/>
    <x v="2"/>
    <x v="1"/>
    <x v="47"/>
    <x v="131"/>
    <x v="70"/>
    <x v="163"/>
    <x v="14"/>
    <x v="143"/>
    <x v="0"/>
  </r>
  <r>
    <x v="0"/>
    <x v="11"/>
    <x v="11"/>
    <x v="0"/>
    <x v="0"/>
    <x v="0"/>
    <x v="2"/>
    <x v="65"/>
    <x v="107"/>
    <x v="55"/>
    <x v="164"/>
    <x v="59"/>
    <x v="144"/>
    <x v="0"/>
  </r>
  <r>
    <x v="0"/>
    <x v="11"/>
    <x v="11"/>
    <x v="43"/>
    <x v="43"/>
    <x v="43"/>
    <x v="3"/>
    <x v="68"/>
    <x v="132"/>
    <x v="26"/>
    <x v="165"/>
    <x v="24"/>
    <x v="77"/>
    <x v="0"/>
  </r>
  <r>
    <x v="0"/>
    <x v="11"/>
    <x v="11"/>
    <x v="4"/>
    <x v="4"/>
    <x v="4"/>
    <x v="4"/>
    <x v="49"/>
    <x v="133"/>
    <x v="24"/>
    <x v="166"/>
    <x v="40"/>
    <x v="14"/>
    <x v="0"/>
  </r>
  <r>
    <x v="0"/>
    <x v="11"/>
    <x v="11"/>
    <x v="7"/>
    <x v="7"/>
    <x v="7"/>
    <x v="5"/>
    <x v="71"/>
    <x v="134"/>
    <x v="92"/>
    <x v="167"/>
    <x v="32"/>
    <x v="121"/>
    <x v="0"/>
  </r>
  <r>
    <x v="0"/>
    <x v="11"/>
    <x v="11"/>
    <x v="10"/>
    <x v="10"/>
    <x v="10"/>
    <x v="6"/>
    <x v="53"/>
    <x v="135"/>
    <x v="29"/>
    <x v="37"/>
    <x v="54"/>
    <x v="16"/>
    <x v="0"/>
  </r>
  <r>
    <x v="0"/>
    <x v="11"/>
    <x v="11"/>
    <x v="9"/>
    <x v="9"/>
    <x v="9"/>
    <x v="7"/>
    <x v="86"/>
    <x v="25"/>
    <x v="72"/>
    <x v="168"/>
    <x v="41"/>
    <x v="145"/>
    <x v="0"/>
  </r>
  <r>
    <x v="0"/>
    <x v="11"/>
    <x v="11"/>
    <x v="6"/>
    <x v="6"/>
    <x v="6"/>
    <x v="8"/>
    <x v="87"/>
    <x v="110"/>
    <x v="46"/>
    <x v="11"/>
    <x v="47"/>
    <x v="10"/>
    <x v="0"/>
  </r>
  <r>
    <x v="0"/>
    <x v="11"/>
    <x v="11"/>
    <x v="12"/>
    <x v="12"/>
    <x v="12"/>
    <x v="9"/>
    <x v="73"/>
    <x v="82"/>
    <x v="48"/>
    <x v="169"/>
    <x v="39"/>
    <x v="37"/>
    <x v="0"/>
  </r>
  <r>
    <x v="0"/>
    <x v="11"/>
    <x v="11"/>
    <x v="14"/>
    <x v="14"/>
    <x v="14"/>
    <x v="10"/>
    <x v="88"/>
    <x v="10"/>
    <x v="81"/>
    <x v="170"/>
    <x v="28"/>
    <x v="146"/>
    <x v="0"/>
  </r>
  <r>
    <x v="0"/>
    <x v="11"/>
    <x v="11"/>
    <x v="13"/>
    <x v="13"/>
    <x v="13"/>
    <x v="10"/>
    <x v="88"/>
    <x v="10"/>
    <x v="82"/>
    <x v="118"/>
    <x v="44"/>
    <x v="147"/>
    <x v="0"/>
  </r>
  <r>
    <x v="0"/>
    <x v="11"/>
    <x v="11"/>
    <x v="44"/>
    <x v="44"/>
    <x v="44"/>
    <x v="10"/>
    <x v="88"/>
    <x v="10"/>
    <x v="29"/>
    <x v="37"/>
    <x v="58"/>
    <x v="128"/>
    <x v="0"/>
  </r>
  <r>
    <x v="0"/>
    <x v="11"/>
    <x v="11"/>
    <x v="11"/>
    <x v="11"/>
    <x v="11"/>
    <x v="13"/>
    <x v="100"/>
    <x v="112"/>
    <x v="80"/>
    <x v="171"/>
    <x v="32"/>
    <x v="121"/>
    <x v="0"/>
  </r>
  <r>
    <x v="0"/>
    <x v="11"/>
    <x v="11"/>
    <x v="27"/>
    <x v="27"/>
    <x v="27"/>
    <x v="14"/>
    <x v="74"/>
    <x v="43"/>
    <x v="63"/>
    <x v="133"/>
    <x v="40"/>
    <x v="14"/>
    <x v="0"/>
  </r>
  <r>
    <x v="0"/>
    <x v="11"/>
    <x v="11"/>
    <x v="18"/>
    <x v="18"/>
    <x v="18"/>
    <x v="14"/>
    <x v="74"/>
    <x v="43"/>
    <x v="63"/>
    <x v="133"/>
    <x v="40"/>
    <x v="14"/>
    <x v="0"/>
  </r>
  <r>
    <x v="0"/>
    <x v="11"/>
    <x v="11"/>
    <x v="8"/>
    <x v="8"/>
    <x v="8"/>
    <x v="16"/>
    <x v="89"/>
    <x v="120"/>
    <x v="28"/>
    <x v="172"/>
    <x v="47"/>
    <x v="10"/>
    <x v="0"/>
  </r>
  <r>
    <x v="0"/>
    <x v="11"/>
    <x v="11"/>
    <x v="5"/>
    <x v="5"/>
    <x v="5"/>
    <x v="16"/>
    <x v="89"/>
    <x v="120"/>
    <x v="63"/>
    <x v="133"/>
    <x v="59"/>
    <x v="144"/>
    <x v="0"/>
  </r>
  <r>
    <x v="0"/>
    <x v="11"/>
    <x v="11"/>
    <x v="16"/>
    <x v="16"/>
    <x v="16"/>
    <x v="18"/>
    <x v="76"/>
    <x v="46"/>
    <x v="35"/>
    <x v="173"/>
    <x v="22"/>
    <x v="124"/>
    <x v="0"/>
  </r>
  <r>
    <x v="0"/>
    <x v="11"/>
    <x v="11"/>
    <x v="45"/>
    <x v="45"/>
    <x v="45"/>
    <x v="19"/>
    <x v="90"/>
    <x v="16"/>
    <x v="28"/>
    <x v="172"/>
    <x v="57"/>
    <x v="148"/>
    <x v="0"/>
  </r>
  <r>
    <x v="0"/>
    <x v="11"/>
    <x v="11"/>
    <x v="28"/>
    <x v="28"/>
    <x v="28"/>
    <x v="19"/>
    <x v="90"/>
    <x v="16"/>
    <x v="28"/>
    <x v="172"/>
    <x v="57"/>
    <x v="148"/>
    <x v="0"/>
  </r>
  <r>
    <x v="0"/>
    <x v="12"/>
    <x v="12"/>
    <x v="0"/>
    <x v="0"/>
    <x v="0"/>
    <x v="0"/>
    <x v="34"/>
    <x v="136"/>
    <x v="27"/>
    <x v="174"/>
    <x v="57"/>
    <x v="149"/>
    <x v="0"/>
  </r>
  <r>
    <x v="0"/>
    <x v="12"/>
    <x v="12"/>
    <x v="6"/>
    <x v="6"/>
    <x v="6"/>
    <x v="1"/>
    <x v="38"/>
    <x v="137"/>
    <x v="76"/>
    <x v="175"/>
    <x v="56"/>
    <x v="150"/>
    <x v="0"/>
  </r>
  <r>
    <x v="0"/>
    <x v="12"/>
    <x v="12"/>
    <x v="4"/>
    <x v="4"/>
    <x v="4"/>
    <x v="2"/>
    <x v="108"/>
    <x v="138"/>
    <x v="101"/>
    <x v="176"/>
    <x v="66"/>
    <x v="126"/>
    <x v="0"/>
  </r>
  <r>
    <x v="0"/>
    <x v="12"/>
    <x v="12"/>
    <x v="10"/>
    <x v="10"/>
    <x v="10"/>
    <x v="3"/>
    <x v="45"/>
    <x v="2"/>
    <x v="100"/>
    <x v="87"/>
    <x v="46"/>
    <x v="107"/>
    <x v="0"/>
  </r>
  <r>
    <x v="0"/>
    <x v="12"/>
    <x v="12"/>
    <x v="2"/>
    <x v="2"/>
    <x v="2"/>
    <x v="4"/>
    <x v="64"/>
    <x v="139"/>
    <x v="81"/>
    <x v="26"/>
    <x v="68"/>
    <x v="151"/>
    <x v="0"/>
  </r>
  <r>
    <x v="0"/>
    <x v="12"/>
    <x v="12"/>
    <x v="5"/>
    <x v="5"/>
    <x v="5"/>
    <x v="4"/>
    <x v="64"/>
    <x v="139"/>
    <x v="36"/>
    <x v="117"/>
    <x v="32"/>
    <x v="84"/>
    <x v="0"/>
  </r>
  <r>
    <x v="0"/>
    <x v="12"/>
    <x v="12"/>
    <x v="3"/>
    <x v="3"/>
    <x v="3"/>
    <x v="6"/>
    <x v="109"/>
    <x v="140"/>
    <x v="56"/>
    <x v="74"/>
    <x v="57"/>
    <x v="149"/>
    <x v="0"/>
  </r>
  <r>
    <x v="0"/>
    <x v="12"/>
    <x v="12"/>
    <x v="7"/>
    <x v="7"/>
    <x v="7"/>
    <x v="7"/>
    <x v="93"/>
    <x v="101"/>
    <x v="58"/>
    <x v="27"/>
    <x v="58"/>
    <x v="18"/>
    <x v="0"/>
  </r>
  <r>
    <x v="0"/>
    <x v="12"/>
    <x v="12"/>
    <x v="9"/>
    <x v="9"/>
    <x v="9"/>
    <x v="8"/>
    <x v="107"/>
    <x v="141"/>
    <x v="64"/>
    <x v="24"/>
    <x v="63"/>
    <x v="88"/>
    <x v="0"/>
  </r>
  <r>
    <x v="0"/>
    <x v="12"/>
    <x v="12"/>
    <x v="11"/>
    <x v="11"/>
    <x v="11"/>
    <x v="8"/>
    <x v="107"/>
    <x v="141"/>
    <x v="57"/>
    <x v="60"/>
    <x v="58"/>
    <x v="18"/>
    <x v="2"/>
  </r>
  <r>
    <x v="0"/>
    <x v="12"/>
    <x v="12"/>
    <x v="8"/>
    <x v="8"/>
    <x v="8"/>
    <x v="10"/>
    <x v="70"/>
    <x v="142"/>
    <x v="66"/>
    <x v="177"/>
    <x v="36"/>
    <x v="82"/>
    <x v="0"/>
  </r>
  <r>
    <x v="0"/>
    <x v="12"/>
    <x v="12"/>
    <x v="1"/>
    <x v="1"/>
    <x v="1"/>
    <x v="10"/>
    <x v="70"/>
    <x v="142"/>
    <x v="28"/>
    <x v="178"/>
    <x v="65"/>
    <x v="152"/>
    <x v="0"/>
  </r>
  <r>
    <x v="0"/>
    <x v="12"/>
    <x v="12"/>
    <x v="15"/>
    <x v="15"/>
    <x v="15"/>
    <x v="12"/>
    <x v="69"/>
    <x v="143"/>
    <x v="57"/>
    <x v="60"/>
    <x v="39"/>
    <x v="14"/>
    <x v="0"/>
  </r>
  <r>
    <x v="0"/>
    <x v="12"/>
    <x v="12"/>
    <x v="16"/>
    <x v="16"/>
    <x v="16"/>
    <x v="13"/>
    <x v="49"/>
    <x v="112"/>
    <x v="69"/>
    <x v="179"/>
    <x v="36"/>
    <x v="82"/>
    <x v="0"/>
  </r>
  <r>
    <x v="0"/>
    <x v="12"/>
    <x v="12"/>
    <x v="14"/>
    <x v="14"/>
    <x v="14"/>
    <x v="13"/>
    <x v="49"/>
    <x v="112"/>
    <x v="102"/>
    <x v="134"/>
    <x v="52"/>
    <x v="153"/>
    <x v="2"/>
  </r>
  <r>
    <x v="0"/>
    <x v="12"/>
    <x v="12"/>
    <x v="12"/>
    <x v="12"/>
    <x v="12"/>
    <x v="15"/>
    <x v="86"/>
    <x v="34"/>
    <x v="86"/>
    <x v="180"/>
    <x v="59"/>
    <x v="154"/>
    <x v="0"/>
  </r>
  <r>
    <x v="0"/>
    <x v="12"/>
    <x v="12"/>
    <x v="27"/>
    <x v="27"/>
    <x v="27"/>
    <x v="16"/>
    <x v="87"/>
    <x v="49"/>
    <x v="68"/>
    <x v="181"/>
    <x v="32"/>
    <x v="84"/>
    <x v="0"/>
  </r>
  <r>
    <x v="0"/>
    <x v="12"/>
    <x v="12"/>
    <x v="13"/>
    <x v="13"/>
    <x v="13"/>
    <x v="16"/>
    <x v="87"/>
    <x v="49"/>
    <x v="71"/>
    <x v="182"/>
    <x v="47"/>
    <x v="155"/>
    <x v="0"/>
  </r>
  <r>
    <x v="0"/>
    <x v="12"/>
    <x v="12"/>
    <x v="33"/>
    <x v="33"/>
    <x v="33"/>
    <x v="16"/>
    <x v="87"/>
    <x v="49"/>
    <x v="71"/>
    <x v="182"/>
    <x v="28"/>
    <x v="156"/>
    <x v="0"/>
  </r>
  <r>
    <x v="0"/>
    <x v="12"/>
    <x v="12"/>
    <x v="21"/>
    <x v="21"/>
    <x v="21"/>
    <x v="19"/>
    <x v="73"/>
    <x v="144"/>
    <x v="62"/>
    <x v="75"/>
    <x v="66"/>
    <x v="126"/>
    <x v="0"/>
  </r>
  <r>
    <x v="0"/>
    <x v="12"/>
    <x v="12"/>
    <x v="37"/>
    <x v="37"/>
    <x v="37"/>
    <x v="19"/>
    <x v="73"/>
    <x v="144"/>
    <x v="65"/>
    <x v="105"/>
    <x v="28"/>
    <x v="156"/>
    <x v="0"/>
  </r>
  <r>
    <x v="0"/>
    <x v="13"/>
    <x v="13"/>
    <x v="2"/>
    <x v="2"/>
    <x v="2"/>
    <x v="0"/>
    <x v="69"/>
    <x v="145"/>
    <x v="81"/>
    <x v="183"/>
    <x v="43"/>
    <x v="157"/>
    <x v="0"/>
  </r>
  <r>
    <x v="0"/>
    <x v="13"/>
    <x v="13"/>
    <x v="0"/>
    <x v="0"/>
    <x v="0"/>
    <x v="1"/>
    <x v="72"/>
    <x v="146"/>
    <x v="85"/>
    <x v="184"/>
    <x v="40"/>
    <x v="158"/>
    <x v="0"/>
  </r>
  <r>
    <x v="0"/>
    <x v="13"/>
    <x v="13"/>
    <x v="6"/>
    <x v="6"/>
    <x v="6"/>
    <x v="2"/>
    <x v="89"/>
    <x v="147"/>
    <x v="64"/>
    <x v="25"/>
    <x v="58"/>
    <x v="159"/>
    <x v="0"/>
  </r>
  <r>
    <x v="0"/>
    <x v="13"/>
    <x v="13"/>
    <x v="5"/>
    <x v="5"/>
    <x v="5"/>
    <x v="3"/>
    <x v="76"/>
    <x v="23"/>
    <x v="46"/>
    <x v="185"/>
    <x v="40"/>
    <x v="158"/>
    <x v="0"/>
  </r>
  <r>
    <x v="0"/>
    <x v="13"/>
    <x v="13"/>
    <x v="20"/>
    <x v="20"/>
    <x v="20"/>
    <x v="4"/>
    <x v="90"/>
    <x v="148"/>
    <x v="64"/>
    <x v="25"/>
    <x v="39"/>
    <x v="160"/>
    <x v="0"/>
  </r>
  <r>
    <x v="0"/>
    <x v="13"/>
    <x v="13"/>
    <x v="4"/>
    <x v="4"/>
    <x v="4"/>
    <x v="5"/>
    <x v="77"/>
    <x v="149"/>
    <x v="46"/>
    <x v="185"/>
    <x v="66"/>
    <x v="126"/>
    <x v="0"/>
  </r>
  <r>
    <x v="0"/>
    <x v="13"/>
    <x v="13"/>
    <x v="46"/>
    <x v="46"/>
    <x v="46"/>
    <x v="6"/>
    <x v="91"/>
    <x v="150"/>
    <x v="72"/>
    <x v="186"/>
    <x v="52"/>
    <x v="161"/>
    <x v="0"/>
  </r>
  <r>
    <x v="0"/>
    <x v="13"/>
    <x v="13"/>
    <x v="10"/>
    <x v="10"/>
    <x v="10"/>
    <x v="7"/>
    <x v="95"/>
    <x v="56"/>
    <x v="28"/>
    <x v="7"/>
    <x v="39"/>
    <x v="160"/>
    <x v="0"/>
  </r>
  <r>
    <x v="0"/>
    <x v="13"/>
    <x v="13"/>
    <x v="9"/>
    <x v="9"/>
    <x v="9"/>
    <x v="8"/>
    <x v="96"/>
    <x v="57"/>
    <x v="49"/>
    <x v="150"/>
    <x v="57"/>
    <x v="101"/>
    <x v="0"/>
  </r>
  <r>
    <x v="0"/>
    <x v="13"/>
    <x v="13"/>
    <x v="7"/>
    <x v="7"/>
    <x v="7"/>
    <x v="8"/>
    <x v="96"/>
    <x v="57"/>
    <x v="88"/>
    <x v="187"/>
    <x v="39"/>
    <x v="160"/>
    <x v="0"/>
  </r>
  <r>
    <x v="0"/>
    <x v="13"/>
    <x v="13"/>
    <x v="16"/>
    <x v="16"/>
    <x v="16"/>
    <x v="10"/>
    <x v="103"/>
    <x v="141"/>
    <x v="82"/>
    <x v="188"/>
    <x v="57"/>
    <x v="101"/>
    <x v="0"/>
  </r>
  <r>
    <x v="0"/>
    <x v="13"/>
    <x v="13"/>
    <x v="14"/>
    <x v="14"/>
    <x v="14"/>
    <x v="10"/>
    <x v="103"/>
    <x v="141"/>
    <x v="70"/>
    <x v="189"/>
    <x v="40"/>
    <x v="158"/>
    <x v="0"/>
  </r>
  <r>
    <x v="0"/>
    <x v="13"/>
    <x v="13"/>
    <x v="1"/>
    <x v="1"/>
    <x v="1"/>
    <x v="10"/>
    <x v="103"/>
    <x v="141"/>
    <x v="82"/>
    <x v="188"/>
    <x v="57"/>
    <x v="101"/>
    <x v="0"/>
  </r>
  <r>
    <x v="0"/>
    <x v="13"/>
    <x v="13"/>
    <x v="13"/>
    <x v="13"/>
    <x v="13"/>
    <x v="10"/>
    <x v="103"/>
    <x v="141"/>
    <x v="87"/>
    <x v="29"/>
    <x v="28"/>
    <x v="162"/>
    <x v="0"/>
  </r>
  <r>
    <x v="0"/>
    <x v="13"/>
    <x v="13"/>
    <x v="12"/>
    <x v="12"/>
    <x v="12"/>
    <x v="14"/>
    <x v="104"/>
    <x v="151"/>
    <x v="88"/>
    <x v="187"/>
    <x v="66"/>
    <x v="126"/>
    <x v="0"/>
  </r>
  <r>
    <x v="0"/>
    <x v="13"/>
    <x v="13"/>
    <x v="8"/>
    <x v="8"/>
    <x v="8"/>
    <x v="15"/>
    <x v="105"/>
    <x v="102"/>
    <x v="83"/>
    <x v="13"/>
    <x v="57"/>
    <x v="101"/>
    <x v="0"/>
  </r>
  <r>
    <x v="0"/>
    <x v="13"/>
    <x v="13"/>
    <x v="11"/>
    <x v="11"/>
    <x v="11"/>
    <x v="15"/>
    <x v="105"/>
    <x v="102"/>
    <x v="35"/>
    <x v="190"/>
    <x v="40"/>
    <x v="158"/>
    <x v="0"/>
  </r>
  <r>
    <x v="0"/>
    <x v="13"/>
    <x v="13"/>
    <x v="28"/>
    <x v="28"/>
    <x v="28"/>
    <x v="17"/>
    <x v="106"/>
    <x v="114"/>
    <x v="47"/>
    <x v="191"/>
    <x v="67"/>
    <x v="163"/>
    <x v="0"/>
  </r>
  <r>
    <x v="0"/>
    <x v="13"/>
    <x v="13"/>
    <x v="3"/>
    <x v="3"/>
    <x v="3"/>
    <x v="17"/>
    <x v="106"/>
    <x v="114"/>
    <x v="35"/>
    <x v="190"/>
    <x v="66"/>
    <x v="126"/>
    <x v="2"/>
  </r>
  <r>
    <x v="0"/>
    <x v="13"/>
    <x v="13"/>
    <x v="18"/>
    <x v="18"/>
    <x v="18"/>
    <x v="19"/>
    <x v="110"/>
    <x v="86"/>
    <x v="82"/>
    <x v="188"/>
    <x v="40"/>
    <x v="158"/>
    <x v="0"/>
  </r>
  <r>
    <x v="0"/>
    <x v="13"/>
    <x v="13"/>
    <x v="47"/>
    <x v="47"/>
    <x v="47"/>
    <x v="19"/>
    <x v="110"/>
    <x v="86"/>
    <x v="93"/>
    <x v="120"/>
    <x v="24"/>
    <x v="74"/>
    <x v="0"/>
  </r>
  <r>
    <x v="0"/>
    <x v="13"/>
    <x v="13"/>
    <x v="41"/>
    <x v="41"/>
    <x v="41"/>
    <x v="19"/>
    <x v="110"/>
    <x v="86"/>
    <x v="47"/>
    <x v="191"/>
    <x v="39"/>
    <x v="160"/>
    <x v="0"/>
  </r>
  <r>
    <x v="0"/>
    <x v="13"/>
    <x v="13"/>
    <x v="19"/>
    <x v="19"/>
    <x v="19"/>
    <x v="19"/>
    <x v="110"/>
    <x v="86"/>
    <x v="82"/>
    <x v="188"/>
    <x v="40"/>
    <x v="158"/>
    <x v="0"/>
  </r>
  <r>
    <x v="0"/>
    <x v="13"/>
    <x v="13"/>
    <x v="33"/>
    <x v="33"/>
    <x v="33"/>
    <x v="19"/>
    <x v="110"/>
    <x v="86"/>
    <x v="60"/>
    <x v="153"/>
    <x v="59"/>
    <x v="29"/>
    <x v="0"/>
  </r>
  <r>
    <x v="0"/>
    <x v="14"/>
    <x v="14"/>
    <x v="2"/>
    <x v="2"/>
    <x v="2"/>
    <x v="0"/>
    <x v="89"/>
    <x v="152"/>
    <x v="70"/>
    <x v="192"/>
    <x v="22"/>
    <x v="164"/>
    <x v="0"/>
  </r>
  <r>
    <x v="0"/>
    <x v="14"/>
    <x v="14"/>
    <x v="0"/>
    <x v="0"/>
    <x v="0"/>
    <x v="0"/>
    <x v="89"/>
    <x v="152"/>
    <x v="80"/>
    <x v="193"/>
    <x v="40"/>
    <x v="114"/>
    <x v="0"/>
  </r>
  <r>
    <x v="0"/>
    <x v="14"/>
    <x v="14"/>
    <x v="10"/>
    <x v="10"/>
    <x v="10"/>
    <x v="2"/>
    <x v="91"/>
    <x v="106"/>
    <x v="67"/>
    <x v="22"/>
    <x v="40"/>
    <x v="114"/>
    <x v="0"/>
  </r>
  <r>
    <x v="0"/>
    <x v="14"/>
    <x v="14"/>
    <x v="4"/>
    <x v="4"/>
    <x v="4"/>
    <x v="2"/>
    <x v="91"/>
    <x v="106"/>
    <x v="71"/>
    <x v="194"/>
    <x v="66"/>
    <x v="126"/>
    <x v="0"/>
  </r>
  <r>
    <x v="0"/>
    <x v="14"/>
    <x v="14"/>
    <x v="28"/>
    <x v="28"/>
    <x v="28"/>
    <x v="4"/>
    <x v="95"/>
    <x v="153"/>
    <x v="65"/>
    <x v="195"/>
    <x v="40"/>
    <x v="114"/>
    <x v="0"/>
  </r>
  <r>
    <x v="0"/>
    <x v="14"/>
    <x v="14"/>
    <x v="6"/>
    <x v="6"/>
    <x v="6"/>
    <x v="4"/>
    <x v="95"/>
    <x v="153"/>
    <x v="81"/>
    <x v="196"/>
    <x v="59"/>
    <x v="121"/>
    <x v="0"/>
  </r>
  <r>
    <x v="0"/>
    <x v="14"/>
    <x v="14"/>
    <x v="48"/>
    <x v="48"/>
    <x v="48"/>
    <x v="6"/>
    <x v="104"/>
    <x v="154"/>
    <x v="93"/>
    <x v="120"/>
    <x v="66"/>
    <x v="126"/>
    <x v="3"/>
  </r>
  <r>
    <x v="0"/>
    <x v="14"/>
    <x v="14"/>
    <x v="8"/>
    <x v="8"/>
    <x v="8"/>
    <x v="7"/>
    <x v="105"/>
    <x v="155"/>
    <x v="49"/>
    <x v="46"/>
    <x v="39"/>
    <x v="165"/>
    <x v="0"/>
  </r>
  <r>
    <x v="0"/>
    <x v="14"/>
    <x v="14"/>
    <x v="37"/>
    <x v="37"/>
    <x v="37"/>
    <x v="7"/>
    <x v="105"/>
    <x v="155"/>
    <x v="82"/>
    <x v="31"/>
    <x v="67"/>
    <x v="166"/>
    <x v="0"/>
  </r>
  <r>
    <x v="0"/>
    <x v="14"/>
    <x v="14"/>
    <x v="49"/>
    <x v="49"/>
    <x v="49"/>
    <x v="9"/>
    <x v="110"/>
    <x v="156"/>
    <x v="82"/>
    <x v="31"/>
    <x v="40"/>
    <x v="114"/>
    <x v="0"/>
  </r>
  <r>
    <x v="0"/>
    <x v="14"/>
    <x v="14"/>
    <x v="27"/>
    <x v="27"/>
    <x v="27"/>
    <x v="10"/>
    <x v="111"/>
    <x v="43"/>
    <x v="82"/>
    <x v="31"/>
    <x v="59"/>
    <x v="121"/>
    <x v="0"/>
  </r>
  <r>
    <x v="0"/>
    <x v="14"/>
    <x v="14"/>
    <x v="7"/>
    <x v="7"/>
    <x v="7"/>
    <x v="10"/>
    <x v="111"/>
    <x v="43"/>
    <x v="82"/>
    <x v="31"/>
    <x v="59"/>
    <x v="121"/>
    <x v="0"/>
  </r>
  <r>
    <x v="0"/>
    <x v="14"/>
    <x v="14"/>
    <x v="3"/>
    <x v="3"/>
    <x v="3"/>
    <x v="10"/>
    <x v="111"/>
    <x v="43"/>
    <x v="47"/>
    <x v="197"/>
    <x v="40"/>
    <x v="114"/>
    <x v="0"/>
  </r>
  <r>
    <x v="0"/>
    <x v="14"/>
    <x v="14"/>
    <x v="5"/>
    <x v="5"/>
    <x v="5"/>
    <x v="10"/>
    <x v="111"/>
    <x v="43"/>
    <x v="60"/>
    <x v="15"/>
    <x v="66"/>
    <x v="126"/>
    <x v="0"/>
  </r>
  <r>
    <x v="0"/>
    <x v="14"/>
    <x v="14"/>
    <x v="26"/>
    <x v="26"/>
    <x v="26"/>
    <x v="14"/>
    <x v="112"/>
    <x v="73"/>
    <x v="47"/>
    <x v="197"/>
    <x v="59"/>
    <x v="121"/>
    <x v="0"/>
  </r>
  <r>
    <x v="0"/>
    <x v="14"/>
    <x v="14"/>
    <x v="14"/>
    <x v="14"/>
    <x v="14"/>
    <x v="14"/>
    <x v="112"/>
    <x v="73"/>
    <x v="82"/>
    <x v="31"/>
    <x v="66"/>
    <x v="126"/>
    <x v="0"/>
  </r>
  <r>
    <x v="0"/>
    <x v="14"/>
    <x v="14"/>
    <x v="11"/>
    <x v="11"/>
    <x v="11"/>
    <x v="14"/>
    <x v="112"/>
    <x v="73"/>
    <x v="78"/>
    <x v="198"/>
    <x v="39"/>
    <x v="165"/>
    <x v="0"/>
  </r>
  <r>
    <x v="0"/>
    <x v="14"/>
    <x v="14"/>
    <x v="1"/>
    <x v="1"/>
    <x v="1"/>
    <x v="14"/>
    <x v="112"/>
    <x v="73"/>
    <x v="47"/>
    <x v="197"/>
    <x v="59"/>
    <x v="121"/>
    <x v="0"/>
  </r>
  <r>
    <x v="0"/>
    <x v="14"/>
    <x v="14"/>
    <x v="33"/>
    <x v="33"/>
    <x v="33"/>
    <x v="14"/>
    <x v="112"/>
    <x v="73"/>
    <x v="82"/>
    <x v="31"/>
    <x v="66"/>
    <x v="126"/>
    <x v="0"/>
  </r>
  <r>
    <x v="0"/>
    <x v="14"/>
    <x v="14"/>
    <x v="9"/>
    <x v="9"/>
    <x v="9"/>
    <x v="19"/>
    <x v="113"/>
    <x v="157"/>
    <x v="87"/>
    <x v="73"/>
    <x v="39"/>
    <x v="165"/>
    <x v="0"/>
  </r>
  <r>
    <x v="0"/>
    <x v="14"/>
    <x v="14"/>
    <x v="50"/>
    <x v="50"/>
    <x v="50"/>
    <x v="19"/>
    <x v="113"/>
    <x v="157"/>
    <x v="83"/>
    <x v="172"/>
    <x v="59"/>
    <x v="121"/>
    <x v="0"/>
  </r>
  <r>
    <x v="0"/>
    <x v="14"/>
    <x v="14"/>
    <x v="13"/>
    <x v="13"/>
    <x v="13"/>
    <x v="19"/>
    <x v="113"/>
    <x v="157"/>
    <x v="93"/>
    <x v="120"/>
    <x v="58"/>
    <x v="167"/>
    <x v="0"/>
  </r>
  <r>
    <x v="0"/>
    <x v="14"/>
    <x v="14"/>
    <x v="15"/>
    <x v="15"/>
    <x v="15"/>
    <x v="19"/>
    <x v="113"/>
    <x v="157"/>
    <x v="47"/>
    <x v="197"/>
    <x v="66"/>
    <x v="126"/>
    <x v="0"/>
  </r>
  <r>
    <x v="0"/>
    <x v="14"/>
    <x v="14"/>
    <x v="12"/>
    <x v="12"/>
    <x v="12"/>
    <x v="19"/>
    <x v="113"/>
    <x v="157"/>
    <x v="83"/>
    <x v="172"/>
    <x v="59"/>
    <x v="121"/>
    <x v="0"/>
  </r>
  <r>
    <x v="0"/>
    <x v="15"/>
    <x v="15"/>
    <x v="51"/>
    <x v="51"/>
    <x v="51"/>
    <x v="0"/>
    <x v="95"/>
    <x v="158"/>
    <x v="93"/>
    <x v="120"/>
    <x v="37"/>
    <x v="168"/>
    <x v="0"/>
  </r>
  <r>
    <x v="0"/>
    <x v="15"/>
    <x v="15"/>
    <x v="2"/>
    <x v="2"/>
    <x v="2"/>
    <x v="1"/>
    <x v="103"/>
    <x v="159"/>
    <x v="89"/>
    <x v="199"/>
    <x v="55"/>
    <x v="169"/>
    <x v="0"/>
  </r>
  <r>
    <x v="0"/>
    <x v="15"/>
    <x v="15"/>
    <x v="26"/>
    <x v="26"/>
    <x v="26"/>
    <x v="2"/>
    <x v="104"/>
    <x v="160"/>
    <x v="87"/>
    <x v="160"/>
    <x v="47"/>
    <x v="170"/>
    <x v="0"/>
  </r>
  <r>
    <x v="0"/>
    <x v="15"/>
    <x v="15"/>
    <x v="10"/>
    <x v="10"/>
    <x v="10"/>
    <x v="3"/>
    <x v="106"/>
    <x v="97"/>
    <x v="60"/>
    <x v="200"/>
    <x v="39"/>
    <x v="95"/>
    <x v="0"/>
  </r>
  <r>
    <x v="0"/>
    <x v="15"/>
    <x v="15"/>
    <x v="38"/>
    <x v="38"/>
    <x v="38"/>
    <x v="3"/>
    <x v="106"/>
    <x v="97"/>
    <x v="89"/>
    <x v="199"/>
    <x v="47"/>
    <x v="170"/>
    <x v="0"/>
  </r>
  <r>
    <x v="0"/>
    <x v="15"/>
    <x v="15"/>
    <x v="6"/>
    <x v="6"/>
    <x v="6"/>
    <x v="3"/>
    <x v="106"/>
    <x v="97"/>
    <x v="47"/>
    <x v="154"/>
    <x v="67"/>
    <x v="171"/>
    <x v="0"/>
  </r>
  <r>
    <x v="0"/>
    <x v="15"/>
    <x v="15"/>
    <x v="13"/>
    <x v="13"/>
    <x v="13"/>
    <x v="3"/>
    <x v="106"/>
    <x v="97"/>
    <x v="47"/>
    <x v="154"/>
    <x v="67"/>
    <x v="171"/>
    <x v="0"/>
  </r>
  <r>
    <x v="0"/>
    <x v="15"/>
    <x v="15"/>
    <x v="52"/>
    <x v="52"/>
    <x v="52"/>
    <x v="7"/>
    <x v="114"/>
    <x v="161"/>
    <x v="89"/>
    <x v="199"/>
    <x v="24"/>
    <x v="172"/>
    <x v="0"/>
  </r>
  <r>
    <x v="0"/>
    <x v="15"/>
    <x v="15"/>
    <x v="8"/>
    <x v="8"/>
    <x v="8"/>
    <x v="8"/>
    <x v="110"/>
    <x v="162"/>
    <x v="87"/>
    <x v="160"/>
    <x v="58"/>
    <x v="173"/>
    <x v="0"/>
  </r>
  <r>
    <x v="0"/>
    <x v="15"/>
    <x v="15"/>
    <x v="0"/>
    <x v="0"/>
    <x v="0"/>
    <x v="8"/>
    <x v="110"/>
    <x v="162"/>
    <x v="49"/>
    <x v="201"/>
    <x v="66"/>
    <x v="126"/>
    <x v="0"/>
  </r>
  <r>
    <x v="0"/>
    <x v="15"/>
    <x v="15"/>
    <x v="3"/>
    <x v="3"/>
    <x v="3"/>
    <x v="8"/>
    <x v="110"/>
    <x v="162"/>
    <x v="49"/>
    <x v="201"/>
    <x v="66"/>
    <x v="126"/>
    <x v="0"/>
  </r>
  <r>
    <x v="0"/>
    <x v="15"/>
    <x v="15"/>
    <x v="4"/>
    <x v="4"/>
    <x v="4"/>
    <x v="11"/>
    <x v="111"/>
    <x v="55"/>
    <x v="82"/>
    <x v="202"/>
    <x v="59"/>
    <x v="37"/>
    <x v="0"/>
  </r>
  <r>
    <x v="0"/>
    <x v="15"/>
    <x v="15"/>
    <x v="28"/>
    <x v="28"/>
    <x v="28"/>
    <x v="12"/>
    <x v="113"/>
    <x v="29"/>
    <x v="79"/>
    <x v="203"/>
    <x v="32"/>
    <x v="174"/>
    <x v="0"/>
  </r>
  <r>
    <x v="0"/>
    <x v="15"/>
    <x v="15"/>
    <x v="53"/>
    <x v="53"/>
    <x v="53"/>
    <x v="12"/>
    <x v="113"/>
    <x v="29"/>
    <x v="93"/>
    <x v="120"/>
    <x v="58"/>
    <x v="173"/>
    <x v="0"/>
  </r>
  <r>
    <x v="0"/>
    <x v="15"/>
    <x v="15"/>
    <x v="54"/>
    <x v="54"/>
    <x v="54"/>
    <x v="12"/>
    <x v="113"/>
    <x v="29"/>
    <x v="93"/>
    <x v="120"/>
    <x v="58"/>
    <x v="173"/>
    <x v="0"/>
  </r>
  <r>
    <x v="0"/>
    <x v="15"/>
    <x v="15"/>
    <x v="37"/>
    <x v="37"/>
    <x v="37"/>
    <x v="12"/>
    <x v="113"/>
    <x v="29"/>
    <x v="79"/>
    <x v="203"/>
    <x v="32"/>
    <x v="174"/>
    <x v="0"/>
  </r>
  <r>
    <x v="0"/>
    <x v="15"/>
    <x v="15"/>
    <x v="55"/>
    <x v="55"/>
    <x v="55"/>
    <x v="16"/>
    <x v="115"/>
    <x v="163"/>
    <x v="93"/>
    <x v="120"/>
    <x v="67"/>
    <x v="171"/>
    <x v="0"/>
  </r>
  <r>
    <x v="0"/>
    <x v="15"/>
    <x v="15"/>
    <x v="7"/>
    <x v="7"/>
    <x v="7"/>
    <x v="16"/>
    <x v="115"/>
    <x v="163"/>
    <x v="79"/>
    <x v="203"/>
    <x v="39"/>
    <x v="95"/>
    <x v="0"/>
  </r>
  <r>
    <x v="0"/>
    <x v="15"/>
    <x v="15"/>
    <x v="9"/>
    <x v="9"/>
    <x v="9"/>
    <x v="18"/>
    <x v="116"/>
    <x v="164"/>
    <x v="79"/>
    <x v="203"/>
    <x v="40"/>
    <x v="19"/>
    <x v="0"/>
  </r>
  <r>
    <x v="0"/>
    <x v="15"/>
    <x v="15"/>
    <x v="27"/>
    <x v="27"/>
    <x v="27"/>
    <x v="18"/>
    <x v="116"/>
    <x v="164"/>
    <x v="78"/>
    <x v="187"/>
    <x v="66"/>
    <x v="126"/>
    <x v="0"/>
  </r>
  <r>
    <x v="0"/>
    <x v="15"/>
    <x v="15"/>
    <x v="19"/>
    <x v="19"/>
    <x v="19"/>
    <x v="18"/>
    <x v="116"/>
    <x v="164"/>
    <x v="78"/>
    <x v="187"/>
    <x v="66"/>
    <x v="126"/>
    <x v="0"/>
  </r>
  <r>
    <x v="0"/>
    <x v="15"/>
    <x v="15"/>
    <x v="33"/>
    <x v="33"/>
    <x v="33"/>
    <x v="18"/>
    <x v="116"/>
    <x v="164"/>
    <x v="89"/>
    <x v="199"/>
    <x v="39"/>
    <x v="95"/>
    <x v="0"/>
  </r>
  <r>
    <x v="0"/>
    <x v="16"/>
    <x v="16"/>
    <x v="2"/>
    <x v="2"/>
    <x v="2"/>
    <x v="0"/>
    <x v="75"/>
    <x v="145"/>
    <x v="82"/>
    <x v="204"/>
    <x v="36"/>
    <x v="175"/>
    <x v="0"/>
  </r>
  <r>
    <x v="0"/>
    <x v="16"/>
    <x v="16"/>
    <x v="46"/>
    <x v="46"/>
    <x v="46"/>
    <x v="1"/>
    <x v="95"/>
    <x v="165"/>
    <x v="83"/>
    <x v="46"/>
    <x v="22"/>
    <x v="176"/>
    <x v="0"/>
  </r>
  <r>
    <x v="0"/>
    <x v="16"/>
    <x v="16"/>
    <x v="0"/>
    <x v="0"/>
    <x v="0"/>
    <x v="1"/>
    <x v="95"/>
    <x v="165"/>
    <x v="70"/>
    <x v="205"/>
    <x v="67"/>
    <x v="108"/>
    <x v="0"/>
  </r>
  <r>
    <x v="0"/>
    <x v="16"/>
    <x v="16"/>
    <x v="7"/>
    <x v="7"/>
    <x v="7"/>
    <x v="3"/>
    <x v="114"/>
    <x v="54"/>
    <x v="82"/>
    <x v="204"/>
    <x v="39"/>
    <x v="112"/>
    <x v="0"/>
  </r>
  <r>
    <x v="0"/>
    <x v="16"/>
    <x v="16"/>
    <x v="4"/>
    <x v="4"/>
    <x v="4"/>
    <x v="4"/>
    <x v="110"/>
    <x v="135"/>
    <x v="60"/>
    <x v="206"/>
    <x v="59"/>
    <x v="111"/>
    <x v="0"/>
  </r>
  <r>
    <x v="0"/>
    <x v="16"/>
    <x v="16"/>
    <x v="10"/>
    <x v="10"/>
    <x v="10"/>
    <x v="5"/>
    <x v="111"/>
    <x v="58"/>
    <x v="82"/>
    <x v="204"/>
    <x v="59"/>
    <x v="111"/>
    <x v="0"/>
  </r>
  <r>
    <x v="0"/>
    <x v="16"/>
    <x v="16"/>
    <x v="1"/>
    <x v="1"/>
    <x v="1"/>
    <x v="5"/>
    <x v="111"/>
    <x v="58"/>
    <x v="83"/>
    <x v="46"/>
    <x v="39"/>
    <x v="112"/>
    <x v="0"/>
  </r>
  <r>
    <x v="0"/>
    <x v="16"/>
    <x v="16"/>
    <x v="8"/>
    <x v="8"/>
    <x v="8"/>
    <x v="7"/>
    <x v="112"/>
    <x v="166"/>
    <x v="78"/>
    <x v="207"/>
    <x v="39"/>
    <x v="112"/>
    <x v="0"/>
  </r>
  <r>
    <x v="0"/>
    <x v="16"/>
    <x v="16"/>
    <x v="56"/>
    <x v="56"/>
    <x v="56"/>
    <x v="7"/>
    <x v="112"/>
    <x v="166"/>
    <x v="87"/>
    <x v="66"/>
    <x v="32"/>
    <x v="6"/>
    <x v="0"/>
  </r>
  <r>
    <x v="0"/>
    <x v="16"/>
    <x v="16"/>
    <x v="37"/>
    <x v="37"/>
    <x v="37"/>
    <x v="7"/>
    <x v="112"/>
    <x v="166"/>
    <x v="79"/>
    <x v="208"/>
    <x v="32"/>
    <x v="6"/>
    <x v="0"/>
  </r>
  <r>
    <x v="0"/>
    <x v="16"/>
    <x v="16"/>
    <x v="9"/>
    <x v="9"/>
    <x v="9"/>
    <x v="10"/>
    <x v="113"/>
    <x v="114"/>
    <x v="93"/>
    <x v="120"/>
    <x v="58"/>
    <x v="177"/>
    <x v="0"/>
  </r>
  <r>
    <x v="0"/>
    <x v="16"/>
    <x v="16"/>
    <x v="16"/>
    <x v="16"/>
    <x v="16"/>
    <x v="10"/>
    <x v="113"/>
    <x v="114"/>
    <x v="78"/>
    <x v="207"/>
    <x v="40"/>
    <x v="178"/>
    <x v="0"/>
  </r>
  <r>
    <x v="0"/>
    <x v="16"/>
    <x v="16"/>
    <x v="6"/>
    <x v="6"/>
    <x v="6"/>
    <x v="10"/>
    <x v="113"/>
    <x v="114"/>
    <x v="79"/>
    <x v="208"/>
    <x v="32"/>
    <x v="6"/>
    <x v="0"/>
  </r>
  <r>
    <x v="0"/>
    <x v="16"/>
    <x v="16"/>
    <x v="3"/>
    <x v="3"/>
    <x v="3"/>
    <x v="10"/>
    <x v="113"/>
    <x v="114"/>
    <x v="87"/>
    <x v="66"/>
    <x v="39"/>
    <x v="112"/>
    <x v="0"/>
  </r>
  <r>
    <x v="0"/>
    <x v="16"/>
    <x v="16"/>
    <x v="57"/>
    <x v="57"/>
    <x v="57"/>
    <x v="14"/>
    <x v="115"/>
    <x v="115"/>
    <x v="89"/>
    <x v="209"/>
    <x v="32"/>
    <x v="6"/>
    <x v="0"/>
  </r>
  <r>
    <x v="0"/>
    <x v="16"/>
    <x v="16"/>
    <x v="26"/>
    <x v="26"/>
    <x v="26"/>
    <x v="14"/>
    <x v="115"/>
    <x v="115"/>
    <x v="83"/>
    <x v="46"/>
    <x v="66"/>
    <x v="126"/>
    <x v="0"/>
  </r>
  <r>
    <x v="0"/>
    <x v="16"/>
    <x v="16"/>
    <x v="11"/>
    <x v="11"/>
    <x v="11"/>
    <x v="14"/>
    <x v="115"/>
    <x v="115"/>
    <x v="83"/>
    <x v="46"/>
    <x v="66"/>
    <x v="126"/>
    <x v="0"/>
  </r>
  <r>
    <x v="0"/>
    <x v="16"/>
    <x v="16"/>
    <x v="17"/>
    <x v="17"/>
    <x v="17"/>
    <x v="14"/>
    <x v="115"/>
    <x v="115"/>
    <x v="93"/>
    <x v="120"/>
    <x v="67"/>
    <x v="108"/>
    <x v="0"/>
  </r>
  <r>
    <x v="0"/>
    <x v="16"/>
    <x v="16"/>
    <x v="13"/>
    <x v="13"/>
    <x v="13"/>
    <x v="14"/>
    <x v="115"/>
    <x v="115"/>
    <x v="79"/>
    <x v="208"/>
    <x v="39"/>
    <x v="112"/>
    <x v="0"/>
  </r>
  <r>
    <x v="0"/>
    <x v="16"/>
    <x v="16"/>
    <x v="5"/>
    <x v="5"/>
    <x v="5"/>
    <x v="14"/>
    <x v="115"/>
    <x v="115"/>
    <x v="78"/>
    <x v="207"/>
    <x v="59"/>
    <x v="111"/>
    <x v="0"/>
  </r>
  <r>
    <x v="0"/>
    <x v="17"/>
    <x v="17"/>
    <x v="8"/>
    <x v="8"/>
    <x v="8"/>
    <x v="0"/>
    <x v="112"/>
    <x v="167"/>
    <x v="78"/>
    <x v="210"/>
    <x v="39"/>
    <x v="179"/>
    <x v="0"/>
  </r>
  <r>
    <x v="0"/>
    <x v="17"/>
    <x v="17"/>
    <x v="6"/>
    <x v="6"/>
    <x v="6"/>
    <x v="0"/>
    <x v="112"/>
    <x v="167"/>
    <x v="78"/>
    <x v="210"/>
    <x v="39"/>
    <x v="179"/>
    <x v="0"/>
  </r>
  <r>
    <x v="0"/>
    <x v="17"/>
    <x v="17"/>
    <x v="58"/>
    <x v="58"/>
    <x v="58"/>
    <x v="2"/>
    <x v="113"/>
    <x v="168"/>
    <x v="93"/>
    <x v="120"/>
    <x v="58"/>
    <x v="180"/>
    <x v="0"/>
  </r>
  <r>
    <x v="0"/>
    <x v="17"/>
    <x v="17"/>
    <x v="33"/>
    <x v="33"/>
    <x v="33"/>
    <x v="3"/>
    <x v="115"/>
    <x v="169"/>
    <x v="78"/>
    <x v="210"/>
    <x v="59"/>
    <x v="68"/>
    <x v="0"/>
  </r>
  <r>
    <x v="0"/>
    <x v="17"/>
    <x v="17"/>
    <x v="2"/>
    <x v="2"/>
    <x v="2"/>
    <x v="4"/>
    <x v="116"/>
    <x v="53"/>
    <x v="93"/>
    <x v="120"/>
    <x v="32"/>
    <x v="181"/>
    <x v="0"/>
  </r>
  <r>
    <x v="0"/>
    <x v="17"/>
    <x v="17"/>
    <x v="4"/>
    <x v="4"/>
    <x v="4"/>
    <x v="4"/>
    <x v="116"/>
    <x v="53"/>
    <x v="87"/>
    <x v="71"/>
    <x v="59"/>
    <x v="68"/>
    <x v="0"/>
  </r>
  <r>
    <x v="0"/>
    <x v="17"/>
    <x v="17"/>
    <x v="59"/>
    <x v="59"/>
    <x v="59"/>
    <x v="6"/>
    <x v="117"/>
    <x v="109"/>
    <x v="89"/>
    <x v="211"/>
    <x v="40"/>
    <x v="182"/>
    <x v="0"/>
  </r>
  <r>
    <x v="0"/>
    <x v="17"/>
    <x v="17"/>
    <x v="49"/>
    <x v="49"/>
    <x v="49"/>
    <x v="6"/>
    <x v="117"/>
    <x v="109"/>
    <x v="93"/>
    <x v="120"/>
    <x v="39"/>
    <x v="179"/>
    <x v="0"/>
  </r>
  <r>
    <x v="0"/>
    <x v="17"/>
    <x v="17"/>
    <x v="60"/>
    <x v="60"/>
    <x v="60"/>
    <x v="6"/>
    <x v="117"/>
    <x v="109"/>
    <x v="79"/>
    <x v="212"/>
    <x v="59"/>
    <x v="68"/>
    <x v="0"/>
  </r>
  <r>
    <x v="0"/>
    <x v="17"/>
    <x v="17"/>
    <x v="28"/>
    <x v="28"/>
    <x v="28"/>
    <x v="6"/>
    <x v="117"/>
    <x v="109"/>
    <x v="87"/>
    <x v="71"/>
    <x v="66"/>
    <x v="126"/>
    <x v="0"/>
  </r>
  <r>
    <x v="0"/>
    <x v="17"/>
    <x v="17"/>
    <x v="16"/>
    <x v="16"/>
    <x v="16"/>
    <x v="6"/>
    <x v="117"/>
    <x v="109"/>
    <x v="87"/>
    <x v="71"/>
    <x v="66"/>
    <x v="126"/>
    <x v="0"/>
  </r>
  <r>
    <x v="0"/>
    <x v="17"/>
    <x v="17"/>
    <x v="61"/>
    <x v="61"/>
    <x v="61"/>
    <x v="6"/>
    <x v="117"/>
    <x v="109"/>
    <x v="79"/>
    <x v="212"/>
    <x v="59"/>
    <x v="68"/>
    <x v="0"/>
  </r>
  <r>
    <x v="0"/>
    <x v="17"/>
    <x v="17"/>
    <x v="62"/>
    <x v="62"/>
    <x v="62"/>
    <x v="6"/>
    <x v="117"/>
    <x v="109"/>
    <x v="93"/>
    <x v="120"/>
    <x v="39"/>
    <x v="179"/>
    <x v="0"/>
  </r>
  <r>
    <x v="0"/>
    <x v="17"/>
    <x v="17"/>
    <x v="63"/>
    <x v="63"/>
    <x v="63"/>
    <x v="6"/>
    <x v="117"/>
    <x v="109"/>
    <x v="87"/>
    <x v="71"/>
    <x v="66"/>
    <x v="126"/>
    <x v="0"/>
  </r>
  <r>
    <x v="0"/>
    <x v="17"/>
    <x v="17"/>
    <x v="23"/>
    <x v="23"/>
    <x v="23"/>
    <x v="6"/>
    <x v="117"/>
    <x v="109"/>
    <x v="87"/>
    <x v="71"/>
    <x v="66"/>
    <x v="126"/>
    <x v="0"/>
  </r>
  <r>
    <x v="0"/>
    <x v="17"/>
    <x v="17"/>
    <x v="7"/>
    <x v="7"/>
    <x v="7"/>
    <x v="6"/>
    <x v="117"/>
    <x v="109"/>
    <x v="87"/>
    <x v="71"/>
    <x v="66"/>
    <x v="126"/>
    <x v="0"/>
  </r>
  <r>
    <x v="0"/>
    <x v="17"/>
    <x v="17"/>
    <x v="48"/>
    <x v="48"/>
    <x v="48"/>
    <x v="6"/>
    <x v="117"/>
    <x v="109"/>
    <x v="93"/>
    <x v="120"/>
    <x v="40"/>
    <x v="182"/>
    <x v="0"/>
  </r>
  <r>
    <x v="0"/>
    <x v="17"/>
    <x v="17"/>
    <x v="9"/>
    <x v="9"/>
    <x v="9"/>
    <x v="17"/>
    <x v="118"/>
    <x v="17"/>
    <x v="89"/>
    <x v="211"/>
    <x v="59"/>
    <x v="68"/>
    <x v="0"/>
  </r>
  <r>
    <x v="0"/>
    <x v="17"/>
    <x v="17"/>
    <x v="10"/>
    <x v="10"/>
    <x v="10"/>
    <x v="17"/>
    <x v="118"/>
    <x v="17"/>
    <x v="89"/>
    <x v="211"/>
    <x v="59"/>
    <x v="68"/>
    <x v="0"/>
  </r>
  <r>
    <x v="0"/>
    <x v="17"/>
    <x v="17"/>
    <x v="45"/>
    <x v="45"/>
    <x v="45"/>
    <x v="17"/>
    <x v="118"/>
    <x v="17"/>
    <x v="79"/>
    <x v="212"/>
    <x v="66"/>
    <x v="126"/>
    <x v="0"/>
  </r>
  <r>
    <x v="0"/>
    <x v="17"/>
    <x v="17"/>
    <x v="64"/>
    <x v="64"/>
    <x v="64"/>
    <x v="17"/>
    <x v="118"/>
    <x v="17"/>
    <x v="89"/>
    <x v="211"/>
    <x v="59"/>
    <x v="68"/>
    <x v="0"/>
  </r>
  <r>
    <x v="0"/>
    <x v="17"/>
    <x v="17"/>
    <x v="36"/>
    <x v="36"/>
    <x v="36"/>
    <x v="17"/>
    <x v="118"/>
    <x v="17"/>
    <x v="89"/>
    <x v="211"/>
    <x v="59"/>
    <x v="68"/>
    <x v="0"/>
  </r>
  <r>
    <x v="0"/>
    <x v="17"/>
    <x v="17"/>
    <x v="65"/>
    <x v="65"/>
    <x v="65"/>
    <x v="17"/>
    <x v="118"/>
    <x v="17"/>
    <x v="79"/>
    <x v="212"/>
    <x v="66"/>
    <x v="126"/>
    <x v="0"/>
  </r>
  <r>
    <x v="0"/>
    <x v="17"/>
    <x v="17"/>
    <x v="47"/>
    <x v="47"/>
    <x v="47"/>
    <x v="17"/>
    <x v="118"/>
    <x v="17"/>
    <x v="89"/>
    <x v="211"/>
    <x v="59"/>
    <x v="68"/>
    <x v="0"/>
  </r>
  <r>
    <x v="0"/>
    <x v="17"/>
    <x v="17"/>
    <x v="11"/>
    <x v="11"/>
    <x v="11"/>
    <x v="17"/>
    <x v="118"/>
    <x v="17"/>
    <x v="79"/>
    <x v="212"/>
    <x v="66"/>
    <x v="126"/>
    <x v="0"/>
  </r>
  <r>
    <x v="0"/>
    <x v="17"/>
    <x v="17"/>
    <x v="66"/>
    <x v="66"/>
    <x v="66"/>
    <x v="17"/>
    <x v="118"/>
    <x v="17"/>
    <x v="89"/>
    <x v="211"/>
    <x v="59"/>
    <x v="68"/>
    <x v="0"/>
  </r>
  <r>
    <x v="0"/>
    <x v="17"/>
    <x v="17"/>
    <x v="13"/>
    <x v="13"/>
    <x v="13"/>
    <x v="17"/>
    <x v="118"/>
    <x v="17"/>
    <x v="93"/>
    <x v="120"/>
    <x v="40"/>
    <x v="182"/>
    <x v="0"/>
  </r>
  <r>
    <x v="0"/>
    <x v="17"/>
    <x v="17"/>
    <x v="41"/>
    <x v="41"/>
    <x v="41"/>
    <x v="17"/>
    <x v="118"/>
    <x v="17"/>
    <x v="79"/>
    <x v="212"/>
    <x v="66"/>
    <x v="126"/>
    <x v="0"/>
  </r>
  <r>
    <x v="0"/>
    <x v="17"/>
    <x v="17"/>
    <x v="67"/>
    <x v="67"/>
    <x v="67"/>
    <x v="17"/>
    <x v="118"/>
    <x v="17"/>
    <x v="89"/>
    <x v="211"/>
    <x v="59"/>
    <x v="68"/>
    <x v="0"/>
  </r>
  <r>
    <x v="0"/>
    <x v="17"/>
    <x v="17"/>
    <x v="0"/>
    <x v="0"/>
    <x v="0"/>
    <x v="17"/>
    <x v="118"/>
    <x v="17"/>
    <x v="79"/>
    <x v="212"/>
    <x v="66"/>
    <x v="126"/>
    <x v="0"/>
  </r>
  <r>
    <x v="0"/>
    <x v="17"/>
    <x v="17"/>
    <x v="31"/>
    <x v="31"/>
    <x v="31"/>
    <x v="17"/>
    <x v="118"/>
    <x v="17"/>
    <x v="93"/>
    <x v="120"/>
    <x v="40"/>
    <x v="182"/>
    <x v="0"/>
  </r>
  <r>
    <x v="0"/>
    <x v="17"/>
    <x v="17"/>
    <x v="68"/>
    <x v="68"/>
    <x v="68"/>
    <x v="17"/>
    <x v="118"/>
    <x v="17"/>
    <x v="89"/>
    <x v="211"/>
    <x v="59"/>
    <x v="68"/>
    <x v="0"/>
  </r>
  <r>
    <x v="0"/>
    <x v="17"/>
    <x v="17"/>
    <x v="19"/>
    <x v="19"/>
    <x v="19"/>
    <x v="17"/>
    <x v="118"/>
    <x v="17"/>
    <x v="79"/>
    <x v="212"/>
    <x v="66"/>
    <x v="126"/>
    <x v="0"/>
  </r>
  <r>
    <x v="0"/>
    <x v="18"/>
    <x v="18"/>
    <x v="2"/>
    <x v="2"/>
    <x v="2"/>
    <x v="0"/>
    <x v="90"/>
    <x v="170"/>
    <x v="28"/>
    <x v="213"/>
    <x v="57"/>
    <x v="183"/>
    <x v="0"/>
  </r>
  <r>
    <x v="0"/>
    <x v="18"/>
    <x v="18"/>
    <x v="9"/>
    <x v="9"/>
    <x v="9"/>
    <x v="1"/>
    <x v="113"/>
    <x v="171"/>
    <x v="87"/>
    <x v="214"/>
    <x v="39"/>
    <x v="184"/>
    <x v="0"/>
  </r>
  <r>
    <x v="0"/>
    <x v="18"/>
    <x v="18"/>
    <x v="6"/>
    <x v="6"/>
    <x v="6"/>
    <x v="1"/>
    <x v="113"/>
    <x v="171"/>
    <x v="78"/>
    <x v="145"/>
    <x v="40"/>
    <x v="185"/>
    <x v="0"/>
  </r>
  <r>
    <x v="0"/>
    <x v="18"/>
    <x v="18"/>
    <x v="4"/>
    <x v="4"/>
    <x v="4"/>
    <x v="1"/>
    <x v="113"/>
    <x v="171"/>
    <x v="47"/>
    <x v="215"/>
    <x v="66"/>
    <x v="126"/>
    <x v="0"/>
  </r>
  <r>
    <x v="0"/>
    <x v="18"/>
    <x v="18"/>
    <x v="0"/>
    <x v="0"/>
    <x v="0"/>
    <x v="1"/>
    <x v="113"/>
    <x v="171"/>
    <x v="47"/>
    <x v="215"/>
    <x v="66"/>
    <x v="126"/>
    <x v="0"/>
  </r>
  <r>
    <x v="0"/>
    <x v="18"/>
    <x v="18"/>
    <x v="28"/>
    <x v="28"/>
    <x v="28"/>
    <x v="5"/>
    <x v="115"/>
    <x v="51"/>
    <x v="78"/>
    <x v="145"/>
    <x v="59"/>
    <x v="124"/>
    <x v="0"/>
  </r>
  <r>
    <x v="0"/>
    <x v="18"/>
    <x v="18"/>
    <x v="14"/>
    <x v="14"/>
    <x v="14"/>
    <x v="5"/>
    <x v="115"/>
    <x v="51"/>
    <x v="83"/>
    <x v="22"/>
    <x v="66"/>
    <x v="126"/>
    <x v="0"/>
  </r>
  <r>
    <x v="0"/>
    <x v="18"/>
    <x v="18"/>
    <x v="69"/>
    <x v="69"/>
    <x v="69"/>
    <x v="5"/>
    <x v="115"/>
    <x v="51"/>
    <x v="79"/>
    <x v="150"/>
    <x v="39"/>
    <x v="184"/>
    <x v="0"/>
  </r>
  <r>
    <x v="0"/>
    <x v="18"/>
    <x v="18"/>
    <x v="10"/>
    <x v="10"/>
    <x v="10"/>
    <x v="8"/>
    <x v="116"/>
    <x v="40"/>
    <x v="79"/>
    <x v="150"/>
    <x v="40"/>
    <x v="185"/>
    <x v="0"/>
  </r>
  <r>
    <x v="0"/>
    <x v="18"/>
    <x v="18"/>
    <x v="60"/>
    <x v="60"/>
    <x v="60"/>
    <x v="8"/>
    <x v="116"/>
    <x v="40"/>
    <x v="87"/>
    <x v="214"/>
    <x v="59"/>
    <x v="124"/>
    <x v="0"/>
  </r>
  <r>
    <x v="0"/>
    <x v="18"/>
    <x v="18"/>
    <x v="8"/>
    <x v="8"/>
    <x v="8"/>
    <x v="8"/>
    <x v="116"/>
    <x v="40"/>
    <x v="79"/>
    <x v="150"/>
    <x v="40"/>
    <x v="185"/>
    <x v="0"/>
  </r>
  <r>
    <x v="0"/>
    <x v="18"/>
    <x v="18"/>
    <x v="70"/>
    <x v="70"/>
    <x v="70"/>
    <x v="11"/>
    <x v="117"/>
    <x v="172"/>
    <x v="87"/>
    <x v="214"/>
    <x v="66"/>
    <x v="126"/>
    <x v="0"/>
  </r>
  <r>
    <x v="0"/>
    <x v="18"/>
    <x v="18"/>
    <x v="71"/>
    <x v="71"/>
    <x v="71"/>
    <x v="11"/>
    <x v="117"/>
    <x v="172"/>
    <x v="79"/>
    <x v="150"/>
    <x v="59"/>
    <x v="124"/>
    <x v="0"/>
  </r>
  <r>
    <x v="0"/>
    <x v="18"/>
    <x v="18"/>
    <x v="16"/>
    <x v="16"/>
    <x v="16"/>
    <x v="11"/>
    <x v="117"/>
    <x v="172"/>
    <x v="79"/>
    <x v="150"/>
    <x v="59"/>
    <x v="124"/>
    <x v="0"/>
  </r>
  <r>
    <x v="0"/>
    <x v="18"/>
    <x v="18"/>
    <x v="72"/>
    <x v="72"/>
    <x v="72"/>
    <x v="11"/>
    <x v="117"/>
    <x v="172"/>
    <x v="87"/>
    <x v="214"/>
    <x v="66"/>
    <x v="126"/>
    <x v="0"/>
  </r>
  <r>
    <x v="0"/>
    <x v="18"/>
    <x v="18"/>
    <x v="63"/>
    <x v="63"/>
    <x v="63"/>
    <x v="11"/>
    <x v="117"/>
    <x v="172"/>
    <x v="87"/>
    <x v="214"/>
    <x v="66"/>
    <x v="126"/>
    <x v="0"/>
  </r>
  <r>
    <x v="0"/>
    <x v="18"/>
    <x v="18"/>
    <x v="11"/>
    <x v="11"/>
    <x v="11"/>
    <x v="11"/>
    <x v="117"/>
    <x v="172"/>
    <x v="87"/>
    <x v="214"/>
    <x v="66"/>
    <x v="126"/>
    <x v="0"/>
  </r>
  <r>
    <x v="0"/>
    <x v="18"/>
    <x v="18"/>
    <x v="33"/>
    <x v="33"/>
    <x v="33"/>
    <x v="11"/>
    <x v="117"/>
    <x v="172"/>
    <x v="87"/>
    <x v="214"/>
    <x v="66"/>
    <x v="126"/>
    <x v="0"/>
  </r>
  <r>
    <x v="0"/>
    <x v="18"/>
    <x v="18"/>
    <x v="49"/>
    <x v="49"/>
    <x v="49"/>
    <x v="18"/>
    <x v="118"/>
    <x v="85"/>
    <x v="89"/>
    <x v="139"/>
    <x v="59"/>
    <x v="124"/>
    <x v="0"/>
  </r>
  <r>
    <x v="0"/>
    <x v="18"/>
    <x v="18"/>
    <x v="73"/>
    <x v="73"/>
    <x v="73"/>
    <x v="18"/>
    <x v="118"/>
    <x v="85"/>
    <x v="89"/>
    <x v="139"/>
    <x v="59"/>
    <x v="124"/>
    <x v="0"/>
  </r>
  <r>
    <x v="0"/>
    <x v="18"/>
    <x v="18"/>
    <x v="39"/>
    <x v="39"/>
    <x v="39"/>
    <x v="18"/>
    <x v="118"/>
    <x v="85"/>
    <x v="89"/>
    <x v="139"/>
    <x v="59"/>
    <x v="124"/>
    <x v="0"/>
  </r>
  <r>
    <x v="0"/>
    <x v="18"/>
    <x v="18"/>
    <x v="74"/>
    <x v="74"/>
    <x v="74"/>
    <x v="18"/>
    <x v="118"/>
    <x v="85"/>
    <x v="93"/>
    <x v="120"/>
    <x v="40"/>
    <x v="185"/>
    <x v="0"/>
  </r>
  <r>
    <x v="0"/>
    <x v="18"/>
    <x v="18"/>
    <x v="47"/>
    <x v="47"/>
    <x v="47"/>
    <x v="18"/>
    <x v="118"/>
    <x v="85"/>
    <x v="79"/>
    <x v="150"/>
    <x v="66"/>
    <x v="126"/>
    <x v="0"/>
  </r>
  <r>
    <x v="0"/>
    <x v="18"/>
    <x v="18"/>
    <x v="7"/>
    <x v="7"/>
    <x v="7"/>
    <x v="18"/>
    <x v="118"/>
    <x v="85"/>
    <x v="79"/>
    <x v="150"/>
    <x v="66"/>
    <x v="126"/>
    <x v="0"/>
  </r>
  <r>
    <x v="0"/>
    <x v="18"/>
    <x v="18"/>
    <x v="37"/>
    <x v="37"/>
    <x v="37"/>
    <x v="18"/>
    <x v="118"/>
    <x v="85"/>
    <x v="93"/>
    <x v="120"/>
    <x v="40"/>
    <x v="185"/>
    <x v="0"/>
  </r>
  <r>
    <x v="0"/>
    <x v="18"/>
    <x v="18"/>
    <x v="19"/>
    <x v="19"/>
    <x v="19"/>
    <x v="18"/>
    <x v="118"/>
    <x v="85"/>
    <x v="79"/>
    <x v="150"/>
    <x v="66"/>
    <x v="126"/>
    <x v="0"/>
  </r>
  <r>
    <x v="0"/>
    <x v="18"/>
    <x v="18"/>
    <x v="75"/>
    <x v="75"/>
    <x v="75"/>
    <x v="18"/>
    <x v="118"/>
    <x v="85"/>
    <x v="93"/>
    <x v="120"/>
    <x v="66"/>
    <x v="126"/>
    <x v="0"/>
  </r>
  <r>
    <x v="0"/>
    <x v="19"/>
    <x v="19"/>
    <x v="2"/>
    <x v="2"/>
    <x v="2"/>
    <x v="0"/>
    <x v="110"/>
    <x v="173"/>
    <x v="87"/>
    <x v="15"/>
    <x v="58"/>
    <x v="186"/>
    <x v="0"/>
  </r>
  <r>
    <x v="0"/>
    <x v="19"/>
    <x v="19"/>
    <x v="8"/>
    <x v="8"/>
    <x v="8"/>
    <x v="1"/>
    <x v="113"/>
    <x v="88"/>
    <x v="83"/>
    <x v="216"/>
    <x v="59"/>
    <x v="187"/>
    <x v="0"/>
  </r>
  <r>
    <x v="0"/>
    <x v="19"/>
    <x v="19"/>
    <x v="27"/>
    <x v="27"/>
    <x v="27"/>
    <x v="1"/>
    <x v="113"/>
    <x v="88"/>
    <x v="47"/>
    <x v="217"/>
    <x v="66"/>
    <x v="126"/>
    <x v="0"/>
  </r>
  <r>
    <x v="0"/>
    <x v="19"/>
    <x v="19"/>
    <x v="0"/>
    <x v="0"/>
    <x v="0"/>
    <x v="1"/>
    <x v="113"/>
    <x v="88"/>
    <x v="83"/>
    <x v="216"/>
    <x v="59"/>
    <x v="187"/>
    <x v="0"/>
  </r>
  <r>
    <x v="0"/>
    <x v="19"/>
    <x v="19"/>
    <x v="33"/>
    <x v="33"/>
    <x v="33"/>
    <x v="1"/>
    <x v="113"/>
    <x v="88"/>
    <x v="83"/>
    <x v="216"/>
    <x v="59"/>
    <x v="187"/>
    <x v="0"/>
  </r>
  <r>
    <x v="0"/>
    <x v="19"/>
    <x v="19"/>
    <x v="9"/>
    <x v="9"/>
    <x v="9"/>
    <x v="5"/>
    <x v="115"/>
    <x v="174"/>
    <x v="87"/>
    <x v="15"/>
    <x v="40"/>
    <x v="49"/>
    <x v="0"/>
  </r>
  <r>
    <x v="0"/>
    <x v="19"/>
    <x v="19"/>
    <x v="10"/>
    <x v="10"/>
    <x v="10"/>
    <x v="5"/>
    <x v="115"/>
    <x v="174"/>
    <x v="87"/>
    <x v="15"/>
    <x v="40"/>
    <x v="49"/>
    <x v="0"/>
  </r>
  <r>
    <x v="0"/>
    <x v="19"/>
    <x v="19"/>
    <x v="49"/>
    <x v="49"/>
    <x v="49"/>
    <x v="5"/>
    <x v="115"/>
    <x v="174"/>
    <x v="87"/>
    <x v="15"/>
    <x v="40"/>
    <x v="49"/>
    <x v="0"/>
  </r>
  <r>
    <x v="0"/>
    <x v="19"/>
    <x v="19"/>
    <x v="16"/>
    <x v="16"/>
    <x v="16"/>
    <x v="5"/>
    <x v="115"/>
    <x v="174"/>
    <x v="79"/>
    <x v="129"/>
    <x v="39"/>
    <x v="188"/>
    <x v="0"/>
  </r>
  <r>
    <x v="0"/>
    <x v="19"/>
    <x v="19"/>
    <x v="6"/>
    <x v="6"/>
    <x v="6"/>
    <x v="5"/>
    <x v="115"/>
    <x v="174"/>
    <x v="83"/>
    <x v="216"/>
    <x v="66"/>
    <x v="126"/>
    <x v="0"/>
  </r>
  <r>
    <x v="0"/>
    <x v="19"/>
    <x v="19"/>
    <x v="12"/>
    <x v="12"/>
    <x v="12"/>
    <x v="5"/>
    <x v="115"/>
    <x v="174"/>
    <x v="83"/>
    <x v="216"/>
    <x v="66"/>
    <x v="126"/>
    <x v="0"/>
  </r>
  <r>
    <x v="0"/>
    <x v="19"/>
    <x v="19"/>
    <x v="39"/>
    <x v="39"/>
    <x v="39"/>
    <x v="11"/>
    <x v="116"/>
    <x v="175"/>
    <x v="93"/>
    <x v="120"/>
    <x v="32"/>
    <x v="189"/>
    <x v="0"/>
  </r>
  <r>
    <x v="0"/>
    <x v="19"/>
    <x v="19"/>
    <x v="47"/>
    <x v="47"/>
    <x v="47"/>
    <x v="11"/>
    <x v="116"/>
    <x v="175"/>
    <x v="87"/>
    <x v="15"/>
    <x v="59"/>
    <x v="187"/>
    <x v="0"/>
  </r>
  <r>
    <x v="0"/>
    <x v="19"/>
    <x v="19"/>
    <x v="41"/>
    <x v="41"/>
    <x v="41"/>
    <x v="11"/>
    <x v="116"/>
    <x v="175"/>
    <x v="89"/>
    <x v="218"/>
    <x v="39"/>
    <x v="188"/>
    <x v="0"/>
  </r>
  <r>
    <x v="0"/>
    <x v="19"/>
    <x v="19"/>
    <x v="76"/>
    <x v="76"/>
    <x v="76"/>
    <x v="11"/>
    <x v="116"/>
    <x v="175"/>
    <x v="87"/>
    <x v="15"/>
    <x v="59"/>
    <x v="187"/>
    <x v="0"/>
  </r>
  <r>
    <x v="0"/>
    <x v="19"/>
    <x v="19"/>
    <x v="37"/>
    <x v="37"/>
    <x v="37"/>
    <x v="11"/>
    <x v="116"/>
    <x v="175"/>
    <x v="79"/>
    <x v="129"/>
    <x v="40"/>
    <x v="49"/>
    <x v="0"/>
  </r>
  <r>
    <x v="0"/>
    <x v="19"/>
    <x v="19"/>
    <x v="28"/>
    <x v="28"/>
    <x v="28"/>
    <x v="16"/>
    <x v="117"/>
    <x v="93"/>
    <x v="89"/>
    <x v="218"/>
    <x v="40"/>
    <x v="49"/>
    <x v="0"/>
  </r>
  <r>
    <x v="0"/>
    <x v="19"/>
    <x v="19"/>
    <x v="77"/>
    <x v="77"/>
    <x v="77"/>
    <x v="16"/>
    <x v="117"/>
    <x v="93"/>
    <x v="79"/>
    <x v="129"/>
    <x v="59"/>
    <x v="187"/>
    <x v="0"/>
  </r>
  <r>
    <x v="0"/>
    <x v="19"/>
    <x v="19"/>
    <x v="18"/>
    <x v="18"/>
    <x v="18"/>
    <x v="16"/>
    <x v="117"/>
    <x v="93"/>
    <x v="87"/>
    <x v="15"/>
    <x v="66"/>
    <x v="126"/>
    <x v="0"/>
  </r>
  <r>
    <x v="0"/>
    <x v="19"/>
    <x v="19"/>
    <x v="14"/>
    <x v="14"/>
    <x v="14"/>
    <x v="16"/>
    <x v="117"/>
    <x v="93"/>
    <x v="87"/>
    <x v="15"/>
    <x v="66"/>
    <x v="126"/>
    <x v="0"/>
  </r>
  <r>
    <x v="0"/>
    <x v="19"/>
    <x v="19"/>
    <x v="23"/>
    <x v="23"/>
    <x v="23"/>
    <x v="16"/>
    <x v="117"/>
    <x v="93"/>
    <x v="87"/>
    <x v="15"/>
    <x v="66"/>
    <x v="126"/>
    <x v="0"/>
  </r>
  <r>
    <x v="0"/>
    <x v="19"/>
    <x v="19"/>
    <x v="78"/>
    <x v="78"/>
    <x v="78"/>
    <x v="16"/>
    <x v="117"/>
    <x v="93"/>
    <x v="89"/>
    <x v="218"/>
    <x v="40"/>
    <x v="49"/>
    <x v="0"/>
  </r>
  <r>
    <x v="0"/>
    <x v="19"/>
    <x v="19"/>
    <x v="4"/>
    <x v="4"/>
    <x v="4"/>
    <x v="16"/>
    <x v="117"/>
    <x v="93"/>
    <x v="87"/>
    <x v="15"/>
    <x v="66"/>
    <x v="126"/>
    <x v="0"/>
  </r>
  <r>
    <x v="0"/>
    <x v="19"/>
    <x v="19"/>
    <x v="79"/>
    <x v="79"/>
    <x v="79"/>
    <x v="16"/>
    <x v="117"/>
    <x v="93"/>
    <x v="89"/>
    <x v="218"/>
    <x v="40"/>
    <x v="49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841CD47-2C24-4D81-8649-420C2C2459B4}" name="pvt_L" cacheId="2200" applyNumberFormats="0" applyBorderFormats="0" applyFontFormats="0" applyPatternFormats="0" applyAlignmentFormats="0" applyWidthHeightFormats="1" dataCaption="値" updatedVersion="8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321" firstHeaderRow="0" firstDataRow="1" firstDataCol="1"/>
  <pivotFields count="11">
    <pivotField showAll="0"/>
    <pivotField showAll="0"/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32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4" baseField="0" baseItem="0" numFmtId="176"/>
    <dataField name="総数／構成比" fld="5" baseField="0" baseItem="0" numFmtId="177"/>
    <dataField name="個人／事業所数" fld="6" baseField="0" baseItem="0" numFmtId="176"/>
    <dataField name="個人／構成比" fld="7" baseField="0" baseItem="0" numFmtId="177"/>
    <dataField name="法人／事業所数" fld="8" baseField="0" baseItem="0" numFmtId="176"/>
    <dataField name="法人／構成比" fld="9" baseField="0" baseItem="0" numFmtId="177"/>
    <dataField name="法人以外の団体／事業所数" fld="10" baseField="0" baseItem="0" numFmtId="176"/>
  </dataFields>
  <formats count="16">
    <format dxfId="329">
      <pivotArea field="2" type="button" dataOnly="0" labelOnly="1" outline="0" axis="axisRow" fieldPosition="0"/>
    </format>
    <format dxfId="328">
      <pivotArea outline="0" fieldPosition="0">
        <references count="1">
          <reference field="4294967294" count="1">
            <x v="0"/>
          </reference>
        </references>
      </pivotArea>
    </format>
    <format dxfId="327">
      <pivotArea outline="0" fieldPosition="0">
        <references count="1">
          <reference field="4294967294" count="1">
            <x v="1"/>
          </reference>
        </references>
      </pivotArea>
    </format>
    <format dxfId="326">
      <pivotArea outline="0" fieldPosition="0">
        <references count="1">
          <reference field="4294967294" count="1">
            <x v="2"/>
          </reference>
        </references>
      </pivotArea>
    </format>
    <format dxfId="325">
      <pivotArea outline="0" fieldPosition="0">
        <references count="1">
          <reference field="4294967294" count="1">
            <x v="3"/>
          </reference>
        </references>
      </pivotArea>
    </format>
    <format dxfId="324">
      <pivotArea outline="0" fieldPosition="0">
        <references count="1">
          <reference field="4294967294" count="1">
            <x v="4"/>
          </reference>
        </references>
      </pivotArea>
    </format>
    <format dxfId="323">
      <pivotArea outline="0" fieldPosition="0">
        <references count="1">
          <reference field="4294967294" count="1">
            <x v="5"/>
          </reference>
        </references>
      </pivotArea>
    </format>
    <format dxfId="322">
      <pivotArea outline="0" fieldPosition="0">
        <references count="1">
          <reference field="4294967294" count="1">
            <x v="6"/>
          </reference>
        </references>
      </pivotArea>
    </format>
    <format dxfId="321">
      <pivotArea field="2" type="button" dataOnly="0" labelOnly="1" outline="0" axis="axisRow" fieldPosition="0"/>
    </format>
    <format dxfId="32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19">
      <pivotArea field="2" type="button" dataOnly="0" labelOnly="1" outline="0" axis="axisRow" fieldPosition="0"/>
    </format>
    <format dxfId="31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17">
      <pivotArea field="2" type="button" dataOnly="0" labelOnly="1" outline="0" axis="axisRow" fieldPosition="0"/>
    </format>
    <format dxfId="31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1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1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A1ECB62-C5A2-489C-ADD8-77047601005A}" name="pvt_M" cacheId="2201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456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20">
        <item x="16"/>
        <item x="14"/>
        <item x="15"/>
        <item x="4"/>
        <item x="7"/>
        <item x="18"/>
        <item x="19"/>
        <item x="17"/>
        <item x="10"/>
        <item x="8"/>
        <item x="11"/>
        <item x="0"/>
        <item x="6"/>
        <item x="5"/>
        <item x="1"/>
        <item x="3"/>
        <item x="12"/>
        <item x="2"/>
        <item x="13"/>
        <item x="9"/>
      </items>
    </pivotField>
    <pivotField axis="axisRow" showAll="0" insertBlankRow="1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showAll="0" defaultSubtotal="0">
      <items count="44">
        <item x="2"/>
        <item x="5"/>
        <item x="8"/>
        <item x="24"/>
        <item x="28"/>
        <item x="16"/>
        <item x="35"/>
        <item x="36"/>
        <item x="41"/>
        <item x="32"/>
        <item x="27"/>
        <item x="23"/>
        <item x="43"/>
        <item x="30"/>
        <item x="22"/>
        <item x="31"/>
        <item x="38"/>
        <item x="37"/>
        <item x="25"/>
        <item x="18"/>
        <item x="21"/>
        <item x="19"/>
        <item x="13"/>
        <item x="6"/>
        <item x="9"/>
        <item x="4"/>
        <item x="29"/>
        <item x="39"/>
        <item x="15"/>
        <item x="3"/>
        <item x="11"/>
        <item x="12"/>
        <item x="33"/>
        <item x="1"/>
        <item x="26"/>
        <item x="0"/>
        <item x="17"/>
        <item x="7"/>
        <item x="10"/>
        <item x="14"/>
        <item x="40"/>
        <item x="34"/>
        <item x="20"/>
        <item x="42"/>
      </items>
    </pivotField>
    <pivotField showAll="0" defaultSubtotal="0">
      <items count="44">
        <item x="42"/>
        <item x="19"/>
        <item x="7"/>
        <item x="20"/>
        <item x="4"/>
        <item x="17"/>
        <item x="22"/>
        <item x="43"/>
        <item x="32"/>
        <item x="10"/>
        <item x="41"/>
        <item x="1"/>
        <item x="25"/>
        <item x="6"/>
        <item x="28"/>
        <item x="36"/>
        <item x="21"/>
        <item x="9"/>
        <item x="12"/>
        <item x="23"/>
        <item x="18"/>
        <item x="26"/>
        <item x="34"/>
        <item x="14"/>
        <item x="33"/>
        <item x="13"/>
        <item x="5"/>
        <item x="24"/>
        <item x="30"/>
        <item x="8"/>
        <item x="11"/>
        <item x="0"/>
        <item x="37"/>
        <item x="16"/>
        <item x="38"/>
        <item x="2"/>
        <item x="31"/>
        <item x="40"/>
        <item x="15"/>
        <item x="3"/>
        <item x="39"/>
        <item x="29"/>
        <item x="35"/>
        <item x="27"/>
      </items>
    </pivotField>
    <pivotField axis="axisRow" showAll="0" defaultSubtotal="0">
      <items count="44">
        <item x="2"/>
        <item x="5"/>
        <item x="8"/>
        <item x="24"/>
        <item x="28"/>
        <item x="16"/>
        <item x="35"/>
        <item x="36"/>
        <item x="41"/>
        <item x="32"/>
        <item x="27"/>
        <item x="23"/>
        <item x="43"/>
        <item x="30"/>
        <item x="22"/>
        <item x="31"/>
        <item x="38"/>
        <item x="37"/>
        <item x="25"/>
        <item x="18"/>
        <item x="21"/>
        <item x="19"/>
        <item x="13"/>
        <item x="6"/>
        <item x="9"/>
        <item x="4"/>
        <item x="29"/>
        <item x="39"/>
        <item x="15"/>
        <item x="3"/>
        <item x="11"/>
        <item x="12"/>
        <item x="33"/>
        <item x="1"/>
        <item x="26"/>
        <item x="0"/>
        <item x="17"/>
        <item x="7"/>
        <item x="10"/>
        <item x="14"/>
        <item x="40"/>
        <item x="34"/>
        <item x="20"/>
        <item x="42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58">
        <item x="157"/>
        <item x="156"/>
        <item x="155"/>
        <item x="154"/>
        <item x="153"/>
        <item x="152"/>
        <item x="151"/>
        <item x="148"/>
        <item x="150"/>
        <item x="131"/>
        <item x="130"/>
        <item x="129"/>
        <item x="128"/>
        <item x="127"/>
        <item x="136"/>
        <item x="135"/>
        <item x="134"/>
        <item x="109"/>
        <item x="89"/>
        <item x="126"/>
        <item x="88"/>
        <item x="87"/>
        <item x="108"/>
        <item x="86"/>
        <item x="85"/>
        <item x="116"/>
        <item x="125"/>
        <item x="133"/>
        <item x="57"/>
        <item x="107"/>
        <item x="56"/>
        <item x="55"/>
        <item x="98"/>
        <item x="74"/>
        <item x="73"/>
        <item x="54"/>
        <item x="53"/>
        <item x="72"/>
        <item x="115"/>
        <item x="106"/>
        <item x="71"/>
        <item x="84"/>
        <item x="114"/>
        <item x="70"/>
        <item x="149"/>
        <item x="83"/>
        <item x="105"/>
        <item x="52"/>
        <item x="97"/>
        <item x="69"/>
        <item x="122"/>
        <item x="51"/>
        <item x="82"/>
        <item x="81"/>
        <item x="132"/>
        <item x="147"/>
        <item x="113"/>
        <item x="68"/>
        <item x="104"/>
        <item x="96"/>
        <item x="95"/>
        <item x="50"/>
        <item x="38"/>
        <item x="103"/>
        <item x="94"/>
        <item x="145"/>
        <item x="49"/>
        <item x="67"/>
        <item x="146"/>
        <item x="80"/>
        <item x="124"/>
        <item x="37"/>
        <item x="79"/>
        <item x="48"/>
        <item x="123"/>
        <item x="112"/>
        <item x="102"/>
        <item x="36"/>
        <item x="66"/>
        <item x="47"/>
        <item x="101"/>
        <item x="140"/>
        <item x="35"/>
        <item x="100"/>
        <item x="46"/>
        <item x="139"/>
        <item x="138"/>
        <item x="111"/>
        <item x="45"/>
        <item x="137"/>
        <item x="144"/>
        <item x="34"/>
        <item x="44"/>
        <item x="65"/>
        <item x="64"/>
        <item x="121"/>
        <item x="78"/>
        <item x="33"/>
        <item x="93"/>
        <item x="32"/>
        <item x="77"/>
        <item x="120"/>
        <item x="76"/>
        <item x="92"/>
        <item x="31"/>
        <item x="119"/>
        <item x="63"/>
        <item x="118"/>
        <item x="43"/>
        <item x="99"/>
        <item x="42"/>
        <item x="75"/>
        <item x="117"/>
        <item x="41"/>
        <item x="62"/>
        <item x="61"/>
        <item x="143"/>
        <item x="142"/>
        <item x="30"/>
        <item x="141"/>
        <item x="60"/>
        <item x="29"/>
        <item x="59"/>
        <item x="28"/>
        <item x="40"/>
        <item x="110"/>
        <item x="39"/>
        <item x="27"/>
        <item x="91"/>
        <item x="58"/>
        <item x="90"/>
        <item x="26"/>
        <item x="25"/>
        <item x="24"/>
        <item x="19"/>
        <item x="18"/>
        <item x="23"/>
        <item x="17"/>
        <item x="16"/>
        <item x="15"/>
        <item x="14"/>
        <item x="22"/>
        <item x="21"/>
        <item x="20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260">
        <item x="73"/>
        <item x="200"/>
        <item x="37"/>
        <item x="72"/>
        <item x="55"/>
        <item x="18"/>
        <item x="221"/>
        <item x="90"/>
        <item x="107"/>
        <item x="17"/>
        <item x="161"/>
        <item x="54"/>
        <item x="151"/>
        <item x="53"/>
        <item x="122"/>
        <item x="16"/>
        <item x="89"/>
        <item x="15"/>
        <item x="14"/>
        <item x="36"/>
        <item x="106"/>
        <item x="88"/>
        <item x="187"/>
        <item x="13"/>
        <item x="71"/>
        <item x="52"/>
        <item x="150"/>
        <item x="228"/>
        <item x="35"/>
        <item x="51"/>
        <item x="207"/>
        <item x="199"/>
        <item x="121"/>
        <item x="87"/>
        <item x="160"/>
        <item x="70"/>
        <item x="176"/>
        <item x="86"/>
        <item x="105"/>
        <item x="220"/>
        <item x="34"/>
        <item x="120"/>
        <item x="175"/>
        <item x="238"/>
        <item x="227"/>
        <item x="33"/>
        <item x="137"/>
        <item x="69"/>
        <item x="149"/>
        <item x="219"/>
        <item x="85"/>
        <item x="198"/>
        <item x="174"/>
        <item x="197"/>
        <item x="104"/>
        <item x="32"/>
        <item x="250"/>
        <item x="237"/>
        <item x="50"/>
        <item x="84"/>
        <item x="259"/>
        <item x="136"/>
        <item x="186"/>
        <item x="68"/>
        <item x="31"/>
        <item x="119"/>
        <item x="103"/>
        <item x="135"/>
        <item x="148"/>
        <item x="12"/>
        <item x="218"/>
        <item x="236"/>
        <item x="118"/>
        <item x="147"/>
        <item x="30"/>
        <item x="159"/>
        <item x="217"/>
        <item x="11"/>
        <item x="235"/>
        <item x="258"/>
        <item x="102"/>
        <item x="134"/>
        <item x="173"/>
        <item x="83"/>
        <item x="117"/>
        <item x="101"/>
        <item x="67"/>
        <item x="49"/>
        <item x="172"/>
        <item x="185"/>
        <item x="216"/>
        <item x="133"/>
        <item x="171"/>
        <item x="206"/>
        <item x="10"/>
        <item x="82"/>
        <item x="234"/>
        <item x="184"/>
        <item x="132"/>
        <item x="257"/>
        <item x="48"/>
        <item x="9"/>
        <item x="100"/>
        <item x="66"/>
        <item x="29"/>
        <item x="226"/>
        <item x="196"/>
        <item x="249"/>
        <item x="146"/>
        <item x="99"/>
        <item x="131"/>
        <item x="158"/>
        <item x="116"/>
        <item x="8"/>
        <item x="81"/>
        <item x="65"/>
        <item x="233"/>
        <item x="157"/>
        <item x="98"/>
        <item x="80"/>
        <item x="47"/>
        <item x="183"/>
        <item x="215"/>
        <item x="170"/>
        <item x="28"/>
        <item x="195"/>
        <item x="7"/>
        <item x="169"/>
        <item x="130"/>
        <item x="129"/>
        <item x="46"/>
        <item x="64"/>
        <item x="115"/>
        <item x="97"/>
        <item x="63"/>
        <item x="27"/>
        <item x="145"/>
        <item x="194"/>
        <item x="128"/>
        <item x="144"/>
        <item x="256"/>
        <item x="127"/>
        <item x="26"/>
        <item x="156"/>
        <item x="45"/>
        <item x="168"/>
        <item x="44"/>
        <item x="6"/>
        <item x="214"/>
        <item x="114"/>
        <item x="143"/>
        <item x="43"/>
        <item x="248"/>
        <item x="167"/>
        <item x="205"/>
        <item x="5"/>
        <item x="193"/>
        <item x="155"/>
        <item x="25"/>
        <item x="79"/>
        <item x="213"/>
        <item x="113"/>
        <item x="142"/>
        <item x="204"/>
        <item x="212"/>
        <item x="232"/>
        <item x="62"/>
        <item x="247"/>
        <item x="112"/>
        <item x="24"/>
        <item x="242"/>
        <item x="23"/>
        <item x="96"/>
        <item x="78"/>
        <item x="255"/>
        <item x="166"/>
        <item x="231"/>
        <item x="95"/>
        <item x="165"/>
        <item x="61"/>
        <item x="246"/>
        <item x="141"/>
        <item x="60"/>
        <item x="22"/>
        <item x="241"/>
        <item x="254"/>
        <item x="94"/>
        <item x="126"/>
        <item x="225"/>
        <item x="42"/>
        <item x="154"/>
        <item x="4"/>
        <item x="125"/>
        <item x="224"/>
        <item x="111"/>
        <item x="41"/>
        <item x="182"/>
        <item x="211"/>
        <item x="192"/>
        <item x="140"/>
        <item x="203"/>
        <item x="40"/>
        <item x="3"/>
        <item x="139"/>
        <item x="110"/>
        <item x="93"/>
        <item x="181"/>
        <item x="180"/>
        <item x="191"/>
        <item x="179"/>
        <item x="59"/>
        <item x="124"/>
        <item x="164"/>
        <item x="109"/>
        <item x="240"/>
        <item x="2"/>
        <item x="77"/>
        <item x="138"/>
        <item x="190"/>
        <item x="21"/>
        <item x="1"/>
        <item x="58"/>
        <item x="153"/>
        <item x="189"/>
        <item x="178"/>
        <item x="253"/>
        <item x="202"/>
        <item x="230"/>
        <item x="76"/>
        <item x="210"/>
        <item x="163"/>
        <item x="245"/>
        <item x="75"/>
        <item x="252"/>
        <item x="57"/>
        <item x="162"/>
        <item x="177"/>
        <item x="188"/>
        <item x="20"/>
        <item x="56"/>
        <item x="0"/>
        <item x="239"/>
        <item x="19"/>
        <item x="152"/>
        <item x="209"/>
        <item x="223"/>
        <item x="39"/>
        <item x="74"/>
        <item x="38"/>
        <item x="244"/>
        <item x="229"/>
        <item x="92"/>
        <item x="108"/>
        <item x="201"/>
        <item x="91"/>
        <item x="208"/>
        <item x="251"/>
        <item x="222"/>
        <item x="123"/>
        <item x="243"/>
      </items>
    </pivotField>
    <pivotField dataField="1" showAll="0" defaultSubtotal="0">
      <items count="124">
        <item x="52"/>
        <item x="79"/>
        <item x="85"/>
        <item x="34"/>
        <item x="37"/>
        <item x="50"/>
        <item x="14"/>
        <item x="53"/>
        <item x="87"/>
        <item x="100"/>
        <item x="32"/>
        <item x="51"/>
        <item x="35"/>
        <item x="94"/>
        <item x="112"/>
        <item x="86"/>
        <item x="54"/>
        <item x="67"/>
        <item x="83"/>
        <item x="36"/>
        <item x="66"/>
        <item x="99"/>
        <item x="82"/>
        <item x="75"/>
        <item x="98"/>
        <item x="111"/>
        <item x="93"/>
        <item x="110"/>
        <item x="48"/>
        <item x="73"/>
        <item x="46"/>
        <item x="49"/>
        <item x="65"/>
        <item x="41"/>
        <item x="76"/>
        <item x="122"/>
        <item x="15"/>
        <item x="78"/>
        <item x="77"/>
        <item x="123"/>
        <item x="90"/>
        <item x="63"/>
        <item x="92"/>
        <item x="91"/>
        <item x="47"/>
        <item x="64"/>
        <item x="74"/>
        <item x="70"/>
        <item x="84"/>
        <item x="113"/>
        <item x="120"/>
        <item x="121"/>
        <item x="30"/>
        <item x="44"/>
        <item x="115"/>
        <item x="107"/>
        <item x="26"/>
        <item x="71"/>
        <item x="33"/>
        <item x="43"/>
        <item x="59"/>
        <item x="116"/>
        <item x="109"/>
        <item x="72"/>
        <item x="40"/>
        <item x="23"/>
        <item x="45"/>
        <item x="108"/>
        <item x="97"/>
        <item x="89"/>
        <item x="42"/>
        <item x="105"/>
        <item x="62"/>
        <item x="29"/>
        <item x="18"/>
        <item x="96"/>
        <item x="106"/>
        <item x="31"/>
        <item x="19"/>
        <item x="102"/>
        <item x="39"/>
        <item x="104"/>
        <item x="80"/>
        <item x="119"/>
        <item x="114"/>
        <item x="61"/>
        <item x="69"/>
        <item x="60"/>
        <item x="55"/>
        <item x="68"/>
        <item x="57"/>
        <item x="88"/>
        <item x="103"/>
        <item x="95"/>
        <item x="101"/>
        <item x="118"/>
        <item x="25"/>
        <item x="27"/>
        <item x="17"/>
        <item x="58"/>
        <item x="117"/>
        <item x="81"/>
        <item x="16"/>
        <item x="28"/>
        <item x="38"/>
        <item x="22"/>
        <item x="56"/>
        <item x="24"/>
        <item x="12"/>
        <item x="13"/>
        <item x="8"/>
        <item x="20"/>
        <item x="21"/>
        <item x="11"/>
        <item x="9"/>
        <item x="2"/>
        <item x="10"/>
        <item x="7"/>
        <item x="5"/>
        <item x="3"/>
        <item x="6"/>
        <item x="4"/>
        <item x="1"/>
        <item x="0"/>
      </items>
    </pivotField>
    <pivotField dataField="1" showAll="0" defaultSubtotal="0">
      <items count="278">
        <item x="53"/>
        <item x="14"/>
        <item x="101"/>
        <item x="34"/>
        <item x="85"/>
        <item x="38"/>
        <item x="102"/>
        <item x="165"/>
        <item x="220"/>
        <item x="15"/>
        <item x="119"/>
        <item x="233"/>
        <item x="32"/>
        <item x="51"/>
        <item x="35"/>
        <item x="164"/>
        <item x="118"/>
        <item x="84"/>
        <item x="130"/>
        <item x="54"/>
        <item x="254"/>
        <item x="18"/>
        <item x="68"/>
        <item x="19"/>
        <item x="37"/>
        <item x="70"/>
        <item x="193"/>
        <item x="150"/>
        <item x="87"/>
        <item x="151"/>
        <item x="104"/>
        <item x="52"/>
        <item x="149"/>
        <item x="206"/>
        <item x="192"/>
        <item x="231"/>
        <item x="71"/>
        <item x="272"/>
        <item x="132"/>
        <item x="253"/>
        <item x="86"/>
        <item x="17"/>
        <item x="69"/>
        <item x="36"/>
        <item x="234"/>
        <item x="133"/>
        <item x="204"/>
        <item x="194"/>
        <item x="205"/>
        <item x="148"/>
        <item x="16"/>
        <item x="131"/>
        <item x="103"/>
        <item x="263"/>
        <item x="177"/>
        <item x="114"/>
        <item x="241"/>
        <item x="203"/>
        <item x="217"/>
        <item x="277"/>
        <item x="117"/>
        <item x="178"/>
        <item x="251"/>
        <item x="94"/>
        <item x="125"/>
        <item x="100"/>
        <item x="109"/>
        <item x="83"/>
        <item x="229"/>
        <item x="219"/>
        <item x="162"/>
        <item x="12"/>
        <item x="67"/>
        <item x="145"/>
        <item x="30"/>
        <item x="122"/>
        <item x="201"/>
        <item x="49"/>
        <item x="93"/>
        <item x="26"/>
        <item x="218"/>
        <item x="33"/>
        <item x="13"/>
        <item x="250"/>
        <item x="115"/>
        <item x="50"/>
        <item x="176"/>
        <item x="189"/>
        <item x="232"/>
        <item x="43"/>
        <item x="65"/>
        <item x="23"/>
        <item x="202"/>
        <item x="97"/>
        <item x="187"/>
        <item x="79"/>
        <item x="8"/>
        <item x="161"/>
        <item x="226"/>
        <item x="144"/>
        <item x="261"/>
        <item x="66"/>
        <item x="190"/>
        <item x="29"/>
        <item x="175"/>
        <item x="147"/>
        <item x="99"/>
        <item x="213"/>
        <item x="230"/>
        <item x="191"/>
        <item x="31"/>
        <item x="271"/>
        <item x="188"/>
        <item x="129"/>
        <item x="98"/>
        <item x="107"/>
        <item x="252"/>
        <item x="77"/>
        <item x="156"/>
        <item x="48"/>
        <item x="214"/>
        <item x="174"/>
        <item x="11"/>
        <item x="126"/>
        <item x="146"/>
        <item x="62"/>
        <item x="163"/>
        <item x="239"/>
        <item x="186"/>
        <item x="63"/>
        <item x="249"/>
        <item x="116"/>
        <item x="216"/>
        <item x="228"/>
        <item x="80"/>
        <item x="200"/>
        <item x="276"/>
        <item x="59"/>
        <item x="159"/>
        <item x="9"/>
        <item x="255"/>
        <item x="128"/>
        <item x="82"/>
        <item x="46"/>
        <item x="211"/>
        <item x="248"/>
        <item x="81"/>
        <item x="240"/>
        <item x="160"/>
        <item x="142"/>
        <item x="168"/>
        <item x="96"/>
        <item x="2"/>
        <item x="45"/>
        <item x="247"/>
        <item x="143"/>
        <item x="64"/>
        <item x="173"/>
        <item x="137"/>
        <item x="270"/>
        <item x="10"/>
        <item x="215"/>
        <item x="199"/>
        <item x="42"/>
        <item x="157"/>
        <item x="7"/>
        <item x="172"/>
        <item x="47"/>
        <item x="5"/>
        <item x="78"/>
        <item x="25"/>
        <item x="262"/>
        <item x="111"/>
        <item x="27"/>
        <item x="179"/>
        <item x="141"/>
        <item x="74"/>
        <item x="170"/>
        <item x="212"/>
        <item x="3"/>
        <item x="158"/>
        <item x="112"/>
        <item x="44"/>
        <item x="91"/>
        <item x="127"/>
        <item x="196"/>
        <item x="139"/>
        <item x="227"/>
        <item x="108"/>
        <item x="6"/>
        <item x="169"/>
        <item x="268"/>
        <item x="124"/>
        <item x="113"/>
        <item x="155"/>
        <item x="275"/>
        <item x="244"/>
        <item x="4"/>
        <item x="182"/>
        <item x="110"/>
        <item x="238"/>
        <item x="140"/>
        <item x="95"/>
        <item x="61"/>
        <item x="260"/>
        <item x="210"/>
        <item x="171"/>
        <item x="28"/>
        <item x="269"/>
        <item x="75"/>
        <item x="225"/>
        <item x="274"/>
        <item x="22"/>
        <item x="41"/>
        <item x="135"/>
        <item x="198"/>
        <item x="24"/>
        <item x="60"/>
        <item x="185"/>
        <item x="55"/>
        <item x="138"/>
        <item x="245"/>
        <item x="184"/>
        <item x="224"/>
        <item x="181"/>
        <item x="57"/>
        <item x="76"/>
        <item x="259"/>
        <item x="92"/>
        <item x="242"/>
        <item x="235"/>
        <item x="209"/>
        <item x="267"/>
        <item x="246"/>
        <item x="88"/>
        <item x="258"/>
        <item x="136"/>
        <item x="153"/>
        <item x="207"/>
        <item x="58"/>
        <item x="257"/>
        <item x="237"/>
        <item x="183"/>
        <item x="197"/>
        <item x="134"/>
        <item x="223"/>
        <item x="221"/>
        <item x="106"/>
        <item x="208"/>
        <item x="90"/>
        <item x="243"/>
        <item x="123"/>
        <item x="180"/>
        <item x="266"/>
        <item x="1"/>
        <item x="154"/>
        <item x="222"/>
        <item x="56"/>
        <item x="195"/>
        <item x="265"/>
        <item x="121"/>
        <item x="73"/>
        <item x="273"/>
        <item x="256"/>
        <item x="0"/>
        <item x="167"/>
        <item x="236"/>
        <item x="152"/>
        <item x="72"/>
        <item x="40"/>
        <item x="166"/>
        <item x="39"/>
        <item x="20"/>
        <item x="21"/>
        <item x="89"/>
        <item x="105"/>
        <item x="264"/>
        <item x="120"/>
      </items>
    </pivotField>
    <pivotField dataField="1" showAll="0" defaultSubtotal="0">
      <items count="107">
        <item x="105"/>
        <item x="99"/>
        <item x="104"/>
        <item x="93"/>
        <item x="90"/>
        <item x="94"/>
        <item x="98"/>
        <item x="103"/>
        <item x="81"/>
        <item x="62"/>
        <item x="95"/>
        <item x="73"/>
        <item x="74"/>
        <item x="86"/>
        <item x="44"/>
        <item x="91"/>
        <item x="66"/>
        <item x="71"/>
        <item x="67"/>
        <item x="69"/>
        <item x="48"/>
        <item x="85"/>
        <item x="63"/>
        <item x="65"/>
        <item x="46"/>
        <item x="52"/>
        <item x="50"/>
        <item x="47"/>
        <item x="51"/>
        <item x="61"/>
        <item x="42"/>
        <item x="79"/>
        <item x="55"/>
        <item x="49"/>
        <item x="29"/>
        <item x="68"/>
        <item x="53"/>
        <item x="64"/>
        <item x="43"/>
        <item x="37"/>
        <item x="58"/>
        <item x="87"/>
        <item x="102"/>
        <item x="106"/>
        <item x="92"/>
        <item x="38"/>
        <item x="57"/>
        <item x="97"/>
        <item x="45"/>
        <item x="88"/>
        <item x="60"/>
        <item x="83"/>
        <item x="59"/>
        <item x="72"/>
        <item x="32"/>
        <item x="34"/>
        <item x="101"/>
        <item x="84"/>
        <item x="39"/>
        <item x="80"/>
        <item x="36"/>
        <item x="76"/>
        <item x="24"/>
        <item x="82"/>
        <item x="21"/>
        <item x="77"/>
        <item x="96"/>
        <item x="70"/>
        <item x="89"/>
        <item x="28"/>
        <item x="40"/>
        <item x="54"/>
        <item x="35"/>
        <item x="100"/>
        <item x="56"/>
        <item x="78"/>
        <item x="20"/>
        <item x="10"/>
        <item x="33"/>
        <item x="41"/>
        <item x="26"/>
        <item x="31"/>
        <item x="30"/>
        <item x="25"/>
        <item x="75"/>
        <item x="16"/>
        <item x="27"/>
        <item x="17"/>
        <item x="19"/>
        <item x="22"/>
        <item x="18"/>
        <item x="11"/>
        <item x="23"/>
        <item x="7"/>
        <item x="13"/>
        <item x="14"/>
        <item x="6"/>
        <item x="1"/>
        <item x="15"/>
        <item x="9"/>
        <item x="12"/>
        <item x="0"/>
        <item x="5"/>
        <item x="8"/>
        <item x="4"/>
        <item x="3"/>
        <item x="2"/>
      </items>
    </pivotField>
    <pivotField dataField="1" showAll="0" defaultSubtotal="0">
      <items count="221">
        <item x="190"/>
        <item x="160"/>
        <item x="183"/>
        <item x="126"/>
        <item x="207"/>
        <item x="86"/>
        <item x="140"/>
        <item x="156"/>
        <item x="179"/>
        <item x="57"/>
        <item x="169"/>
        <item x="150"/>
        <item x="10"/>
        <item x="205"/>
        <item x="193"/>
        <item x="159"/>
        <item x="27"/>
        <item x="141"/>
        <item x="58"/>
        <item x="171"/>
        <item x="104"/>
        <item x="131"/>
        <item x="172"/>
        <item x="41"/>
        <item x="63"/>
        <item x="188"/>
        <item x="127"/>
        <item x="211"/>
        <item x="181"/>
        <item x="15"/>
        <item x="64"/>
        <item x="124"/>
        <item x="112"/>
        <item x="170"/>
        <item x="101"/>
        <item x="74"/>
        <item x="16"/>
        <item x="128"/>
        <item x="79"/>
        <item x="91"/>
        <item x="107"/>
        <item x="143"/>
        <item x="59"/>
        <item x="99"/>
        <item x="44"/>
        <item x="30"/>
        <item x="61"/>
        <item x="151"/>
        <item x="18"/>
        <item x="73"/>
        <item x="163"/>
        <item x="116"/>
        <item x="87"/>
        <item x="198"/>
        <item x="189"/>
        <item x="214"/>
        <item x="17"/>
        <item x="182"/>
        <item x="142"/>
        <item x="33"/>
        <item x="108"/>
        <item x="76"/>
        <item x="62"/>
        <item x="48"/>
        <item x="152"/>
        <item x="88"/>
        <item x="11"/>
        <item x="56"/>
        <item x="46"/>
        <item x="7"/>
        <item x="129"/>
        <item x="13"/>
        <item x="65"/>
        <item x="43"/>
        <item x="206"/>
        <item x="144"/>
        <item x="77"/>
        <item x="161"/>
        <item x="196"/>
        <item x="47"/>
        <item x="20"/>
        <item x="52"/>
        <item x="89"/>
        <item x="138"/>
        <item x="6"/>
        <item x="67"/>
        <item x="148"/>
        <item x="186"/>
        <item x="113"/>
        <item x="39"/>
        <item x="1"/>
        <item x="209"/>
        <item x="103"/>
        <item x="14"/>
        <item x="90"/>
        <item x="174"/>
        <item x="166"/>
        <item x="26"/>
        <item x="97"/>
        <item x="50"/>
        <item x="9"/>
        <item x="130"/>
        <item x="203"/>
        <item x="60"/>
        <item x="45"/>
        <item x="194"/>
        <item x="139"/>
        <item x="78"/>
        <item x="121"/>
        <item x="38"/>
        <item x="12"/>
        <item x="122"/>
        <item x="72"/>
        <item x="32"/>
        <item x="133"/>
        <item x="118"/>
        <item x="92"/>
        <item x="185"/>
        <item x="0"/>
        <item x="40"/>
        <item x="83"/>
        <item x="34"/>
        <item x="110"/>
        <item x="93"/>
        <item x="123"/>
        <item x="19"/>
        <item x="137"/>
        <item x="98"/>
        <item x="54"/>
        <item x="115"/>
        <item x="102"/>
        <item x="75"/>
        <item x="158"/>
        <item x="31"/>
        <item x="5"/>
        <item x="191"/>
        <item x="111"/>
        <item x="216"/>
        <item x="55"/>
        <item x="132"/>
        <item x="149"/>
        <item x="35"/>
        <item x="24"/>
        <item x="136"/>
        <item x="125"/>
        <item x="202"/>
        <item x="42"/>
        <item x="220"/>
        <item x="114"/>
        <item x="29"/>
        <item x="71"/>
        <item x="176"/>
        <item x="28"/>
        <item x="187"/>
        <item x="66"/>
        <item x="167"/>
        <item x="178"/>
        <item x="8"/>
        <item x="85"/>
        <item x="157"/>
        <item x="81"/>
        <item x="23"/>
        <item x="200"/>
        <item x="100"/>
        <item x="120"/>
        <item x="165"/>
        <item x="204"/>
        <item x="218"/>
        <item x="146"/>
        <item x="197"/>
        <item x="36"/>
        <item x="213"/>
        <item x="109"/>
        <item x="147"/>
        <item x="25"/>
        <item x="180"/>
        <item x="4"/>
        <item x="154"/>
        <item x="82"/>
        <item x="168"/>
        <item x="175"/>
        <item x="164"/>
        <item x="95"/>
        <item x="177"/>
        <item x="219"/>
        <item x="134"/>
        <item x="117"/>
        <item x="70"/>
        <item x="69"/>
        <item x="51"/>
        <item x="215"/>
        <item x="155"/>
        <item x="201"/>
        <item x="3"/>
        <item x="84"/>
        <item x="195"/>
        <item x="21"/>
        <item x="53"/>
        <item x="96"/>
        <item x="210"/>
        <item x="135"/>
        <item x="22"/>
        <item x="119"/>
        <item x="106"/>
        <item x="145"/>
        <item x="94"/>
        <item x="2"/>
        <item x="37"/>
        <item x="49"/>
        <item x="162"/>
        <item x="68"/>
        <item x="173"/>
        <item x="199"/>
        <item x="80"/>
        <item x="105"/>
        <item x="184"/>
        <item x="153"/>
        <item x="208"/>
        <item x="217"/>
        <item x="192"/>
        <item x="212"/>
      </items>
    </pivotField>
    <pivotField dataField="1" showAll="0" defaultSubtotal="0">
      <items count="9">
        <item x="0"/>
        <item x="1"/>
        <item x="3"/>
        <item x="8"/>
        <item x="2"/>
        <item x="5"/>
        <item x="7"/>
        <item x="6"/>
        <item x="4"/>
      </items>
    </pivotField>
  </pivotFields>
  <rowFields count="3">
    <field x="2"/>
    <field x="6"/>
    <field x="5"/>
  </rowFields>
  <rowItems count="455">
    <i>
      <x/>
    </i>
    <i r="1">
      <x/>
      <x v="35"/>
    </i>
    <i r="1">
      <x v="1"/>
      <x v="33"/>
    </i>
    <i r="1">
      <x v="2"/>
      <x/>
    </i>
    <i r="1">
      <x v="3"/>
      <x v="29"/>
    </i>
    <i r="1">
      <x v="4"/>
      <x v="25"/>
    </i>
    <i r="1">
      <x v="5"/>
      <x v="1"/>
    </i>
    <i r="1">
      <x v="6"/>
      <x v="23"/>
    </i>
    <i r="1">
      <x v="7"/>
      <x v="37"/>
    </i>
    <i r="1">
      <x v="8"/>
      <x v="2"/>
    </i>
    <i r="1">
      <x v="9"/>
      <x v="24"/>
    </i>
    <i r="1">
      <x v="10"/>
      <x v="38"/>
    </i>
    <i r="1">
      <x v="11"/>
      <x v="30"/>
    </i>
    <i r="1">
      <x v="12"/>
      <x v="31"/>
    </i>
    <i r="1">
      <x v="13"/>
      <x v="22"/>
    </i>
    <i r="1">
      <x v="14"/>
      <x v="39"/>
    </i>
    <i r="1">
      <x v="15"/>
      <x v="28"/>
    </i>
    <i r="1">
      <x v="16"/>
      <x v="5"/>
    </i>
    <i r="1">
      <x v="17"/>
      <x v="36"/>
    </i>
    <i r="1">
      <x v="18"/>
      <x v="19"/>
    </i>
    <i r="1">
      <x v="19"/>
      <x v="21"/>
    </i>
    <i t="blank">
      <x/>
    </i>
    <i>
      <x v="1"/>
    </i>
    <i r="1">
      <x/>
      <x v="35"/>
    </i>
    <i r="1">
      <x v="1"/>
      <x v="33"/>
    </i>
    <i r="1">
      <x v="2"/>
      <x v="29"/>
    </i>
    <i r="1">
      <x v="3"/>
      <x/>
    </i>
    <i r="1">
      <x v="4"/>
      <x v="37"/>
    </i>
    <i r="1">
      <x v="5"/>
      <x v="25"/>
    </i>
    <i r="1">
      <x v="6"/>
      <x v="30"/>
    </i>
    <i r="1">
      <x v="7"/>
      <x v="2"/>
    </i>
    <i r="2">
      <x v="23"/>
    </i>
    <i r="1">
      <x v="9"/>
      <x v="38"/>
    </i>
    <i r="1">
      <x v="10"/>
      <x v="1"/>
    </i>
    <i r="1">
      <x v="11"/>
      <x v="31"/>
    </i>
    <i r="1">
      <x v="12"/>
      <x v="24"/>
    </i>
    <i r="1">
      <x v="13"/>
      <x v="28"/>
    </i>
    <i r="1">
      <x v="14"/>
      <x v="22"/>
    </i>
    <i r="1">
      <x v="15"/>
      <x v="39"/>
    </i>
    <i r="1">
      <x v="16"/>
      <x v="42"/>
    </i>
    <i r="1">
      <x v="17"/>
      <x v="36"/>
    </i>
    <i r="1">
      <x v="18"/>
      <x v="21"/>
    </i>
    <i r="1">
      <x v="19"/>
      <x v="20"/>
    </i>
    <i t="blank">
      <x v="1"/>
    </i>
    <i>
      <x v="2"/>
    </i>
    <i r="1">
      <x/>
      <x v="33"/>
    </i>
    <i r="1">
      <x v="1"/>
      <x v="35"/>
    </i>
    <i r="1">
      <x v="2"/>
      <x v="25"/>
    </i>
    <i r="1">
      <x v="3"/>
      <x v="29"/>
    </i>
    <i r="1">
      <x v="4"/>
      <x/>
    </i>
    <i r="1">
      <x v="5"/>
      <x v="23"/>
    </i>
    <i r="1">
      <x v="6"/>
      <x v="37"/>
    </i>
    <i r="1">
      <x v="7"/>
      <x v="24"/>
    </i>
    <i r="1">
      <x v="8"/>
      <x v="1"/>
    </i>
    <i r="1">
      <x v="9"/>
      <x v="38"/>
    </i>
    <i r="1">
      <x v="10"/>
      <x v="2"/>
    </i>
    <i r="1">
      <x v="11"/>
      <x v="30"/>
    </i>
    <i r="1">
      <x v="12"/>
      <x v="31"/>
    </i>
    <i r="1">
      <x v="13"/>
      <x v="22"/>
    </i>
    <i r="1">
      <x v="14"/>
      <x v="28"/>
    </i>
    <i r="2">
      <x v="36"/>
    </i>
    <i r="1">
      <x v="16"/>
      <x v="21"/>
    </i>
    <i r="1">
      <x v="17"/>
      <x v="39"/>
    </i>
    <i r="1">
      <x v="18"/>
      <x v="20"/>
    </i>
    <i r="1">
      <x v="19"/>
      <x v="14"/>
    </i>
    <i t="blank">
      <x v="2"/>
    </i>
    <i>
      <x v="3"/>
    </i>
    <i r="1">
      <x/>
      <x/>
    </i>
    <i r="1">
      <x v="1"/>
      <x v="35"/>
    </i>
    <i r="1">
      <x v="2"/>
      <x v="25"/>
    </i>
    <i r="1">
      <x v="3"/>
      <x v="33"/>
    </i>
    <i r="1">
      <x v="4"/>
      <x v="29"/>
    </i>
    <i r="1">
      <x v="5"/>
      <x v="1"/>
    </i>
    <i r="1">
      <x v="6"/>
      <x v="23"/>
    </i>
    <i r="1">
      <x v="7"/>
      <x v="2"/>
    </i>
    <i r="1">
      <x v="8"/>
      <x v="24"/>
    </i>
    <i r="1">
      <x v="9"/>
      <x v="37"/>
    </i>
    <i r="1">
      <x v="10"/>
      <x v="38"/>
    </i>
    <i r="1">
      <x v="11"/>
      <x v="22"/>
    </i>
    <i r="1">
      <x v="12"/>
      <x v="30"/>
    </i>
    <i r="1">
      <x v="13"/>
      <x v="31"/>
    </i>
    <i r="1">
      <x v="14"/>
      <x v="19"/>
    </i>
    <i r="1">
      <x v="15"/>
      <x v="5"/>
    </i>
    <i r="1">
      <x v="16"/>
      <x v="11"/>
    </i>
    <i r="1">
      <x v="17"/>
      <x v="3"/>
    </i>
    <i r="1">
      <x v="18"/>
      <x v="36"/>
    </i>
    <i r="1">
      <x v="19"/>
      <x v="39"/>
    </i>
    <i t="blank">
      <x v="3"/>
    </i>
    <i>
      <x v="4"/>
    </i>
    <i r="1">
      <x/>
      <x v="35"/>
    </i>
    <i r="1">
      <x v="1"/>
      <x v="33"/>
    </i>
    <i r="1">
      <x v="2"/>
      <x/>
    </i>
    <i r="1">
      <x v="3"/>
      <x v="25"/>
    </i>
    <i r="1">
      <x v="4"/>
      <x v="23"/>
    </i>
    <i r="1">
      <x v="5"/>
      <x v="29"/>
    </i>
    <i r="1">
      <x v="6"/>
      <x v="1"/>
    </i>
    <i r="1">
      <x v="7"/>
      <x v="22"/>
    </i>
    <i r="2">
      <x v="24"/>
    </i>
    <i r="1">
      <x v="9"/>
      <x v="37"/>
    </i>
    <i r="1">
      <x v="10"/>
      <x v="30"/>
    </i>
    <i r="2">
      <x v="38"/>
    </i>
    <i r="1">
      <x v="12"/>
      <x v="2"/>
    </i>
    <i r="1">
      <x v="13"/>
      <x v="36"/>
    </i>
    <i r="1">
      <x v="14"/>
      <x v="31"/>
    </i>
    <i r="1">
      <x v="15"/>
      <x v="28"/>
    </i>
    <i r="1">
      <x v="16"/>
      <x v="39"/>
    </i>
    <i r="1">
      <x v="17"/>
      <x v="20"/>
    </i>
    <i r="1">
      <x v="18"/>
      <x v="18"/>
    </i>
    <i r="1">
      <x v="19"/>
      <x v="19"/>
    </i>
    <i t="blank">
      <x v="4"/>
    </i>
    <i>
      <x v="5"/>
    </i>
    <i r="1">
      <x/>
      <x v="29"/>
    </i>
    <i r="1">
      <x v="1"/>
      <x v="35"/>
    </i>
    <i r="1">
      <x v="2"/>
      <x v="33"/>
    </i>
    <i r="1">
      <x v="3"/>
      <x v="25"/>
    </i>
    <i r="1">
      <x v="4"/>
      <x v="37"/>
    </i>
    <i r="1">
      <x v="5"/>
      <x/>
    </i>
    <i r="1">
      <x v="6"/>
      <x v="30"/>
    </i>
    <i r="1">
      <x v="7"/>
      <x v="2"/>
    </i>
    <i r="1">
      <x v="8"/>
      <x v="38"/>
    </i>
    <i r="1">
      <x v="9"/>
      <x v="23"/>
    </i>
    <i r="1">
      <x v="10"/>
      <x v="31"/>
    </i>
    <i r="1">
      <x v="11"/>
      <x v="1"/>
    </i>
    <i r="1">
      <x v="12"/>
      <x v="24"/>
    </i>
    <i r="1">
      <x v="13"/>
      <x v="22"/>
    </i>
    <i r="1">
      <x v="14"/>
      <x v="28"/>
    </i>
    <i r="1">
      <x v="15"/>
      <x v="20"/>
    </i>
    <i r="1">
      <x v="16"/>
      <x v="42"/>
    </i>
    <i r="1">
      <x v="17"/>
      <x v="36"/>
    </i>
    <i r="1">
      <x v="18"/>
      <x v="39"/>
    </i>
    <i r="1">
      <x v="19"/>
      <x v="19"/>
    </i>
    <i t="blank">
      <x v="5"/>
    </i>
    <i>
      <x v="6"/>
    </i>
    <i r="1">
      <x/>
      <x v="35"/>
    </i>
    <i r="1">
      <x v="1"/>
      <x v="33"/>
    </i>
    <i r="1">
      <x v="2"/>
      <x/>
    </i>
    <i r="1">
      <x v="3"/>
      <x v="25"/>
    </i>
    <i r="1">
      <x v="4"/>
      <x v="29"/>
    </i>
    <i r="1">
      <x v="5"/>
      <x v="37"/>
    </i>
    <i r="1">
      <x v="6"/>
      <x v="1"/>
    </i>
    <i r="2">
      <x v="24"/>
    </i>
    <i r="1">
      <x v="8"/>
      <x v="23"/>
    </i>
    <i r="1">
      <x v="9"/>
      <x v="2"/>
    </i>
    <i r="1">
      <x v="10"/>
      <x v="38"/>
    </i>
    <i r="1">
      <x v="11"/>
      <x v="22"/>
    </i>
    <i r="1">
      <x v="12"/>
      <x v="30"/>
    </i>
    <i r="1">
      <x v="13"/>
      <x v="31"/>
    </i>
    <i r="1">
      <x v="14"/>
      <x v="28"/>
    </i>
    <i r="1">
      <x v="15"/>
      <x v="39"/>
    </i>
    <i r="1">
      <x v="16"/>
      <x v="19"/>
    </i>
    <i r="2">
      <x v="34"/>
    </i>
    <i r="2">
      <x v="36"/>
    </i>
    <i r="1">
      <x v="19"/>
      <x v="20"/>
    </i>
    <i t="blank">
      <x v="6"/>
    </i>
    <i>
      <x v="7"/>
    </i>
    <i r="1">
      <x/>
      <x v="29"/>
    </i>
    <i r="1">
      <x v="1"/>
      <x v="35"/>
    </i>
    <i r="1">
      <x v="2"/>
      <x/>
    </i>
    <i r="1">
      <x v="3"/>
      <x v="33"/>
    </i>
    <i r="1">
      <x v="4"/>
      <x v="37"/>
    </i>
    <i r="1">
      <x v="5"/>
      <x v="2"/>
    </i>
    <i r="1">
      <x v="6"/>
      <x v="25"/>
    </i>
    <i r="1">
      <x v="7"/>
      <x v="1"/>
    </i>
    <i r="1">
      <x v="8"/>
      <x v="38"/>
    </i>
    <i r="1">
      <x v="9"/>
      <x v="24"/>
    </i>
    <i r="1">
      <x v="10"/>
      <x v="30"/>
    </i>
    <i r="1">
      <x v="11"/>
      <x v="20"/>
    </i>
    <i r="1">
      <x v="12"/>
      <x v="23"/>
    </i>
    <i r="1">
      <x v="13"/>
      <x v="21"/>
    </i>
    <i r="2">
      <x v="31"/>
    </i>
    <i r="1">
      <x v="15"/>
      <x v="19"/>
    </i>
    <i r="1">
      <x v="16"/>
      <x v="11"/>
    </i>
    <i r="1">
      <x v="17"/>
      <x v="28"/>
    </i>
    <i r="1">
      <x v="18"/>
      <x v="36"/>
    </i>
    <i r="2">
      <x v="39"/>
    </i>
    <i t="blank">
      <x v="7"/>
    </i>
    <i>
      <x v="8"/>
    </i>
    <i r="1">
      <x/>
      <x v="35"/>
    </i>
    <i r="1">
      <x v="1"/>
      <x v="25"/>
    </i>
    <i r="2">
      <x v="33"/>
    </i>
    <i r="1">
      <x v="3"/>
      <x/>
    </i>
    <i r="1">
      <x v="4"/>
      <x v="10"/>
    </i>
    <i r="1">
      <x v="5"/>
      <x v="29"/>
    </i>
    <i r="1">
      <x v="6"/>
      <x v="1"/>
    </i>
    <i r="1">
      <x v="7"/>
      <x v="23"/>
    </i>
    <i r="1">
      <x v="8"/>
      <x v="24"/>
    </i>
    <i r="1">
      <x v="9"/>
      <x v="37"/>
    </i>
    <i r="1">
      <x v="10"/>
      <x v="2"/>
    </i>
    <i r="1">
      <x v="11"/>
      <x v="31"/>
    </i>
    <i r="1">
      <x v="12"/>
      <x v="38"/>
    </i>
    <i r="1">
      <x v="13"/>
      <x v="30"/>
    </i>
    <i r="1">
      <x v="14"/>
      <x v="22"/>
    </i>
    <i r="1">
      <x v="15"/>
      <x v="34"/>
    </i>
    <i r="1">
      <x v="16"/>
      <x v="21"/>
    </i>
    <i r="2">
      <x v="39"/>
    </i>
    <i r="1">
      <x v="18"/>
      <x v="19"/>
    </i>
    <i r="1">
      <x v="19"/>
      <x v="4"/>
    </i>
    <i r="2">
      <x v="26"/>
    </i>
    <i t="blank">
      <x v="8"/>
    </i>
    <i>
      <x v="9"/>
    </i>
    <i r="1">
      <x/>
      <x v="35"/>
    </i>
    <i r="1">
      <x v="1"/>
      <x v="29"/>
    </i>
    <i r="1">
      <x v="2"/>
      <x v="33"/>
    </i>
    <i r="1">
      <x v="3"/>
      <x v="25"/>
    </i>
    <i r="1">
      <x v="4"/>
      <x/>
    </i>
    <i r="1">
      <x v="5"/>
      <x v="1"/>
    </i>
    <i r="2">
      <x v="37"/>
    </i>
    <i r="1">
      <x v="7"/>
      <x v="24"/>
    </i>
    <i r="1">
      <x v="8"/>
      <x v="23"/>
    </i>
    <i r="1">
      <x v="9"/>
      <x v="2"/>
    </i>
    <i r="1">
      <x v="10"/>
      <x v="31"/>
    </i>
    <i r="1">
      <x v="11"/>
      <x v="30"/>
    </i>
    <i r="1">
      <x v="12"/>
      <x v="38"/>
    </i>
    <i r="1">
      <x v="13"/>
      <x v="22"/>
    </i>
    <i r="2">
      <x v="36"/>
    </i>
    <i r="1">
      <x v="15"/>
      <x v="20"/>
    </i>
    <i r="1">
      <x v="16"/>
      <x v="39"/>
    </i>
    <i r="1">
      <x v="17"/>
      <x v="28"/>
    </i>
    <i r="1">
      <x v="18"/>
      <x v="13"/>
    </i>
    <i r="2">
      <x v="34"/>
    </i>
    <i t="blank">
      <x v="9"/>
    </i>
    <i>
      <x v="10"/>
    </i>
    <i r="1">
      <x/>
      <x v="35"/>
    </i>
    <i r="1">
      <x v="1"/>
      <x v="33"/>
    </i>
    <i r="1">
      <x v="2"/>
      <x/>
    </i>
    <i r="1">
      <x v="3"/>
      <x v="25"/>
    </i>
    <i r="1">
      <x v="4"/>
      <x v="29"/>
    </i>
    <i r="1">
      <x v="5"/>
      <x v="23"/>
    </i>
    <i r="1">
      <x v="6"/>
      <x v="37"/>
    </i>
    <i r="1">
      <x v="7"/>
      <x v="1"/>
    </i>
    <i r="1">
      <x v="8"/>
      <x v="2"/>
    </i>
    <i r="1">
      <x v="9"/>
      <x v="39"/>
    </i>
    <i r="1">
      <x v="10"/>
      <x v="31"/>
    </i>
    <i r="1">
      <x v="11"/>
      <x v="24"/>
    </i>
    <i r="2">
      <x v="38"/>
    </i>
    <i r="1">
      <x v="13"/>
      <x v="11"/>
    </i>
    <i r="1">
      <x v="14"/>
      <x v="22"/>
    </i>
    <i r="2">
      <x v="36"/>
    </i>
    <i r="1">
      <x v="16"/>
      <x v="19"/>
    </i>
    <i r="1">
      <x v="17"/>
      <x v="15"/>
    </i>
    <i r="1">
      <x v="18"/>
      <x v="28"/>
    </i>
    <i r="1">
      <x v="19"/>
      <x v="9"/>
    </i>
    <i t="blank">
      <x v="10"/>
    </i>
    <i>
      <x v="11"/>
    </i>
    <i r="1">
      <x/>
      <x/>
    </i>
    <i r="1">
      <x v="1"/>
      <x v="33"/>
    </i>
    <i r="1">
      <x v="2"/>
      <x v="5"/>
    </i>
    <i r="1">
      <x v="3"/>
      <x v="25"/>
    </i>
    <i r="1">
      <x v="4"/>
      <x v="35"/>
    </i>
    <i r="1">
      <x v="5"/>
      <x v="1"/>
    </i>
    <i r="1">
      <x v="6"/>
      <x v="23"/>
    </i>
    <i r="1">
      <x v="7"/>
      <x v="14"/>
    </i>
    <i r="1">
      <x v="8"/>
      <x v="2"/>
    </i>
    <i r="1">
      <x v="9"/>
      <x v="37"/>
    </i>
    <i r="1">
      <x v="10"/>
      <x v="24"/>
    </i>
    <i r="1">
      <x v="11"/>
      <x v="32"/>
    </i>
    <i r="1">
      <x v="12"/>
      <x v="22"/>
    </i>
    <i r="2">
      <x v="31"/>
    </i>
    <i r="1">
      <x v="14"/>
      <x v="30"/>
    </i>
    <i r="1">
      <x v="15"/>
      <x v="38"/>
    </i>
    <i r="1">
      <x v="16"/>
      <x v="3"/>
    </i>
    <i r="1">
      <x v="17"/>
      <x v="29"/>
    </i>
    <i r="1">
      <x v="18"/>
      <x v="21"/>
    </i>
    <i r="1">
      <x v="19"/>
      <x v="34"/>
    </i>
    <i t="blank">
      <x v="11"/>
    </i>
    <i>
      <x v="12"/>
    </i>
    <i r="1">
      <x/>
      <x v="35"/>
    </i>
    <i r="1">
      <x v="1"/>
      <x/>
    </i>
    <i r="1">
      <x v="2"/>
      <x v="33"/>
    </i>
    <i r="1">
      <x v="3"/>
      <x v="25"/>
    </i>
    <i r="1">
      <x v="4"/>
      <x v="1"/>
    </i>
    <i r="1">
      <x v="5"/>
      <x v="23"/>
    </i>
    <i r="1">
      <x v="6"/>
      <x v="24"/>
    </i>
    <i r="1">
      <x v="7"/>
      <x v="2"/>
    </i>
    <i r="1">
      <x v="8"/>
      <x v="37"/>
    </i>
    <i r="1">
      <x v="9"/>
      <x v="29"/>
    </i>
    <i r="1">
      <x v="10"/>
      <x v="38"/>
    </i>
    <i r="1">
      <x v="11"/>
      <x v="30"/>
    </i>
    <i r="1">
      <x v="12"/>
      <x v="5"/>
    </i>
    <i r="1">
      <x v="13"/>
      <x v="31"/>
    </i>
    <i r="1">
      <x v="14"/>
      <x v="22"/>
    </i>
    <i r="1">
      <x v="15"/>
      <x v="11"/>
    </i>
    <i r="1">
      <x v="16"/>
      <x v="34"/>
    </i>
    <i r="1">
      <x v="17"/>
      <x v="36"/>
    </i>
    <i r="2">
      <x v="41"/>
    </i>
    <i r="1">
      <x v="19"/>
      <x v="13"/>
    </i>
    <i t="blank">
      <x v="12"/>
    </i>
    <i>
      <x v="13"/>
    </i>
    <i r="1">
      <x/>
      <x/>
    </i>
    <i r="1">
      <x v="1"/>
      <x v="35"/>
    </i>
    <i r="1">
      <x v="2"/>
      <x v="33"/>
    </i>
    <i r="1">
      <x v="3"/>
      <x v="23"/>
    </i>
    <i r="2">
      <x v="25"/>
    </i>
    <i r="2">
      <x v="29"/>
    </i>
    <i r="1">
      <x v="6"/>
      <x v="2"/>
    </i>
    <i r="1">
      <x v="7"/>
      <x v="1"/>
    </i>
    <i r="2">
      <x v="24"/>
    </i>
    <i r="1">
      <x v="9"/>
      <x v="5"/>
    </i>
    <i r="1">
      <x v="10"/>
      <x v="38"/>
    </i>
    <i r="1">
      <x v="11"/>
      <x v="31"/>
    </i>
    <i r="2">
      <x v="37"/>
    </i>
    <i r="1">
      <x v="13"/>
      <x v="11"/>
    </i>
    <i r="1">
      <x v="14"/>
      <x v="30"/>
    </i>
    <i r="1">
      <x v="15"/>
      <x v="6"/>
    </i>
    <i r="1">
      <x v="16"/>
      <x v="7"/>
    </i>
    <i r="1">
      <x v="17"/>
      <x v="10"/>
    </i>
    <i r="2">
      <x v="19"/>
    </i>
    <i r="2">
      <x v="41"/>
    </i>
    <i r="2">
      <x v="42"/>
    </i>
    <i t="blank">
      <x v="13"/>
    </i>
    <i>
      <x v="14"/>
    </i>
    <i r="1">
      <x/>
      <x/>
    </i>
    <i r="1">
      <x v="1"/>
      <x v="35"/>
    </i>
    <i r="1">
      <x v="2"/>
      <x v="1"/>
    </i>
    <i r="1">
      <x v="3"/>
      <x v="25"/>
    </i>
    <i r="1">
      <x v="4"/>
      <x v="33"/>
    </i>
    <i r="1">
      <x v="5"/>
      <x v="37"/>
    </i>
    <i r="1">
      <x v="6"/>
      <x v="24"/>
    </i>
    <i r="1">
      <x v="7"/>
      <x v="23"/>
    </i>
    <i r="1">
      <x v="8"/>
      <x v="2"/>
    </i>
    <i r="1">
      <x v="9"/>
      <x v="29"/>
    </i>
    <i r="1">
      <x v="10"/>
      <x v="34"/>
    </i>
    <i r="1">
      <x v="11"/>
      <x v="22"/>
    </i>
    <i r="1">
      <x v="12"/>
      <x v="11"/>
    </i>
    <i r="2">
      <x v="31"/>
    </i>
    <i r="2">
      <x v="38"/>
    </i>
    <i r="1">
      <x v="15"/>
      <x v="7"/>
    </i>
    <i r="1">
      <x v="16"/>
      <x v="3"/>
    </i>
    <i r="1">
      <x v="17"/>
      <x v="41"/>
    </i>
    <i r="1">
      <x v="18"/>
      <x v="4"/>
    </i>
    <i r="2">
      <x v="14"/>
    </i>
    <i r="2">
      <x v="36"/>
    </i>
    <i t="blank">
      <x v="14"/>
    </i>
    <i>
      <x v="15"/>
    </i>
    <i r="1">
      <x/>
      <x v="22"/>
    </i>
    <i r="1">
      <x v="1"/>
      <x/>
    </i>
    <i r="1">
      <x v="2"/>
      <x v="35"/>
    </i>
    <i r="1">
      <x v="3"/>
      <x v="1"/>
    </i>
    <i r="2">
      <x v="25"/>
    </i>
    <i r="1">
      <x v="5"/>
      <x v="23"/>
    </i>
    <i r="2">
      <x v="24"/>
    </i>
    <i r="1">
      <x v="7"/>
      <x v="2"/>
    </i>
    <i r="2">
      <x v="33"/>
    </i>
    <i r="1">
      <x v="9"/>
      <x v="11"/>
    </i>
    <i r="2">
      <x v="37"/>
    </i>
    <i r="1">
      <x v="11"/>
      <x v="31"/>
    </i>
    <i r="1">
      <x v="12"/>
      <x v="13"/>
    </i>
    <i r="1">
      <x v="13"/>
      <x v="34"/>
    </i>
    <i r="1">
      <x v="14"/>
      <x v="30"/>
    </i>
    <i r="1">
      <x v="15"/>
      <x v="10"/>
    </i>
    <i r="2">
      <x v="19"/>
    </i>
    <i r="2">
      <x v="21"/>
    </i>
    <i r="2">
      <x v="29"/>
    </i>
    <i r="2">
      <x v="41"/>
    </i>
    <i t="blank">
      <x v="15"/>
    </i>
    <i>
      <x v="16"/>
    </i>
    <i r="1">
      <x/>
      <x/>
    </i>
    <i r="1">
      <x v="1"/>
      <x v="35"/>
    </i>
    <i r="1">
      <x v="2"/>
      <x v="5"/>
    </i>
    <i r="1">
      <x v="3"/>
      <x v="25"/>
    </i>
    <i r="2">
      <x v="33"/>
    </i>
    <i r="1">
      <x v="5"/>
      <x v="1"/>
    </i>
    <i r="1">
      <x v="6"/>
      <x v="2"/>
    </i>
    <i r="2">
      <x v="29"/>
    </i>
    <i r="1">
      <x v="8"/>
      <x v="24"/>
    </i>
    <i r="1">
      <x v="9"/>
      <x v="22"/>
    </i>
    <i r="1">
      <x v="10"/>
      <x v="19"/>
    </i>
    <i r="1">
      <x v="11"/>
      <x v="23"/>
    </i>
    <i r="2">
      <x v="37"/>
    </i>
    <i r="2">
      <x v="39"/>
    </i>
    <i r="1">
      <x v="14"/>
      <x v="34"/>
    </i>
    <i r="1">
      <x v="15"/>
      <x v="18"/>
    </i>
    <i r="2">
      <x v="38"/>
    </i>
    <i r="1">
      <x v="17"/>
      <x v="7"/>
    </i>
    <i r="2">
      <x v="31"/>
    </i>
    <i r="1">
      <x v="19"/>
      <x v="6"/>
    </i>
    <i r="2">
      <x v="10"/>
    </i>
    <i r="2">
      <x v="11"/>
    </i>
    <i r="2">
      <x v="14"/>
    </i>
    <i r="2">
      <x v="17"/>
    </i>
    <i r="2">
      <x v="21"/>
    </i>
    <i r="2">
      <x v="42"/>
    </i>
    <i t="blank">
      <x v="16"/>
    </i>
    <i>
      <x v="17"/>
    </i>
    <i r="1">
      <x/>
      <x/>
    </i>
    <i r="1">
      <x v="1"/>
      <x v="1"/>
    </i>
    <i r="1">
      <x v="2"/>
      <x v="25"/>
    </i>
    <i r="1">
      <x v="3"/>
      <x v="2"/>
    </i>
    <i r="2">
      <x v="24"/>
    </i>
    <i r="1">
      <x v="5"/>
      <x v="33"/>
    </i>
    <i r="2">
      <x v="35"/>
    </i>
    <i r="1">
      <x v="7"/>
      <x v="39"/>
    </i>
    <i r="1">
      <x v="8"/>
      <x v="23"/>
    </i>
    <i r="2">
      <x v="37"/>
    </i>
    <i r="1">
      <x v="10"/>
      <x v="41"/>
    </i>
    <i r="1">
      <x v="11"/>
      <x v="11"/>
    </i>
    <i r="1">
      <x v="12"/>
      <x v="14"/>
    </i>
    <i r="2">
      <x v="16"/>
    </i>
    <i r="2">
      <x v="19"/>
    </i>
    <i r="1">
      <x v="15"/>
      <x v="3"/>
    </i>
    <i r="2">
      <x v="5"/>
    </i>
    <i r="2">
      <x v="9"/>
    </i>
    <i r="2">
      <x v="13"/>
    </i>
    <i r="2">
      <x v="27"/>
    </i>
    <i r="2">
      <x v="28"/>
    </i>
    <i r="2">
      <x v="29"/>
    </i>
    <i r="2">
      <x v="31"/>
    </i>
    <i r="2">
      <x v="36"/>
    </i>
    <i t="blank">
      <x v="17"/>
    </i>
    <i>
      <x v="18"/>
    </i>
    <i r="1">
      <x/>
      <x/>
    </i>
    <i r="1">
      <x v="1"/>
      <x v="1"/>
    </i>
    <i r="1">
      <x v="2"/>
      <x v="35"/>
    </i>
    <i r="1">
      <x v="3"/>
      <x v="23"/>
    </i>
    <i r="1">
      <x v="4"/>
      <x v="2"/>
    </i>
    <i r="2">
      <x v="24"/>
    </i>
    <i r="1">
      <x v="6"/>
      <x v="25"/>
    </i>
    <i r="1">
      <x v="7"/>
      <x v="7"/>
    </i>
    <i r="2">
      <x v="40"/>
    </i>
    <i r="1">
      <x v="9"/>
      <x v="11"/>
    </i>
    <i r="2">
      <x v="21"/>
    </i>
    <i r="2">
      <x v="33"/>
    </i>
    <i r="2">
      <x v="37"/>
    </i>
    <i r="2">
      <x v="41"/>
    </i>
    <i r="1">
      <x v="14"/>
      <x v="8"/>
    </i>
    <i r="2">
      <x v="9"/>
    </i>
    <i r="2">
      <x v="13"/>
    </i>
    <i r="2">
      <x v="14"/>
    </i>
    <i r="2">
      <x v="15"/>
    </i>
    <i r="2">
      <x v="19"/>
    </i>
    <i r="2">
      <x v="34"/>
    </i>
    <i r="2">
      <x v="43"/>
    </i>
    <i t="blank">
      <x v="18"/>
    </i>
    <i>
      <x v="19"/>
    </i>
    <i r="1">
      <x/>
      <x/>
    </i>
    <i r="1">
      <x v="1"/>
      <x v="23"/>
    </i>
    <i r="1">
      <x v="2"/>
      <x v="33"/>
    </i>
    <i r="1">
      <x v="3"/>
      <x v="2"/>
    </i>
    <i r="2">
      <x v="25"/>
    </i>
    <i r="1">
      <x v="5"/>
      <x v="1"/>
    </i>
    <i r="2">
      <x v="35"/>
    </i>
    <i r="1">
      <x v="7"/>
      <x v="24"/>
    </i>
    <i r="1">
      <x v="8"/>
      <x v="41"/>
    </i>
    <i r="1">
      <x v="9"/>
      <x v="30"/>
    </i>
    <i r="2">
      <x v="37"/>
    </i>
    <i r="1">
      <x v="11"/>
      <x v="3"/>
    </i>
    <i r="2">
      <x v="13"/>
    </i>
    <i r="2">
      <x v="15"/>
    </i>
    <i r="2">
      <x v="34"/>
    </i>
    <i r="2">
      <x v="42"/>
    </i>
    <i r="1">
      <x v="16"/>
      <x v="11"/>
    </i>
    <i r="2">
      <x v="12"/>
    </i>
    <i r="2">
      <x v="22"/>
    </i>
    <i r="2">
      <x v="39"/>
    </i>
    <i t="blank">
      <x v="19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313">
      <pivotArea field="2" type="button" dataOnly="0" labelOnly="1" outline="0" axis="axisRow" fieldPosition="0"/>
    </format>
    <format dxfId="312">
      <pivotArea outline="0" fieldPosition="0">
        <references count="1">
          <reference field="4294967294" count="1">
            <x v="0"/>
          </reference>
        </references>
      </pivotArea>
    </format>
    <format dxfId="311">
      <pivotArea outline="0" fieldPosition="0">
        <references count="1">
          <reference field="4294967294" count="1">
            <x v="1"/>
          </reference>
        </references>
      </pivotArea>
    </format>
    <format dxfId="310">
      <pivotArea outline="0" fieldPosition="0">
        <references count="1">
          <reference field="4294967294" count="1">
            <x v="2"/>
          </reference>
        </references>
      </pivotArea>
    </format>
    <format dxfId="309">
      <pivotArea outline="0" fieldPosition="0">
        <references count="1">
          <reference field="4294967294" count="1">
            <x v="3"/>
          </reference>
        </references>
      </pivotArea>
    </format>
    <format dxfId="308">
      <pivotArea outline="0" fieldPosition="0">
        <references count="1">
          <reference field="4294967294" count="1">
            <x v="4"/>
          </reference>
        </references>
      </pivotArea>
    </format>
    <format dxfId="307">
      <pivotArea outline="0" fieldPosition="0">
        <references count="1">
          <reference field="4294967294" count="1">
            <x v="5"/>
          </reference>
        </references>
      </pivotArea>
    </format>
    <format dxfId="306">
      <pivotArea outline="0" fieldPosition="0">
        <references count="1">
          <reference field="4294967294" count="1">
            <x v="6"/>
          </reference>
        </references>
      </pivotArea>
    </format>
    <format dxfId="305">
      <pivotArea field="2" type="button" dataOnly="0" labelOnly="1" outline="0" axis="axisRow" fieldPosition="0"/>
    </format>
    <format dxfId="30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03">
      <pivotArea field="2" type="button" dataOnly="0" labelOnly="1" outline="0" axis="axisRow" fieldPosition="0"/>
    </format>
    <format dxfId="30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01">
      <pivotArea field="2" type="button" dataOnly="0" labelOnly="1" outline="0" axis="axisRow" fieldPosition="0"/>
    </format>
    <format dxfId="30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9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9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97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B3E491-04DA-4CC1-8DDF-AB0293B7F3FA}" name="pvt_S" cacheId="2202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481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20">
        <item x="16"/>
        <item x="14"/>
        <item x="15"/>
        <item x="4"/>
        <item x="7"/>
        <item x="18"/>
        <item x="19"/>
        <item x="17"/>
        <item x="10"/>
        <item x="8"/>
        <item x="11"/>
        <item x="0"/>
        <item x="6"/>
        <item x="5"/>
        <item x="1"/>
        <item x="3"/>
        <item x="12"/>
        <item x="2"/>
        <item x="13"/>
        <item x="9"/>
      </items>
    </pivotField>
    <pivotField axis="axisRow" showAll="0" insertBlankRow="1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showAll="0" defaultSubtotal="0">
      <items count="80">
        <item x="2"/>
        <item x="59"/>
        <item x="9"/>
        <item x="10"/>
        <item x="49"/>
        <item x="45"/>
        <item x="60"/>
        <item x="64"/>
        <item x="70"/>
        <item x="71"/>
        <item x="28"/>
        <item x="8"/>
        <item x="16"/>
        <item x="77"/>
        <item x="42"/>
        <item x="46"/>
        <item x="72"/>
        <item x="50"/>
        <item x="73"/>
        <item x="35"/>
        <item x="38"/>
        <item x="43"/>
        <item x="61"/>
        <item x="39"/>
        <item x="62"/>
        <item x="57"/>
        <item x="56"/>
        <item x="32"/>
        <item x="74"/>
        <item x="34"/>
        <item x="52"/>
        <item x="26"/>
        <item x="53"/>
        <item x="51"/>
        <item x="63"/>
        <item x="27"/>
        <item x="18"/>
        <item x="14"/>
        <item x="6"/>
        <item x="23"/>
        <item x="24"/>
        <item x="36"/>
        <item x="25"/>
        <item x="65"/>
        <item x="47"/>
        <item x="54"/>
        <item x="55"/>
        <item x="11"/>
        <item x="66"/>
        <item x="22"/>
        <item x="17"/>
        <item x="1"/>
        <item x="20"/>
        <item x="30"/>
        <item x="78"/>
        <item x="13"/>
        <item x="44"/>
        <item x="41"/>
        <item x="7"/>
        <item x="76"/>
        <item x="67"/>
        <item x="15"/>
        <item x="21"/>
        <item x="12"/>
        <item x="37"/>
        <item x="29"/>
        <item x="4"/>
        <item x="0"/>
        <item x="31"/>
        <item x="68"/>
        <item x="48"/>
        <item x="19"/>
        <item x="3"/>
        <item x="5"/>
        <item x="40"/>
        <item x="58"/>
        <item x="69"/>
        <item x="33"/>
        <item x="79"/>
        <item x="75"/>
      </items>
    </pivotField>
    <pivotField showAll="0" defaultSubtotal="0">
      <items count="80">
        <item x="36"/>
        <item x="67"/>
        <item x="54"/>
        <item x="14"/>
        <item x="51"/>
        <item x="28"/>
        <item x="31"/>
        <item x="46"/>
        <item x="76"/>
        <item x="78"/>
        <item x="60"/>
        <item x="21"/>
        <item x="77"/>
        <item x="25"/>
        <item x="39"/>
        <item x="73"/>
        <item x="24"/>
        <item x="18"/>
        <item x="19"/>
        <item x="16"/>
        <item x="23"/>
        <item x="12"/>
        <item x="3"/>
        <item x="53"/>
        <item x="50"/>
        <item x="38"/>
        <item x="49"/>
        <item x="9"/>
        <item x="56"/>
        <item x="70"/>
        <item x="32"/>
        <item x="69"/>
        <item x="74"/>
        <item x="40"/>
        <item x="6"/>
        <item x="33"/>
        <item x="55"/>
        <item x="48"/>
        <item x="27"/>
        <item x="15"/>
        <item x="72"/>
        <item x="75"/>
        <item x="58"/>
        <item x="43"/>
        <item x="41"/>
        <item x="63"/>
        <item x="57"/>
        <item x="42"/>
        <item x="7"/>
        <item x="29"/>
        <item x="62"/>
        <item x="34"/>
        <item x="79"/>
        <item x="11"/>
        <item x="68"/>
        <item x="61"/>
        <item x="1"/>
        <item x="45"/>
        <item x="52"/>
        <item x="20"/>
        <item x="64"/>
        <item x="8"/>
        <item x="71"/>
        <item x="13"/>
        <item x="2"/>
        <item x="35"/>
        <item x="47"/>
        <item x="65"/>
        <item x="37"/>
        <item x="0"/>
        <item x="30"/>
        <item x="22"/>
        <item x="17"/>
        <item x="26"/>
        <item x="66"/>
        <item x="59"/>
        <item x="10"/>
        <item x="4"/>
        <item x="44"/>
        <item x="5"/>
      </items>
    </pivotField>
    <pivotField axis="axisRow" showAll="0" defaultSubtotal="0">
      <items count="80">
        <item x="2"/>
        <item x="59"/>
        <item x="9"/>
        <item x="10"/>
        <item x="49"/>
        <item x="45"/>
        <item x="60"/>
        <item x="64"/>
        <item x="70"/>
        <item x="71"/>
        <item x="28"/>
        <item x="8"/>
        <item x="16"/>
        <item x="77"/>
        <item x="42"/>
        <item x="46"/>
        <item x="72"/>
        <item x="50"/>
        <item x="73"/>
        <item x="35"/>
        <item x="38"/>
        <item x="43"/>
        <item x="61"/>
        <item x="39"/>
        <item x="62"/>
        <item x="57"/>
        <item x="56"/>
        <item x="32"/>
        <item x="74"/>
        <item x="34"/>
        <item x="52"/>
        <item x="26"/>
        <item x="53"/>
        <item x="51"/>
        <item x="63"/>
        <item x="27"/>
        <item x="18"/>
        <item x="14"/>
        <item x="6"/>
        <item x="23"/>
        <item x="24"/>
        <item x="36"/>
        <item x="25"/>
        <item x="65"/>
        <item x="47"/>
        <item x="54"/>
        <item x="55"/>
        <item x="11"/>
        <item x="66"/>
        <item x="22"/>
        <item x="17"/>
        <item x="1"/>
        <item x="20"/>
        <item x="30"/>
        <item x="78"/>
        <item x="13"/>
        <item x="44"/>
        <item x="41"/>
        <item x="7"/>
        <item x="76"/>
        <item x="67"/>
        <item x="15"/>
        <item x="21"/>
        <item x="12"/>
        <item x="37"/>
        <item x="29"/>
        <item x="4"/>
        <item x="0"/>
        <item x="31"/>
        <item x="68"/>
        <item x="48"/>
        <item x="19"/>
        <item x="3"/>
        <item x="5"/>
        <item x="40"/>
        <item x="58"/>
        <item x="69"/>
        <item x="33"/>
        <item x="79"/>
        <item x="75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19">
        <item x="118"/>
        <item x="117"/>
        <item x="116"/>
        <item x="115"/>
        <item x="113"/>
        <item x="112"/>
        <item x="111"/>
        <item x="110"/>
        <item x="114"/>
        <item x="106"/>
        <item x="105"/>
        <item x="104"/>
        <item x="103"/>
        <item x="102"/>
        <item x="96"/>
        <item x="95"/>
        <item x="101"/>
        <item x="91"/>
        <item x="77"/>
        <item x="90"/>
        <item x="76"/>
        <item x="75"/>
        <item x="89"/>
        <item x="74"/>
        <item x="100"/>
        <item x="88"/>
        <item x="73"/>
        <item x="72"/>
        <item x="87"/>
        <item x="94"/>
        <item x="55"/>
        <item x="86"/>
        <item x="54"/>
        <item x="53"/>
        <item x="52"/>
        <item x="71"/>
        <item x="51"/>
        <item x="50"/>
        <item x="49"/>
        <item x="48"/>
        <item x="69"/>
        <item x="68"/>
        <item x="85"/>
        <item x="70"/>
        <item x="107"/>
        <item x="99"/>
        <item x="67"/>
        <item x="93"/>
        <item x="84"/>
        <item x="83"/>
        <item x="109"/>
        <item x="66"/>
        <item x="65"/>
        <item x="64"/>
        <item x="47"/>
        <item x="46"/>
        <item x="63"/>
        <item x="45"/>
        <item x="82"/>
        <item x="98"/>
        <item x="44"/>
        <item x="62"/>
        <item x="43"/>
        <item x="81"/>
        <item x="42"/>
        <item x="61"/>
        <item x="41"/>
        <item x="60"/>
        <item x="40"/>
        <item x="108"/>
        <item x="59"/>
        <item x="39"/>
        <item x="97"/>
        <item x="58"/>
        <item x="38"/>
        <item x="37"/>
        <item x="36"/>
        <item x="80"/>
        <item x="35"/>
        <item x="34"/>
        <item x="57"/>
        <item x="33"/>
        <item x="32"/>
        <item x="31"/>
        <item x="30"/>
        <item x="29"/>
        <item x="28"/>
        <item x="79"/>
        <item x="27"/>
        <item x="26"/>
        <item x="25"/>
        <item x="56"/>
        <item x="24"/>
        <item x="78"/>
        <item x="92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176">
        <item x="104"/>
        <item x="103"/>
        <item x="19"/>
        <item x="121"/>
        <item x="18"/>
        <item x="65"/>
        <item x="144"/>
        <item x="164"/>
        <item x="157"/>
        <item x="74"/>
        <item x="86"/>
        <item x="115"/>
        <item x="49"/>
        <item x="64"/>
        <item x="85"/>
        <item x="63"/>
        <item x="48"/>
        <item x="17"/>
        <item x="16"/>
        <item x="47"/>
        <item x="34"/>
        <item x="62"/>
        <item x="73"/>
        <item x="46"/>
        <item x="15"/>
        <item x="33"/>
        <item x="94"/>
        <item x="163"/>
        <item x="84"/>
        <item x="45"/>
        <item x="114"/>
        <item x="14"/>
        <item x="93"/>
        <item x="32"/>
        <item x="120"/>
        <item x="44"/>
        <item x="129"/>
        <item x="13"/>
        <item x="61"/>
        <item x="43"/>
        <item x="12"/>
        <item x="113"/>
        <item x="102"/>
        <item x="31"/>
        <item x="30"/>
        <item x="112"/>
        <item x="83"/>
        <item x="11"/>
        <item x="72"/>
        <item x="10"/>
        <item x="166"/>
        <item x="143"/>
        <item x="29"/>
        <item x="71"/>
        <item x="151"/>
        <item x="60"/>
        <item x="82"/>
        <item x="156"/>
        <item x="28"/>
        <item x="9"/>
        <item x="111"/>
        <item x="8"/>
        <item x="92"/>
        <item x="142"/>
        <item x="27"/>
        <item x="141"/>
        <item x="110"/>
        <item x="59"/>
        <item x="128"/>
        <item x="172"/>
        <item x="58"/>
        <item x="109"/>
        <item x="175"/>
        <item x="101"/>
        <item x="26"/>
        <item x="81"/>
        <item x="100"/>
        <item x="25"/>
        <item x="70"/>
        <item x="7"/>
        <item x="127"/>
        <item x="24"/>
        <item x="57"/>
        <item x="69"/>
        <item x="140"/>
        <item x="135"/>
        <item x="68"/>
        <item x="6"/>
        <item x="80"/>
        <item x="42"/>
        <item x="56"/>
        <item x="55"/>
        <item x="134"/>
        <item x="139"/>
        <item x="155"/>
        <item x="5"/>
        <item x="41"/>
        <item x="67"/>
        <item x="126"/>
        <item x="119"/>
        <item x="54"/>
        <item x="174"/>
        <item x="4"/>
        <item x="3"/>
        <item x="91"/>
        <item x="133"/>
        <item x="79"/>
        <item x="2"/>
        <item x="150"/>
        <item x="154"/>
        <item x="40"/>
        <item x="99"/>
        <item x="162"/>
        <item x="125"/>
        <item x="53"/>
        <item x="149"/>
        <item x="39"/>
        <item x="124"/>
        <item x="132"/>
        <item x="98"/>
        <item x="78"/>
        <item x="52"/>
        <item x="90"/>
        <item x="38"/>
        <item x="148"/>
        <item x="108"/>
        <item x="161"/>
        <item x="89"/>
        <item x="37"/>
        <item x="118"/>
        <item x="23"/>
        <item x="88"/>
        <item x="22"/>
        <item x="36"/>
        <item x="97"/>
        <item x="138"/>
        <item x="147"/>
        <item x="51"/>
        <item x="123"/>
        <item x="169"/>
        <item x="153"/>
        <item x="50"/>
        <item x="137"/>
        <item x="107"/>
        <item x="1"/>
        <item x="131"/>
        <item x="106"/>
        <item x="160"/>
        <item x="77"/>
        <item x="171"/>
        <item x="146"/>
        <item x="130"/>
        <item x="168"/>
        <item x="21"/>
        <item x="136"/>
        <item x="159"/>
        <item x="96"/>
        <item x="165"/>
        <item x="117"/>
        <item x="122"/>
        <item x="173"/>
        <item x="167"/>
        <item x="0"/>
        <item x="152"/>
        <item x="20"/>
        <item x="158"/>
        <item x="76"/>
        <item x="35"/>
        <item x="105"/>
        <item x="66"/>
        <item x="145"/>
        <item x="116"/>
        <item x="75"/>
        <item x="87"/>
        <item x="95"/>
        <item x="170"/>
      </items>
    </pivotField>
    <pivotField dataField="1" showAll="0" defaultSubtotal="0">
      <items count="103">
        <item x="93"/>
        <item x="89"/>
        <item x="79"/>
        <item x="87"/>
        <item x="78"/>
        <item x="83"/>
        <item x="47"/>
        <item x="82"/>
        <item x="60"/>
        <item x="49"/>
        <item x="35"/>
        <item x="72"/>
        <item x="70"/>
        <item x="88"/>
        <item x="28"/>
        <item x="65"/>
        <item x="81"/>
        <item x="67"/>
        <item x="64"/>
        <item x="71"/>
        <item x="46"/>
        <item x="29"/>
        <item x="80"/>
        <item x="63"/>
        <item x="69"/>
        <item x="48"/>
        <item x="68"/>
        <item x="85"/>
        <item x="62"/>
        <item x="66"/>
        <item x="98"/>
        <item x="102"/>
        <item x="86"/>
        <item x="92"/>
        <item x="26"/>
        <item x="77"/>
        <item x="59"/>
        <item x="45"/>
        <item x="24"/>
        <item x="57"/>
        <item x="39"/>
        <item x="61"/>
        <item x="44"/>
        <item x="58"/>
        <item x="99"/>
        <item x="53"/>
        <item x="56"/>
        <item x="100"/>
        <item x="42"/>
        <item x="97"/>
        <item x="51"/>
        <item x="36"/>
        <item x="55"/>
        <item x="91"/>
        <item x="76"/>
        <item x="96"/>
        <item x="41"/>
        <item x="43"/>
        <item x="75"/>
        <item x="31"/>
        <item x="32"/>
        <item x="54"/>
        <item x="37"/>
        <item x="74"/>
        <item x="40"/>
        <item x="101"/>
        <item x="33"/>
        <item x="17"/>
        <item x="52"/>
        <item x="95"/>
        <item x="84"/>
        <item x="27"/>
        <item x="34"/>
        <item x="30"/>
        <item x="94"/>
        <item x="73"/>
        <item x="90"/>
        <item x="38"/>
        <item x="25"/>
        <item x="50"/>
        <item x="21"/>
        <item x="9"/>
        <item x="22"/>
        <item x="16"/>
        <item x="23"/>
        <item x="13"/>
        <item x="2"/>
        <item x="8"/>
        <item x="19"/>
        <item x="18"/>
        <item x="20"/>
        <item x="10"/>
        <item x="14"/>
        <item x="11"/>
        <item x="15"/>
        <item x="6"/>
        <item x="12"/>
        <item x="7"/>
        <item x="1"/>
        <item x="3"/>
        <item x="5"/>
        <item x="4"/>
        <item x="0"/>
      </items>
    </pivotField>
    <pivotField dataField="1" showAll="0" defaultSubtotal="0">
      <items count="219">
        <item x="120"/>
        <item x="109"/>
        <item x="119"/>
        <item x="89"/>
        <item x="103"/>
        <item x="123"/>
        <item x="35"/>
        <item x="88"/>
        <item x="159"/>
        <item x="49"/>
        <item x="106"/>
        <item x="28"/>
        <item x="64"/>
        <item x="17"/>
        <item x="209"/>
        <item x="125"/>
        <item x="147"/>
        <item x="52"/>
        <item x="29"/>
        <item x="44"/>
        <item x="199"/>
        <item x="118"/>
        <item x="218"/>
        <item x="151"/>
        <item x="100"/>
        <item x="73"/>
        <item x="93"/>
        <item x="9"/>
        <item x="178"/>
        <item x="47"/>
        <item x="77"/>
        <item x="139"/>
        <item x="105"/>
        <item x="68"/>
        <item x="121"/>
        <item x="16"/>
        <item x="173"/>
        <item x="208"/>
        <item x="26"/>
        <item x="13"/>
        <item x="137"/>
        <item x="108"/>
        <item x="168"/>
        <item x="198"/>
        <item x="115"/>
        <item x="143"/>
        <item x="24"/>
        <item x="2"/>
        <item x="163"/>
        <item x="182"/>
        <item x="67"/>
        <item x="81"/>
        <item x="191"/>
        <item x="211"/>
        <item x="48"/>
        <item x="61"/>
        <item x="91"/>
        <item x="203"/>
        <item x="50"/>
        <item x="172"/>
        <item x="124"/>
        <item x="8"/>
        <item x="135"/>
        <item x="19"/>
        <item x="188"/>
        <item x="129"/>
        <item x="110"/>
        <item x="156"/>
        <item x="66"/>
        <item x="179"/>
        <item x="18"/>
        <item x="70"/>
        <item x="36"/>
        <item x="170"/>
        <item x="138"/>
        <item x="104"/>
        <item x="181"/>
        <item x="51"/>
        <item x="197"/>
        <item x="153"/>
        <item x="10"/>
        <item x="14"/>
        <item x="75"/>
        <item x="177"/>
        <item x="90"/>
        <item x="150"/>
        <item x="63"/>
        <item x="31"/>
        <item x="134"/>
        <item x="32"/>
        <item x="11"/>
        <item x="207"/>
        <item x="136"/>
        <item x="180"/>
        <item x="59"/>
        <item x="160"/>
        <item x="144"/>
        <item x="37"/>
        <item x="190"/>
        <item x="92"/>
        <item x="107"/>
        <item x="76"/>
        <item x="171"/>
        <item x="65"/>
        <item x="95"/>
        <item x="15"/>
        <item x="54"/>
        <item x="149"/>
        <item x="133"/>
        <item x="62"/>
        <item x="186"/>
        <item x="33"/>
        <item x="116"/>
        <item x="78"/>
        <item x="57"/>
        <item x="161"/>
        <item x="6"/>
        <item x="94"/>
        <item x="60"/>
        <item x="169"/>
        <item x="80"/>
        <item x="46"/>
        <item x="113"/>
        <item x="189"/>
        <item x="130"/>
        <item x="212"/>
        <item x="12"/>
        <item x="155"/>
        <item x="39"/>
        <item x="122"/>
        <item x="79"/>
        <item x="27"/>
        <item x="187"/>
        <item x="45"/>
        <item x="34"/>
        <item x="55"/>
        <item x="158"/>
        <item x="214"/>
        <item x="30"/>
        <item x="74"/>
        <item x="7"/>
        <item x="87"/>
        <item x="157"/>
        <item x="72"/>
        <item x="148"/>
        <item x="102"/>
        <item x="167"/>
        <item x="42"/>
        <item x="192"/>
        <item x="117"/>
        <item x="1"/>
        <item x="183"/>
        <item x="165"/>
        <item x="146"/>
        <item x="132"/>
        <item x="3"/>
        <item x="204"/>
        <item x="58"/>
        <item x="175"/>
        <item x="97"/>
        <item x="216"/>
        <item x="5"/>
        <item x="145"/>
        <item x="166"/>
        <item x="25"/>
        <item x="131"/>
        <item x="71"/>
        <item x="128"/>
        <item x="21"/>
        <item x="206"/>
        <item x="41"/>
        <item x="154"/>
        <item x="43"/>
        <item x="195"/>
        <item x="185"/>
        <item x="4"/>
        <item x="99"/>
        <item x="56"/>
        <item x="196"/>
        <item x="217"/>
        <item x="142"/>
        <item x="114"/>
        <item x="162"/>
        <item x="22"/>
        <item x="98"/>
        <item x="202"/>
        <item x="40"/>
        <item x="86"/>
        <item x="101"/>
        <item x="176"/>
        <item x="210"/>
        <item x="23"/>
        <item x="194"/>
        <item x="85"/>
        <item x="164"/>
        <item x="200"/>
        <item x="215"/>
        <item x="184"/>
        <item x="127"/>
        <item x="174"/>
        <item x="82"/>
        <item x="205"/>
        <item x="84"/>
        <item x="193"/>
        <item x="201"/>
        <item x="126"/>
        <item x="140"/>
        <item x="141"/>
        <item x="53"/>
        <item x="0"/>
        <item x="112"/>
        <item x="38"/>
        <item x="69"/>
        <item x="152"/>
        <item x="20"/>
        <item x="83"/>
        <item x="96"/>
        <item x="213"/>
        <item x="111"/>
      </items>
    </pivotField>
    <pivotField dataField="1" showAll="0" defaultSubtotal="0">
      <items count="69">
        <item x="66"/>
        <item x="59"/>
        <item x="40"/>
        <item x="39"/>
        <item x="32"/>
        <item x="67"/>
        <item x="58"/>
        <item x="57"/>
        <item x="52"/>
        <item x="24"/>
        <item x="47"/>
        <item x="28"/>
        <item x="22"/>
        <item x="55"/>
        <item x="54"/>
        <item x="46"/>
        <item x="36"/>
        <item x="37"/>
        <item x="45"/>
        <item x="31"/>
        <item x="44"/>
        <item x="21"/>
        <item x="41"/>
        <item x="49"/>
        <item x="48"/>
        <item x="62"/>
        <item x="43"/>
        <item x="63"/>
        <item x="56"/>
        <item x="26"/>
        <item x="65"/>
        <item x="19"/>
        <item x="35"/>
        <item x="53"/>
        <item x="4"/>
        <item x="30"/>
        <item x="12"/>
        <item x="29"/>
        <item x="68"/>
        <item x="38"/>
        <item x="61"/>
        <item x="14"/>
        <item x="51"/>
        <item x="42"/>
        <item x="64"/>
        <item x="50"/>
        <item x="34"/>
        <item x="17"/>
        <item x="33"/>
        <item x="60"/>
        <item x="5"/>
        <item x="18"/>
        <item x="25"/>
        <item x="23"/>
        <item x="27"/>
        <item x="20"/>
        <item x="7"/>
        <item x="0"/>
        <item x="3"/>
        <item x="11"/>
        <item x="10"/>
        <item x="15"/>
        <item x="6"/>
        <item x="13"/>
        <item x="8"/>
        <item x="16"/>
        <item x="9"/>
        <item x="1"/>
        <item x="2"/>
      </items>
    </pivotField>
    <pivotField dataField="1" showAll="0" defaultSubtotal="0">
      <items count="190">
        <item x="126"/>
        <item x="154"/>
        <item x="113"/>
        <item x="33"/>
        <item x="76"/>
        <item x="67"/>
        <item x="144"/>
        <item x="42"/>
        <item x="140"/>
        <item x="94"/>
        <item x="58"/>
        <item x="4"/>
        <item x="24"/>
        <item x="12"/>
        <item x="83"/>
        <item x="14"/>
        <item x="29"/>
        <item x="46"/>
        <item x="22"/>
        <item x="137"/>
        <item x="71"/>
        <item x="130"/>
        <item x="118"/>
        <item x="84"/>
        <item x="111"/>
        <item x="37"/>
        <item x="78"/>
        <item x="127"/>
        <item x="32"/>
        <item x="17"/>
        <item x="141"/>
        <item x="5"/>
        <item x="60"/>
        <item x="21"/>
        <item x="121"/>
        <item x="18"/>
        <item x="158"/>
        <item x="116"/>
        <item x="149"/>
        <item x="41"/>
        <item x="75"/>
        <item x="91"/>
        <item x="104"/>
        <item x="133"/>
        <item x="55"/>
        <item x="52"/>
        <item x="153"/>
        <item x="26"/>
        <item x="73"/>
        <item x="178"/>
        <item x="19"/>
        <item x="128"/>
        <item x="36"/>
        <item x="7"/>
        <item x="160"/>
        <item x="92"/>
        <item x="40"/>
        <item x="100"/>
        <item x="0"/>
        <item x="65"/>
        <item x="155"/>
        <item x="148"/>
        <item x="31"/>
        <item x="62"/>
        <item x="86"/>
        <item x="20"/>
        <item x="3"/>
        <item x="11"/>
        <item x="156"/>
        <item x="30"/>
        <item x="135"/>
        <item x="114"/>
        <item x="51"/>
        <item x="68"/>
        <item x="45"/>
        <item x="122"/>
        <item x="112"/>
        <item x="187"/>
        <item x="95"/>
        <item x="77"/>
        <item x="38"/>
        <item x="63"/>
        <item x="50"/>
        <item x="79"/>
        <item x="10"/>
        <item x="107"/>
        <item x="134"/>
        <item x="15"/>
        <item x="163"/>
        <item x="98"/>
        <item x="69"/>
        <item x="48"/>
        <item x="82"/>
        <item x="115"/>
        <item x="146"/>
        <item x="89"/>
        <item x="136"/>
        <item x="6"/>
        <item x="43"/>
        <item x="174"/>
        <item x="165"/>
        <item x="124"/>
        <item x="102"/>
        <item x="54"/>
        <item x="159"/>
        <item x="93"/>
        <item x="13"/>
        <item x="53"/>
        <item x="109"/>
        <item x="81"/>
        <item x="139"/>
        <item x="8"/>
        <item x="47"/>
        <item x="16"/>
        <item x="90"/>
        <item x="108"/>
        <item x="101"/>
        <item x="123"/>
        <item x="35"/>
        <item x="171"/>
        <item x="142"/>
        <item x="34"/>
        <item x="125"/>
        <item x="99"/>
        <item x="61"/>
        <item x="110"/>
        <item x="182"/>
        <item x="64"/>
        <item x="132"/>
        <item x="161"/>
        <item x="59"/>
        <item x="28"/>
        <item x="119"/>
        <item x="177"/>
        <item x="9"/>
        <item x="49"/>
        <item x="173"/>
        <item x="87"/>
        <item x="105"/>
        <item x="25"/>
        <item x="23"/>
        <item x="74"/>
        <item x="88"/>
        <item x="66"/>
        <item x="27"/>
        <item x="97"/>
        <item x="150"/>
        <item x="166"/>
        <item x="147"/>
        <item x="85"/>
        <item x="152"/>
        <item x="106"/>
        <item x="117"/>
        <item x="145"/>
        <item x="57"/>
        <item x="39"/>
        <item x="162"/>
        <item x="138"/>
        <item x="1"/>
        <item x="72"/>
        <item x="167"/>
        <item x="185"/>
        <item x="179"/>
        <item x="131"/>
        <item x="70"/>
        <item x="2"/>
        <item x="44"/>
        <item x="188"/>
        <item x="172"/>
        <item x="129"/>
        <item x="151"/>
        <item x="96"/>
        <item x="56"/>
        <item x="170"/>
        <item x="120"/>
        <item x="181"/>
        <item x="176"/>
        <item x="189"/>
        <item x="184"/>
        <item x="80"/>
        <item x="169"/>
        <item x="103"/>
        <item x="143"/>
        <item x="175"/>
        <item x="164"/>
        <item x="180"/>
        <item x="168"/>
        <item x="186"/>
        <item x="157"/>
        <item x="183"/>
      </items>
    </pivotField>
    <pivotField dataField="1" showAll="0" defaultSubtotal="0">
      <items count="4">
        <item x="0"/>
        <item x="2"/>
        <item x="1"/>
        <item x="3"/>
      </items>
    </pivotField>
  </pivotFields>
  <rowFields count="3">
    <field x="2"/>
    <field x="6"/>
    <field x="5"/>
  </rowFields>
  <rowItems count="480">
    <i>
      <x/>
    </i>
    <i r="1">
      <x/>
      <x v="67"/>
    </i>
    <i r="1">
      <x v="1"/>
      <x v="51"/>
    </i>
    <i r="1">
      <x v="2"/>
      <x/>
    </i>
    <i r="1">
      <x v="3"/>
      <x v="72"/>
    </i>
    <i r="1">
      <x v="4"/>
      <x v="66"/>
    </i>
    <i r="1">
      <x v="5"/>
      <x v="73"/>
    </i>
    <i r="1">
      <x v="6"/>
      <x v="38"/>
    </i>
    <i r="1">
      <x v="7"/>
      <x v="58"/>
    </i>
    <i r="1">
      <x v="8"/>
      <x v="11"/>
    </i>
    <i r="1">
      <x v="9"/>
      <x v="2"/>
    </i>
    <i r="1">
      <x v="10"/>
      <x v="3"/>
    </i>
    <i r="1">
      <x v="11"/>
      <x v="47"/>
    </i>
    <i r="1">
      <x v="12"/>
      <x v="63"/>
    </i>
    <i r="1">
      <x v="13"/>
      <x v="55"/>
    </i>
    <i r="1">
      <x v="14"/>
      <x v="37"/>
    </i>
    <i r="1">
      <x v="15"/>
      <x v="61"/>
    </i>
    <i r="1">
      <x v="16"/>
      <x v="12"/>
    </i>
    <i r="1">
      <x v="17"/>
      <x v="50"/>
    </i>
    <i r="1">
      <x v="18"/>
      <x v="36"/>
    </i>
    <i r="1">
      <x v="19"/>
      <x v="71"/>
    </i>
    <i t="blank">
      <x/>
    </i>
    <i>
      <x v="1"/>
    </i>
    <i r="1">
      <x/>
      <x v="67"/>
    </i>
    <i r="1">
      <x v="1"/>
      <x v="51"/>
    </i>
    <i r="1">
      <x v="2"/>
      <x v="72"/>
    </i>
    <i r="1">
      <x v="3"/>
      <x v="73"/>
    </i>
    <i r="1">
      <x v="4"/>
      <x v="63"/>
    </i>
    <i r="1">
      <x v="5"/>
      <x v="55"/>
    </i>
    <i r="1">
      <x v="6"/>
      <x v="66"/>
    </i>
    <i r="1">
      <x v="7"/>
      <x v="11"/>
    </i>
    <i r="1">
      <x v="8"/>
      <x v="58"/>
    </i>
    <i r="1">
      <x v="9"/>
      <x/>
    </i>
    <i r="1">
      <x v="10"/>
      <x v="2"/>
    </i>
    <i r="1">
      <x v="11"/>
      <x v="61"/>
    </i>
    <i r="1">
      <x v="12"/>
      <x v="47"/>
    </i>
    <i r="1">
      <x v="13"/>
      <x v="37"/>
    </i>
    <i r="1">
      <x v="14"/>
      <x v="52"/>
    </i>
    <i r="1">
      <x v="15"/>
      <x v="62"/>
    </i>
    <i r="1">
      <x v="16"/>
      <x v="50"/>
    </i>
    <i r="1">
      <x v="17"/>
      <x v="49"/>
    </i>
    <i r="1">
      <x v="18"/>
      <x v="38"/>
    </i>
    <i r="2">
      <x v="71"/>
    </i>
    <i t="blank">
      <x v="1"/>
    </i>
    <i>
      <x v="2"/>
    </i>
    <i r="1">
      <x/>
      <x v="67"/>
    </i>
    <i r="1">
      <x v="1"/>
      <x v="51"/>
    </i>
    <i r="1">
      <x v="2"/>
      <x v="66"/>
    </i>
    <i r="1">
      <x v="3"/>
      <x v="73"/>
    </i>
    <i r="1">
      <x v="4"/>
      <x v="58"/>
    </i>
    <i r="1">
      <x v="5"/>
      <x v="72"/>
    </i>
    <i r="1">
      <x v="6"/>
      <x v="62"/>
    </i>
    <i r="1">
      <x v="7"/>
      <x v="38"/>
    </i>
    <i r="1">
      <x v="8"/>
      <x/>
    </i>
    <i r="1">
      <x v="9"/>
      <x v="47"/>
    </i>
    <i r="1">
      <x v="10"/>
      <x v="61"/>
    </i>
    <i r="2">
      <x v="63"/>
    </i>
    <i r="1">
      <x v="12"/>
      <x v="3"/>
    </i>
    <i r="2">
      <x v="37"/>
    </i>
    <i r="1">
      <x v="14"/>
      <x v="2"/>
    </i>
    <i r="1">
      <x v="15"/>
      <x v="11"/>
    </i>
    <i r="1">
      <x v="16"/>
      <x v="39"/>
    </i>
    <i r="1">
      <x v="17"/>
      <x v="52"/>
    </i>
    <i r="1">
      <x v="18"/>
      <x v="12"/>
    </i>
    <i r="1">
      <x v="19"/>
      <x v="50"/>
    </i>
    <i t="blank">
      <x v="2"/>
    </i>
    <i>
      <x v="3"/>
    </i>
    <i r="1">
      <x/>
      <x v="67"/>
    </i>
    <i r="1">
      <x v="1"/>
      <x/>
    </i>
    <i r="1">
      <x v="2"/>
      <x v="51"/>
    </i>
    <i r="1">
      <x v="3"/>
      <x v="66"/>
    </i>
    <i r="1">
      <x v="4"/>
      <x v="38"/>
    </i>
    <i r="1">
      <x v="5"/>
      <x v="73"/>
    </i>
    <i r="1">
      <x v="6"/>
      <x v="11"/>
    </i>
    <i r="1">
      <x v="7"/>
      <x v="58"/>
    </i>
    <i r="1">
      <x v="8"/>
      <x v="3"/>
    </i>
    <i r="1">
      <x v="9"/>
      <x v="2"/>
    </i>
    <i r="1">
      <x v="10"/>
      <x v="37"/>
    </i>
    <i r="1">
      <x v="11"/>
      <x v="72"/>
    </i>
    <i r="1">
      <x v="12"/>
      <x v="47"/>
    </i>
    <i r="1">
      <x v="13"/>
      <x v="36"/>
    </i>
    <i r="1">
      <x v="14"/>
      <x v="50"/>
    </i>
    <i r="1">
      <x v="15"/>
      <x v="63"/>
    </i>
    <i r="1">
      <x v="16"/>
      <x v="40"/>
    </i>
    <i r="1">
      <x v="17"/>
      <x v="55"/>
    </i>
    <i r="1">
      <x v="18"/>
      <x v="12"/>
    </i>
    <i r="1">
      <x v="19"/>
      <x v="42"/>
    </i>
    <i t="blank">
      <x v="3"/>
    </i>
    <i>
      <x v="4"/>
    </i>
    <i r="1">
      <x/>
      <x v="67"/>
    </i>
    <i r="1">
      <x v="1"/>
      <x v="2"/>
    </i>
    <i r="1">
      <x v="2"/>
      <x v="66"/>
    </i>
    <i r="1">
      <x v="3"/>
      <x v="58"/>
    </i>
    <i r="1">
      <x v="4"/>
      <x v="51"/>
    </i>
    <i r="2">
      <x v="72"/>
    </i>
    <i r="1">
      <x v="6"/>
      <x v="73"/>
    </i>
    <i r="1">
      <x v="7"/>
      <x v="3"/>
    </i>
    <i r="1">
      <x v="8"/>
      <x v="38"/>
    </i>
    <i r="1">
      <x v="9"/>
      <x/>
    </i>
    <i r="1">
      <x v="10"/>
      <x v="37"/>
    </i>
    <i r="2">
      <x v="61"/>
    </i>
    <i r="2">
      <x v="62"/>
    </i>
    <i r="1">
      <x v="13"/>
      <x v="47"/>
    </i>
    <i r="2">
      <x v="63"/>
    </i>
    <i r="1">
      <x v="15"/>
      <x v="31"/>
    </i>
    <i r="1">
      <x v="16"/>
      <x v="52"/>
    </i>
    <i r="1">
      <x v="17"/>
      <x v="35"/>
    </i>
    <i r="1">
      <x v="18"/>
      <x v="10"/>
    </i>
    <i r="2">
      <x v="12"/>
    </i>
    <i r="2">
      <x v="65"/>
    </i>
    <i t="blank">
      <x v="4"/>
    </i>
    <i>
      <x v="5"/>
    </i>
    <i r="1">
      <x/>
      <x v="51"/>
    </i>
    <i r="1">
      <x v="1"/>
      <x v="67"/>
    </i>
    <i r="1">
      <x v="2"/>
      <x v="72"/>
    </i>
    <i r="1">
      <x v="3"/>
      <x v="66"/>
    </i>
    <i r="1">
      <x v="4"/>
      <x v="73"/>
    </i>
    <i r="1">
      <x v="5"/>
      <x v="50"/>
    </i>
    <i r="1">
      <x v="6"/>
      <x v="47"/>
    </i>
    <i r="1">
      <x v="7"/>
      <x v="58"/>
    </i>
    <i r="1">
      <x v="8"/>
      <x v="2"/>
    </i>
    <i r="2">
      <x v="53"/>
    </i>
    <i r="1">
      <x v="10"/>
      <x v="38"/>
    </i>
    <i r="2">
      <x v="55"/>
    </i>
    <i r="1">
      <x v="12"/>
      <x v="12"/>
    </i>
    <i r="1">
      <x v="13"/>
      <x v="68"/>
    </i>
    <i r="2">
      <x v="71"/>
    </i>
    <i r="1">
      <x v="15"/>
      <x v="52"/>
    </i>
    <i r="2">
      <x v="65"/>
    </i>
    <i r="1">
      <x v="17"/>
      <x/>
    </i>
    <i r="1">
      <x v="18"/>
      <x v="61"/>
    </i>
    <i r="1">
      <x v="19"/>
      <x v="11"/>
    </i>
    <i r="2">
      <x v="63"/>
    </i>
    <i t="blank">
      <x v="5"/>
    </i>
    <i>
      <x v="6"/>
    </i>
    <i r="1">
      <x/>
      <x v="67"/>
    </i>
    <i r="1">
      <x v="1"/>
      <x v="38"/>
    </i>
    <i r="2">
      <x v="73"/>
    </i>
    <i r="1">
      <x v="3"/>
      <x v="72"/>
    </i>
    <i r="1">
      <x v="4"/>
      <x v="51"/>
    </i>
    <i r="1">
      <x v="5"/>
      <x v="66"/>
    </i>
    <i r="1">
      <x v="6"/>
      <x v="58"/>
    </i>
    <i r="1">
      <x v="7"/>
      <x v="2"/>
    </i>
    <i r="1">
      <x v="8"/>
      <x/>
    </i>
    <i r="1">
      <x v="9"/>
      <x v="3"/>
    </i>
    <i r="1">
      <x v="10"/>
      <x v="11"/>
    </i>
    <i r="1">
      <x v="11"/>
      <x v="12"/>
    </i>
    <i r="2">
      <x v="47"/>
    </i>
    <i r="2">
      <x v="61"/>
    </i>
    <i r="1">
      <x v="14"/>
      <x v="31"/>
    </i>
    <i r="2">
      <x v="71"/>
    </i>
    <i r="1">
      <x v="16"/>
      <x v="42"/>
    </i>
    <i r="1">
      <x v="17"/>
      <x v="49"/>
    </i>
    <i r="2">
      <x v="55"/>
    </i>
    <i r="2">
      <x v="65"/>
    </i>
    <i t="blank">
      <x v="6"/>
    </i>
    <i>
      <x v="7"/>
    </i>
    <i r="1">
      <x/>
      <x v="51"/>
    </i>
    <i r="1">
      <x v="1"/>
      <x v="67"/>
    </i>
    <i r="1">
      <x v="2"/>
      <x v="50"/>
    </i>
    <i r="1">
      <x v="3"/>
      <x v="72"/>
    </i>
    <i r="1">
      <x v="4"/>
      <x v="73"/>
    </i>
    <i r="1">
      <x v="5"/>
      <x v="11"/>
    </i>
    <i r="1">
      <x v="6"/>
      <x/>
    </i>
    <i r="1">
      <x v="7"/>
      <x v="38"/>
    </i>
    <i r="2">
      <x v="58"/>
    </i>
    <i r="1">
      <x v="9"/>
      <x v="53"/>
    </i>
    <i r="1">
      <x v="10"/>
      <x v="3"/>
    </i>
    <i r="2">
      <x v="27"/>
    </i>
    <i r="1">
      <x v="12"/>
      <x v="2"/>
    </i>
    <i r="2">
      <x v="63"/>
    </i>
    <i r="1">
      <x v="14"/>
      <x v="55"/>
    </i>
    <i r="2">
      <x v="66"/>
    </i>
    <i r="1">
      <x v="16"/>
      <x v="77"/>
    </i>
    <i r="1">
      <x v="17"/>
      <x v="10"/>
    </i>
    <i r="2">
      <x v="12"/>
    </i>
    <i r="1">
      <x v="19"/>
      <x v="29"/>
    </i>
    <i r="2">
      <x v="52"/>
    </i>
    <i r="2">
      <x v="65"/>
    </i>
    <i t="blank">
      <x v="7"/>
    </i>
    <i>
      <x v="8"/>
    </i>
    <i r="1">
      <x/>
      <x v="19"/>
    </i>
    <i r="1">
      <x v="1"/>
      <x v="67"/>
    </i>
    <i r="1">
      <x v="2"/>
      <x v="51"/>
    </i>
    <i r="1">
      <x v="3"/>
      <x/>
    </i>
    <i r="1">
      <x v="4"/>
      <x v="38"/>
    </i>
    <i r="1">
      <x v="5"/>
      <x v="66"/>
    </i>
    <i r="1">
      <x v="6"/>
      <x v="72"/>
    </i>
    <i r="1">
      <x v="7"/>
      <x v="3"/>
    </i>
    <i r="1">
      <x v="8"/>
      <x v="58"/>
    </i>
    <i r="1">
      <x v="9"/>
      <x v="11"/>
    </i>
    <i r="1">
      <x v="10"/>
      <x v="41"/>
    </i>
    <i r="1">
      <x v="11"/>
      <x v="42"/>
    </i>
    <i r="2">
      <x v="55"/>
    </i>
    <i r="1">
      <x v="13"/>
      <x v="63"/>
    </i>
    <i r="2">
      <x v="73"/>
    </i>
    <i r="1">
      <x v="15"/>
      <x v="47"/>
    </i>
    <i r="2">
      <x v="61"/>
    </i>
    <i r="1">
      <x v="17"/>
      <x v="36"/>
    </i>
    <i r="2">
      <x v="37"/>
    </i>
    <i r="1">
      <x v="19"/>
      <x v="64"/>
    </i>
    <i t="blank">
      <x v="8"/>
    </i>
    <i>
      <x v="9"/>
    </i>
    <i r="1">
      <x/>
      <x v="51"/>
    </i>
    <i r="1">
      <x v="1"/>
      <x v="67"/>
    </i>
    <i r="1">
      <x v="2"/>
      <x v="72"/>
    </i>
    <i r="1">
      <x v="3"/>
      <x v="66"/>
    </i>
    <i r="1">
      <x v="4"/>
      <x v="2"/>
    </i>
    <i r="1">
      <x v="5"/>
      <x v="38"/>
    </i>
    <i r="2">
      <x v="58"/>
    </i>
    <i r="1">
      <x v="7"/>
      <x v="61"/>
    </i>
    <i r="1">
      <x v="8"/>
      <x/>
    </i>
    <i r="2">
      <x v="73"/>
    </i>
    <i r="1">
      <x v="10"/>
      <x v="47"/>
    </i>
    <i r="1">
      <x v="11"/>
      <x v="11"/>
    </i>
    <i r="2">
      <x v="55"/>
    </i>
    <i r="1">
      <x v="13"/>
      <x v="65"/>
    </i>
    <i r="1">
      <x v="14"/>
      <x v="42"/>
    </i>
    <i r="2">
      <x v="71"/>
    </i>
    <i r="1">
      <x v="16"/>
      <x v="52"/>
    </i>
    <i r="1">
      <x v="17"/>
      <x v="10"/>
    </i>
    <i r="2">
      <x v="37"/>
    </i>
    <i r="1">
      <x v="19"/>
      <x v="50"/>
    </i>
    <i t="blank">
      <x v="9"/>
    </i>
    <i>
      <x v="10"/>
    </i>
    <i r="1">
      <x/>
      <x v="67"/>
    </i>
    <i r="1">
      <x v="1"/>
      <x v="51"/>
    </i>
    <i r="1">
      <x v="2"/>
      <x/>
    </i>
    <i r="1">
      <x v="3"/>
      <x v="58"/>
    </i>
    <i r="1">
      <x v="4"/>
      <x v="72"/>
    </i>
    <i r="1">
      <x v="5"/>
      <x v="66"/>
    </i>
    <i r="1">
      <x v="6"/>
      <x v="11"/>
    </i>
    <i r="1">
      <x v="7"/>
      <x v="38"/>
    </i>
    <i r="2">
      <x v="73"/>
    </i>
    <i r="1">
      <x v="9"/>
      <x v="61"/>
    </i>
    <i r="1">
      <x v="10"/>
      <x v="2"/>
    </i>
    <i r="2">
      <x v="20"/>
    </i>
    <i r="2">
      <x v="63"/>
    </i>
    <i r="1">
      <x v="13"/>
      <x v="23"/>
    </i>
    <i r="2">
      <x v="74"/>
    </i>
    <i r="1">
      <x v="15"/>
      <x v="36"/>
    </i>
    <i r="2">
      <x v="55"/>
    </i>
    <i r="2">
      <x v="57"/>
    </i>
    <i r="2">
      <x v="65"/>
    </i>
    <i r="2">
      <x v="71"/>
    </i>
    <i t="blank">
      <x v="10"/>
    </i>
    <i>
      <x v="11"/>
    </i>
    <i r="1">
      <x/>
      <x v="14"/>
    </i>
    <i r="1">
      <x v="1"/>
      <x/>
    </i>
    <i r="1">
      <x v="2"/>
      <x v="67"/>
    </i>
    <i r="1">
      <x v="3"/>
      <x v="21"/>
    </i>
    <i r="1">
      <x v="4"/>
      <x v="66"/>
    </i>
    <i r="1">
      <x v="5"/>
      <x v="58"/>
    </i>
    <i r="1">
      <x v="6"/>
      <x v="3"/>
    </i>
    <i r="1">
      <x v="7"/>
      <x v="2"/>
    </i>
    <i r="1">
      <x v="8"/>
      <x v="38"/>
    </i>
    <i r="1">
      <x v="9"/>
      <x v="63"/>
    </i>
    <i r="1">
      <x v="10"/>
      <x v="37"/>
    </i>
    <i r="2">
      <x v="55"/>
    </i>
    <i r="2">
      <x v="56"/>
    </i>
    <i r="1">
      <x v="13"/>
      <x v="47"/>
    </i>
    <i r="1">
      <x v="14"/>
      <x v="35"/>
    </i>
    <i r="2">
      <x v="36"/>
    </i>
    <i r="1">
      <x v="16"/>
      <x v="11"/>
    </i>
    <i r="2">
      <x v="73"/>
    </i>
    <i r="1">
      <x v="18"/>
      <x v="12"/>
    </i>
    <i r="1">
      <x v="19"/>
      <x v="5"/>
    </i>
    <i r="2">
      <x v="10"/>
    </i>
    <i t="blank">
      <x v="11"/>
    </i>
    <i>
      <x v="12"/>
    </i>
    <i r="1">
      <x/>
      <x v="67"/>
    </i>
    <i r="1">
      <x v="1"/>
      <x v="38"/>
    </i>
    <i r="1">
      <x v="2"/>
      <x v="66"/>
    </i>
    <i r="1">
      <x v="3"/>
      <x v="3"/>
    </i>
    <i r="1">
      <x v="4"/>
      <x/>
    </i>
    <i r="2">
      <x v="73"/>
    </i>
    <i r="1">
      <x v="6"/>
      <x v="72"/>
    </i>
    <i r="1">
      <x v="7"/>
      <x v="58"/>
    </i>
    <i r="1">
      <x v="8"/>
      <x v="2"/>
    </i>
    <i r="2">
      <x v="47"/>
    </i>
    <i r="1">
      <x v="10"/>
      <x v="11"/>
    </i>
    <i r="2">
      <x v="51"/>
    </i>
    <i r="1">
      <x v="12"/>
      <x v="61"/>
    </i>
    <i r="1">
      <x v="13"/>
      <x v="12"/>
    </i>
    <i r="2">
      <x v="37"/>
    </i>
    <i r="1">
      <x v="15"/>
      <x v="63"/>
    </i>
    <i r="1">
      <x v="16"/>
      <x v="35"/>
    </i>
    <i r="2">
      <x v="55"/>
    </i>
    <i r="2">
      <x v="77"/>
    </i>
    <i r="1">
      <x v="19"/>
      <x v="62"/>
    </i>
    <i r="2">
      <x v="64"/>
    </i>
    <i t="blank">
      <x v="12"/>
    </i>
    <i>
      <x v="13"/>
    </i>
    <i r="1">
      <x/>
      <x/>
    </i>
    <i r="1">
      <x v="1"/>
      <x v="67"/>
    </i>
    <i r="1">
      <x v="2"/>
      <x v="38"/>
    </i>
    <i r="1">
      <x v="3"/>
      <x v="73"/>
    </i>
    <i r="1">
      <x v="4"/>
      <x v="52"/>
    </i>
    <i r="1">
      <x v="5"/>
      <x v="66"/>
    </i>
    <i r="1">
      <x v="6"/>
      <x v="15"/>
    </i>
    <i r="1">
      <x v="7"/>
      <x v="3"/>
    </i>
    <i r="1">
      <x v="8"/>
      <x v="2"/>
    </i>
    <i r="2">
      <x v="58"/>
    </i>
    <i r="1">
      <x v="10"/>
      <x v="12"/>
    </i>
    <i r="2">
      <x v="37"/>
    </i>
    <i r="2">
      <x v="51"/>
    </i>
    <i r="2">
      <x v="55"/>
    </i>
    <i r="1">
      <x v="14"/>
      <x v="63"/>
    </i>
    <i r="1">
      <x v="15"/>
      <x v="11"/>
    </i>
    <i r="2">
      <x v="47"/>
    </i>
    <i r="1">
      <x v="17"/>
      <x v="10"/>
    </i>
    <i r="2">
      <x v="72"/>
    </i>
    <i r="1">
      <x v="19"/>
      <x v="36"/>
    </i>
    <i r="2">
      <x v="44"/>
    </i>
    <i r="2">
      <x v="57"/>
    </i>
    <i r="2">
      <x v="71"/>
    </i>
    <i r="2">
      <x v="77"/>
    </i>
    <i t="blank">
      <x v="13"/>
    </i>
    <i>
      <x v="14"/>
    </i>
    <i r="1">
      <x/>
      <x/>
    </i>
    <i r="2">
      <x v="67"/>
    </i>
    <i r="1">
      <x v="2"/>
      <x v="3"/>
    </i>
    <i r="2">
      <x v="66"/>
    </i>
    <i r="1">
      <x v="4"/>
      <x v="10"/>
    </i>
    <i r="2">
      <x v="38"/>
    </i>
    <i r="1">
      <x v="6"/>
      <x v="70"/>
    </i>
    <i r="1">
      <x v="7"/>
      <x v="11"/>
    </i>
    <i r="2">
      <x v="64"/>
    </i>
    <i r="1">
      <x v="9"/>
      <x v="4"/>
    </i>
    <i r="1">
      <x v="10"/>
      <x v="35"/>
    </i>
    <i r="2">
      <x v="58"/>
    </i>
    <i r="2">
      <x v="72"/>
    </i>
    <i r="2">
      <x v="73"/>
    </i>
    <i r="1">
      <x v="14"/>
      <x v="31"/>
    </i>
    <i r="2">
      <x v="37"/>
    </i>
    <i r="2">
      <x v="47"/>
    </i>
    <i r="2">
      <x v="51"/>
    </i>
    <i r="2">
      <x v="77"/>
    </i>
    <i r="1">
      <x v="19"/>
      <x v="2"/>
    </i>
    <i r="2">
      <x v="17"/>
    </i>
    <i r="2">
      <x v="55"/>
    </i>
    <i r="2">
      <x v="61"/>
    </i>
    <i r="2">
      <x v="63"/>
    </i>
    <i t="blank">
      <x v="14"/>
    </i>
    <i>
      <x v="15"/>
    </i>
    <i r="1">
      <x/>
      <x v="33"/>
    </i>
    <i r="1">
      <x v="1"/>
      <x/>
    </i>
    <i r="1">
      <x v="2"/>
      <x v="31"/>
    </i>
    <i r="1">
      <x v="3"/>
      <x v="3"/>
    </i>
    <i r="2">
      <x v="20"/>
    </i>
    <i r="2">
      <x v="38"/>
    </i>
    <i r="2">
      <x v="55"/>
    </i>
    <i r="1">
      <x v="7"/>
      <x v="30"/>
    </i>
    <i r="1">
      <x v="8"/>
      <x v="11"/>
    </i>
    <i r="2">
      <x v="67"/>
    </i>
    <i r="2">
      <x v="72"/>
    </i>
    <i r="1">
      <x v="11"/>
      <x v="66"/>
    </i>
    <i r="1">
      <x v="12"/>
      <x v="10"/>
    </i>
    <i r="2">
      <x v="32"/>
    </i>
    <i r="2">
      <x v="45"/>
    </i>
    <i r="2">
      <x v="64"/>
    </i>
    <i r="1">
      <x v="16"/>
      <x v="46"/>
    </i>
    <i r="2">
      <x v="58"/>
    </i>
    <i r="1">
      <x v="18"/>
      <x v="2"/>
    </i>
    <i r="2">
      <x v="35"/>
    </i>
    <i r="2">
      <x v="71"/>
    </i>
    <i r="2">
      <x v="77"/>
    </i>
    <i t="blank">
      <x v="15"/>
    </i>
    <i>
      <x v="16"/>
    </i>
    <i r="1">
      <x/>
      <x/>
    </i>
    <i r="1">
      <x v="1"/>
      <x v="15"/>
    </i>
    <i r="2">
      <x v="67"/>
    </i>
    <i r="1">
      <x v="3"/>
      <x v="58"/>
    </i>
    <i r="1">
      <x v="4"/>
      <x v="66"/>
    </i>
    <i r="1">
      <x v="5"/>
      <x v="3"/>
    </i>
    <i r="2">
      <x v="51"/>
    </i>
    <i r="1">
      <x v="7"/>
      <x v="11"/>
    </i>
    <i r="2">
      <x v="26"/>
    </i>
    <i r="2">
      <x v="64"/>
    </i>
    <i r="1">
      <x v="10"/>
      <x v="2"/>
    </i>
    <i r="2">
      <x v="12"/>
    </i>
    <i r="2">
      <x v="38"/>
    </i>
    <i r="2">
      <x v="72"/>
    </i>
    <i r="1">
      <x v="14"/>
      <x v="25"/>
    </i>
    <i r="2">
      <x v="31"/>
    </i>
    <i r="2">
      <x v="47"/>
    </i>
    <i r="2">
      <x v="50"/>
    </i>
    <i r="2">
      <x v="55"/>
    </i>
    <i r="2">
      <x v="73"/>
    </i>
    <i t="blank">
      <x v="16"/>
    </i>
    <i>
      <x v="17"/>
    </i>
    <i r="1">
      <x/>
      <x v="11"/>
    </i>
    <i r="2">
      <x v="38"/>
    </i>
    <i r="1">
      <x v="2"/>
      <x v="75"/>
    </i>
    <i r="1">
      <x v="3"/>
      <x v="77"/>
    </i>
    <i r="1">
      <x v="4"/>
      <x/>
    </i>
    <i r="2">
      <x v="66"/>
    </i>
    <i r="1">
      <x v="6"/>
      <x v="1"/>
    </i>
    <i r="2">
      <x v="4"/>
    </i>
    <i r="2">
      <x v="6"/>
    </i>
    <i r="2">
      <x v="10"/>
    </i>
    <i r="2">
      <x v="12"/>
    </i>
    <i r="2">
      <x v="22"/>
    </i>
    <i r="2">
      <x v="24"/>
    </i>
    <i r="2">
      <x v="34"/>
    </i>
    <i r="2">
      <x v="39"/>
    </i>
    <i r="2">
      <x v="58"/>
    </i>
    <i r="2">
      <x v="70"/>
    </i>
    <i r="1">
      <x v="17"/>
      <x v="2"/>
    </i>
    <i r="2">
      <x v="3"/>
    </i>
    <i r="2">
      <x v="5"/>
    </i>
    <i r="2">
      <x v="7"/>
    </i>
    <i r="2">
      <x v="41"/>
    </i>
    <i r="2">
      <x v="43"/>
    </i>
    <i r="2">
      <x v="44"/>
    </i>
    <i r="2">
      <x v="47"/>
    </i>
    <i r="2">
      <x v="48"/>
    </i>
    <i r="2">
      <x v="55"/>
    </i>
    <i r="2">
      <x v="57"/>
    </i>
    <i r="2">
      <x v="60"/>
    </i>
    <i r="2">
      <x v="67"/>
    </i>
    <i r="2">
      <x v="68"/>
    </i>
    <i r="2">
      <x v="69"/>
    </i>
    <i r="2">
      <x v="71"/>
    </i>
    <i t="blank">
      <x v="17"/>
    </i>
    <i>
      <x v="18"/>
    </i>
    <i r="1">
      <x/>
      <x/>
    </i>
    <i r="1">
      <x v="1"/>
      <x v="2"/>
    </i>
    <i r="2">
      <x v="38"/>
    </i>
    <i r="2">
      <x v="66"/>
    </i>
    <i r="2">
      <x v="67"/>
    </i>
    <i r="1">
      <x v="5"/>
      <x v="10"/>
    </i>
    <i r="2">
      <x v="37"/>
    </i>
    <i r="2">
      <x v="76"/>
    </i>
    <i r="1">
      <x v="8"/>
      <x v="3"/>
    </i>
    <i r="2">
      <x v="6"/>
    </i>
    <i r="2">
      <x v="11"/>
    </i>
    <i r="1">
      <x v="11"/>
      <x v="8"/>
    </i>
    <i r="2">
      <x v="9"/>
    </i>
    <i r="2">
      <x v="12"/>
    </i>
    <i r="2">
      <x v="16"/>
    </i>
    <i r="2">
      <x v="34"/>
    </i>
    <i r="2">
      <x v="47"/>
    </i>
    <i r="2">
      <x v="77"/>
    </i>
    <i r="1">
      <x v="18"/>
      <x v="4"/>
    </i>
    <i r="2">
      <x v="18"/>
    </i>
    <i r="2">
      <x v="23"/>
    </i>
    <i r="2">
      <x v="28"/>
    </i>
    <i r="2">
      <x v="44"/>
    </i>
    <i r="2">
      <x v="58"/>
    </i>
    <i r="2">
      <x v="64"/>
    </i>
    <i r="2">
      <x v="71"/>
    </i>
    <i r="2">
      <x v="79"/>
    </i>
    <i t="blank">
      <x v="18"/>
    </i>
    <i>
      <x v="19"/>
    </i>
    <i r="1">
      <x/>
      <x/>
    </i>
    <i r="1">
      <x v="1"/>
      <x v="11"/>
    </i>
    <i r="2">
      <x v="35"/>
    </i>
    <i r="2">
      <x v="67"/>
    </i>
    <i r="2">
      <x v="77"/>
    </i>
    <i r="1">
      <x v="5"/>
      <x v="2"/>
    </i>
    <i r="2">
      <x v="3"/>
    </i>
    <i r="2">
      <x v="4"/>
    </i>
    <i r="2">
      <x v="12"/>
    </i>
    <i r="2">
      <x v="38"/>
    </i>
    <i r="2">
      <x v="63"/>
    </i>
    <i r="1">
      <x v="11"/>
      <x v="23"/>
    </i>
    <i r="2">
      <x v="44"/>
    </i>
    <i r="2">
      <x v="57"/>
    </i>
    <i r="2">
      <x v="59"/>
    </i>
    <i r="2">
      <x v="64"/>
    </i>
    <i r="1">
      <x v="16"/>
      <x v="10"/>
    </i>
    <i r="2">
      <x v="13"/>
    </i>
    <i r="2">
      <x v="36"/>
    </i>
    <i r="2">
      <x v="37"/>
    </i>
    <i r="2">
      <x v="39"/>
    </i>
    <i r="2">
      <x v="54"/>
    </i>
    <i r="2">
      <x v="66"/>
    </i>
    <i r="2">
      <x v="78"/>
    </i>
    <i t="blank">
      <x v="19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296">
      <pivotArea field="2" type="button" dataOnly="0" labelOnly="1" outline="0" axis="axisRow" fieldPosition="0"/>
    </format>
    <format dxfId="295">
      <pivotArea outline="0" fieldPosition="0">
        <references count="1">
          <reference field="4294967294" count="1">
            <x v="0"/>
          </reference>
        </references>
      </pivotArea>
    </format>
    <format dxfId="294">
      <pivotArea outline="0" fieldPosition="0">
        <references count="1">
          <reference field="4294967294" count="1">
            <x v="1"/>
          </reference>
        </references>
      </pivotArea>
    </format>
    <format dxfId="293">
      <pivotArea outline="0" fieldPosition="0">
        <references count="1">
          <reference field="4294967294" count="1">
            <x v="2"/>
          </reference>
        </references>
      </pivotArea>
    </format>
    <format dxfId="292">
      <pivotArea outline="0" fieldPosition="0">
        <references count="1">
          <reference field="4294967294" count="1">
            <x v="3"/>
          </reference>
        </references>
      </pivotArea>
    </format>
    <format dxfId="291">
      <pivotArea outline="0" fieldPosition="0">
        <references count="1">
          <reference field="4294967294" count="1">
            <x v="4"/>
          </reference>
        </references>
      </pivotArea>
    </format>
    <format dxfId="290">
      <pivotArea outline="0" fieldPosition="0">
        <references count="1">
          <reference field="4294967294" count="1">
            <x v="5"/>
          </reference>
        </references>
      </pivotArea>
    </format>
    <format dxfId="289">
      <pivotArea outline="0" fieldPosition="0">
        <references count="1">
          <reference field="4294967294" count="1">
            <x v="6"/>
          </reference>
        </references>
      </pivotArea>
    </format>
    <format dxfId="288">
      <pivotArea field="2" type="button" dataOnly="0" labelOnly="1" outline="0" axis="axisRow" fieldPosition="0"/>
    </format>
    <format dxfId="28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6">
      <pivotArea field="2" type="button" dataOnly="0" labelOnly="1" outline="0" axis="axisRow" fieldPosition="0"/>
    </format>
    <format dxfId="28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4">
      <pivotArea field="2" type="button" dataOnly="0" labelOnly="1" outline="0" axis="axisRow" fieldPosition="0"/>
    </format>
    <format dxfId="28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80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EEF2C31-AC92-4737-A083-06A1F19D9D68}" name="LTBL_25000" displayName="LTBL_25000" ref="B4:I20" totalsRowCount="1">
  <autoFilter ref="B4:I19" xr:uid="{0EEF2C31-AC92-4737-A083-06A1F19D9D68}"/>
  <tableColumns count="8">
    <tableColumn id="9" xr3:uid="{094D6518-B0D0-4526-9AEC-B4D6F7D29FE7}" name="産業大分類" totalsRowLabel="合計" totalsRowDxfId="279"/>
    <tableColumn id="10" xr3:uid="{2005CE1D-AE33-4200-9601-E0B5F84F0C98}" name="総数／事業所数" totalsRowFunction="custom" totalsRowDxfId="278" dataCellStyle="桁区切り" totalsRowCellStyle="桁区切り">
      <totalsRowFormula>SUM(LTBL_25000[総数／事業所数])</totalsRowFormula>
    </tableColumn>
    <tableColumn id="11" xr3:uid="{D87B5122-1DA9-4708-88CB-77F52DF0C2F4}" name="総数／構成比" dataDxfId="277"/>
    <tableColumn id="12" xr3:uid="{741E8E2A-D6B2-4409-AD9B-B86F0518F582}" name="個人／事業所数" totalsRowFunction="sum" totalsRowDxfId="276" dataCellStyle="桁区切り" totalsRowCellStyle="桁区切り"/>
    <tableColumn id="13" xr3:uid="{159E02CF-01C8-4AFE-94E7-F8AEAF723B88}" name="個人／構成比" dataDxfId="275"/>
    <tableColumn id="14" xr3:uid="{DDEF6E63-C69F-4192-AA73-EA67C91E4339}" name="法人／事業所数" totalsRowFunction="sum" totalsRowDxfId="274" dataCellStyle="桁区切り" totalsRowCellStyle="桁区切り"/>
    <tableColumn id="15" xr3:uid="{44119A01-ECD8-40C5-B479-0DAFB822B2D1}" name="法人／構成比" dataDxfId="273"/>
    <tableColumn id="16" xr3:uid="{84CA137F-EEE5-4145-BC6B-0853EE6E24A8}" name="法人以外の団体／事業所数" totalsRowFunction="sum" totalsRowDxfId="272" dataCellStyle="桁区切り" totalsRow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3E82E40-4D16-42EC-B584-19C870205CD3}" name="LTBL_25203" displayName="LTBL_25203" ref="B4:I20" totalsRowCount="1">
  <autoFilter ref="B4:I19" xr:uid="{B3E82E40-4D16-42EC-B584-19C870205CD3}"/>
  <tableColumns count="8">
    <tableColumn id="9" xr3:uid="{CD4A6ADF-394F-4E4F-9DCE-CD8809F7494F}" name="産業大分類" totalsRowLabel="合計" totalsRowDxfId="237"/>
    <tableColumn id="10" xr3:uid="{CB0F26EF-FB02-471B-96B4-1CD2E951FF88}" name="総数／事業所数" totalsRowFunction="custom" totalsRowDxfId="236" dataCellStyle="桁区切り" totalsRowCellStyle="桁区切り">
      <totalsRowFormula>SUM(LTBL_25203[総数／事業所数])</totalsRowFormula>
    </tableColumn>
    <tableColumn id="11" xr3:uid="{4E4407C5-3FC4-4155-B013-5EB4B582DEE4}" name="総数／構成比" dataDxfId="235"/>
    <tableColumn id="12" xr3:uid="{6A5A6F61-1579-48BD-B4E2-51B4382C3E35}" name="個人／事業所数" totalsRowFunction="sum" totalsRowDxfId="234" dataCellStyle="桁区切り" totalsRowCellStyle="桁区切り"/>
    <tableColumn id="13" xr3:uid="{06B77AA6-9C71-498F-B143-622B0D8EF91E}" name="個人／構成比" dataDxfId="233"/>
    <tableColumn id="14" xr3:uid="{EAD4C91D-439F-4ED4-872A-7BC866D616E5}" name="法人／事業所数" totalsRowFunction="sum" totalsRowDxfId="232" dataCellStyle="桁区切り" totalsRowCellStyle="桁区切り"/>
    <tableColumn id="15" xr3:uid="{7E2A552B-97E0-409F-BB94-6F543B9971EE}" name="法人／構成比" dataDxfId="231"/>
    <tableColumn id="16" xr3:uid="{B17E5509-EC34-4186-BFA0-89D9240440D1}" name="法人以外の団体／事業所数" totalsRowFunction="sum" totalsRowDxfId="230" dataCellStyle="桁区切り" totalsRow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29D6114-1134-4058-891B-579D1DC0A0B5}" name="M_TABLE_25203" displayName="M_TABLE_25203" ref="B23:I43" totalsRowShown="0">
  <autoFilter ref="B23:I43" xr:uid="{629D6114-1134-4058-891B-579D1DC0A0B5}"/>
  <tableColumns count="8">
    <tableColumn id="9" xr3:uid="{2040AA55-9661-463F-B016-8083389445D1}" name="産業中分類上位２０"/>
    <tableColumn id="10" xr3:uid="{FD17B4A9-F13A-45C2-A8BB-C88F7CCCAF2D}" name="総数／事業所数" dataCellStyle="桁区切り"/>
    <tableColumn id="11" xr3:uid="{823D8096-4370-4D72-8139-7742D497B155}" name="総数／構成比" dataDxfId="229"/>
    <tableColumn id="12" xr3:uid="{0397FC6E-C3E2-43E4-BABD-E933C53926F4}" name="個人／事業所数" dataCellStyle="桁区切り"/>
    <tableColumn id="13" xr3:uid="{724C87A4-E3A8-4849-9CA1-53CC09D82F47}" name="個人／構成比" dataDxfId="228"/>
    <tableColumn id="14" xr3:uid="{17982609-2CD0-4345-A261-5F52E5F33770}" name="法人／事業所数" dataCellStyle="桁区切り"/>
    <tableColumn id="15" xr3:uid="{1473CA31-9726-4124-A6ED-11974BE96714}" name="法人／構成比" dataDxfId="227"/>
    <tableColumn id="16" xr3:uid="{4C9DCEF4-F382-478E-9233-E4403A6E7DA9}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7FFB541-680F-43EF-8451-B0F7D94A90A7}" name="S_TABLE_25203" displayName="S_TABLE_25203" ref="B46:I66" totalsRowShown="0">
  <autoFilter ref="B46:I66" xr:uid="{87FFB541-680F-43EF-8451-B0F7D94A90A7}"/>
  <tableColumns count="8">
    <tableColumn id="9" xr3:uid="{E14D378F-BB20-4A80-A544-4F5A7FE01242}" name="産業小分類上位２０"/>
    <tableColumn id="10" xr3:uid="{8308EDAE-210E-415C-BA57-237DD6E44B43}" name="総数／事業所数" dataCellStyle="桁区切り"/>
    <tableColumn id="11" xr3:uid="{BE6B909B-5DEE-4C16-B39D-1D67426D4517}" name="総数／構成比" dataDxfId="226"/>
    <tableColumn id="12" xr3:uid="{0F0F7182-D7C7-4405-BAE3-75319B8EC97B}" name="個人／事業所数" dataCellStyle="桁区切り"/>
    <tableColumn id="13" xr3:uid="{9F59A0C1-5757-4E5C-9739-4781D2BDAEC3}" name="個人／構成比" dataDxfId="225"/>
    <tableColumn id="14" xr3:uid="{951843AB-1B3A-4B66-8CE0-C4D182E86EA9}" name="法人／事業所数" dataCellStyle="桁区切り"/>
    <tableColumn id="15" xr3:uid="{EE2180A7-78D7-4214-ABAF-88CC433A6FFF}" name="法人／構成比" dataDxfId="224"/>
    <tableColumn id="16" xr3:uid="{B8C6A540-D226-44C0-BF4B-72BCA16130F3}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30EF00E-8D4E-440C-A6C4-F23F4FE285A6}" name="LTBL_25204" displayName="LTBL_25204" ref="B4:I20" totalsRowCount="1">
  <autoFilter ref="B4:I19" xr:uid="{630EF00E-8D4E-440C-A6C4-F23F4FE285A6}"/>
  <tableColumns count="8">
    <tableColumn id="9" xr3:uid="{0B0D76B0-0734-4CC1-9027-97CC1DA1B4EC}" name="産業大分類" totalsRowLabel="合計" totalsRowDxfId="223"/>
    <tableColumn id="10" xr3:uid="{492890B1-4F61-43DC-A2F7-1E0335727B55}" name="総数／事業所数" totalsRowFunction="custom" totalsRowDxfId="222" dataCellStyle="桁区切り" totalsRowCellStyle="桁区切り">
      <totalsRowFormula>SUM(LTBL_25204[総数／事業所数])</totalsRowFormula>
    </tableColumn>
    <tableColumn id="11" xr3:uid="{00976B20-6056-4A93-A35D-4EB149836D09}" name="総数／構成比" dataDxfId="221"/>
    <tableColumn id="12" xr3:uid="{C45892C6-B802-4564-9B5B-C061E52DD63F}" name="個人／事業所数" totalsRowFunction="sum" totalsRowDxfId="220" dataCellStyle="桁区切り" totalsRowCellStyle="桁区切り"/>
    <tableColumn id="13" xr3:uid="{10726BB9-0543-4F6E-A966-AF8E0649ED5E}" name="個人／構成比" dataDxfId="219"/>
    <tableColumn id="14" xr3:uid="{22C44080-35AB-4163-8160-D90AF7BD4F07}" name="法人／事業所数" totalsRowFunction="sum" totalsRowDxfId="218" dataCellStyle="桁区切り" totalsRowCellStyle="桁区切り"/>
    <tableColumn id="15" xr3:uid="{921F007E-D8C5-449B-881B-0298F3108A64}" name="法人／構成比" dataDxfId="217"/>
    <tableColumn id="16" xr3:uid="{5D704E4B-9A9F-4478-90C4-1E454475312D}" name="法人以外の団体／事業所数" totalsRowFunction="sum" totalsRowDxfId="216" dataCellStyle="桁区切り" totalsRow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3407A15-5535-4F09-B887-DB0137B2E136}" name="M_TABLE_25204" displayName="M_TABLE_25204" ref="B23:I43" totalsRowShown="0">
  <autoFilter ref="B23:I43" xr:uid="{83407A15-5535-4F09-B887-DB0137B2E136}"/>
  <tableColumns count="8">
    <tableColumn id="9" xr3:uid="{A479DABC-D1F4-4CF1-915D-3D55371E4777}" name="産業中分類上位２０"/>
    <tableColumn id="10" xr3:uid="{621DA08E-87F0-4123-8517-6BBC9CEDB82F}" name="総数／事業所数" dataCellStyle="桁区切り"/>
    <tableColumn id="11" xr3:uid="{1E424629-856F-4F24-8C8C-C7384532C0F1}" name="総数／構成比" dataDxfId="215"/>
    <tableColumn id="12" xr3:uid="{F97CA7AA-2135-4E23-8B16-F9E04B2DD768}" name="個人／事業所数" dataCellStyle="桁区切り"/>
    <tableColumn id="13" xr3:uid="{96A43B2E-272A-4FE2-A589-003C92E474C0}" name="個人／構成比" dataDxfId="214"/>
    <tableColumn id="14" xr3:uid="{32520489-6EA0-4C56-8BB4-FF852352563C}" name="法人／事業所数" dataCellStyle="桁区切り"/>
    <tableColumn id="15" xr3:uid="{9B6C45BF-934C-4380-AD08-CB3070147900}" name="法人／構成比" dataDxfId="213"/>
    <tableColumn id="16" xr3:uid="{934856C6-39B2-4CDD-BE03-F3FC38263D85}" name="法人以外の団体／事業所数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AC96BCB-4B86-4A86-871D-4948E7AF82DA}" name="S_TABLE_25204" displayName="S_TABLE_25204" ref="B46:I67" totalsRowShown="0">
  <autoFilter ref="B46:I67" xr:uid="{1AC96BCB-4B86-4A86-871D-4948E7AF82DA}"/>
  <tableColumns count="8">
    <tableColumn id="9" xr3:uid="{A629E434-9677-4E30-906C-43A2E96C9843}" name="産業小分類上位２０"/>
    <tableColumn id="10" xr3:uid="{B64D79C2-1C02-40D6-8208-C0410B593ACB}" name="総数／事業所数" dataCellStyle="桁区切り"/>
    <tableColumn id="11" xr3:uid="{5DD1C1B4-CF59-4921-9D89-1893954D6B50}" name="総数／構成比" dataDxfId="212"/>
    <tableColumn id="12" xr3:uid="{42734734-410B-4DD8-9D02-3B4331B3018F}" name="個人／事業所数" dataCellStyle="桁区切り"/>
    <tableColumn id="13" xr3:uid="{0714082B-6EAA-41B5-A6BF-33ECC2C3D889}" name="個人／構成比" dataDxfId="211"/>
    <tableColumn id="14" xr3:uid="{D6A5F2BC-06FB-481C-BA55-E560AE5205F5}" name="法人／事業所数" dataCellStyle="桁区切り"/>
    <tableColumn id="15" xr3:uid="{12CDC84D-D95D-4D35-957C-62BB1925E4A0}" name="法人／構成比" dataDxfId="210"/>
    <tableColumn id="16" xr3:uid="{37262863-1A10-4F1C-A28C-AB45075E5E46}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8FBE8362-034E-48AF-B85B-3AFBDF3CA3CA}" name="LTBL_25206" displayName="LTBL_25206" ref="B4:I20" totalsRowCount="1">
  <autoFilter ref="B4:I19" xr:uid="{8FBE8362-034E-48AF-B85B-3AFBDF3CA3CA}"/>
  <tableColumns count="8">
    <tableColumn id="9" xr3:uid="{116ABEB8-5793-4FE7-B54B-95650EF9A4BA}" name="産業大分類" totalsRowLabel="合計" totalsRowDxfId="209"/>
    <tableColumn id="10" xr3:uid="{05F2B187-1FF5-4E45-8A03-1B84E1F0B625}" name="総数／事業所数" totalsRowFunction="custom" totalsRowDxfId="208" dataCellStyle="桁区切り" totalsRowCellStyle="桁区切り">
      <totalsRowFormula>SUM(LTBL_25206[総数／事業所数])</totalsRowFormula>
    </tableColumn>
    <tableColumn id="11" xr3:uid="{361718D0-9F57-466D-8AB4-0ACBAEB5DBE7}" name="総数／構成比" dataDxfId="207"/>
    <tableColumn id="12" xr3:uid="{404C28E2-664D-44EF-8E2F-7F5F7FA4307E}" name="個人／事業所数" totalsRowFunction="sum" totalsRowDxfId="206" dataCellStyle="桁区切り" totalsRowCellStyle="桁区切り"/>
    <tableColumn id="13" xr3:uid="{96CD36FB-A565-4515-A0DD-4417FCA4A888}" name="個人／構成比" dataDxfId="205"/>
    <tableColumn id="14" xr3:uid="{4EA35FEB-5A78-4596-A0E4-FB2F0E7A856F}" name="法人／事業所数" totalsRowFunction="sum" totalsRowDxfId="204" dataCellStyle="桁区切り" totalsRowCellStyle="桁区切り"/>
    <tableColumn id="15" xr3:uid="{7F911B53-8A46-4487-BF21-692AE67C9151}" name="法人／構成比" dataDxfId="203"/>
    <tableColumn id="16" xr3:uid="{8A41EDFD-F72B-4EE9-8D80-64A2B2E1F3FE}" name="法人以外の団体／事業所数" totalsRowFunction="sum" totalsRowDxfId="202" dataCellStyle="桁区切り" totalsRow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A5A0962E-4714-410F-9931-E7A1FFC96DE9}" name="M_TABLE_25206" displayName="M_TABLE_25206" ref="B23:I43" totalsRowShown="0">
  <autoFilter ref="B23:I43" xr:uid="{A5A0962E-4714-410F-9931-E7A1FFC96DE9}"/>
  <tableColumns count="8">
    <tableColumn id="9" xr3:uid="{EA13C199-68B6-4FCD-AF9B-0E3E77DF4098}" name="産業中分類上位２０"/>
    <tableColumn id="10" xr3:uid="{EC4C2085-C566-41E0-A8A5-8F0FE9CB1091}" name="総数／事業所数" dataCellStyle="桁区切り"/>
    <tableColumn id="11" xr3:uid="{4727FE4C-1877-4342-A599-BD7412A4B2EB}" name="総数／構成比" dataDxfId="201"/>
    <tableColumn id="12" xr3:uid="{2FDDA277-AB79-4FE8-AEC2-FC6AE8E9AAED}" name="個人／事業所数" dataCellStyle="桁区切り"/>
    <tableColumn id="13" xr3:uid="{7BF07C29-8C1B-45A1-B078-C1C5AD43FAA9}" name="個人／構成比" dataDxfId="200"/>
    <tableColumn id="14" xr3:uid="{ABB9E3A8-74A2-4D2D-967F-09A044E42F3A}" name="法人／事業所数" dataCellStyle="桁区切り"/>
    <tableColumn id="15" xr3:uid="{79A87CB3-82A1-4F24-B109-41C1AF0325D4}" name="法人／構成比" dataDxfId="199"/>
    <tableColumn id="16" xr3:uid="{357ED9D0-E7A4-41EF-819C-F8D1D3250939}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92408959-C6DD-46E5-A085-F63F4DB02D59}" name="S_TABLE_25206" displayName="S_TABLE_25206" ref="B46:I67" totalsRowShown="0">
  <autoFilter ref="B46:I67" xr:uid="{92408959-C6DD-46E5-A085-F63F4DB02D59}"/>
  <tableColumns count="8">
    <tableColumn id="9" xr3:uid="{FDFEAA10-CCD3-4443-8FBE-032C6D70A8FB}" name="産業小分類上位２０"/>
    <tableColumn id="10" xr3:uid="{99667B1C-3F2A-419C-86FB-8F216C74452A}" name="総数／事業所数" dataCellStyle="桁区切り"/>
    <tableColumn id="11" xr3:uid="{E45FE357-F0EE-4BF9-8128-2F4586DDCE33}" name="総数／構成比" dataDxfId="198"/>
    <tableColumn id="12" xr3:uid="{E394DC4E-DC5A-4DEF-87A0-CF03A81A80C6}" name="個人／事業所数" dataCellStyle="桁区切り"/>
    <tableColumn id="13" xr3:uid="{253E2F87-17F4-4368-96C7-FF306E862760}" name="個人／構成比" dataDxfId="197"/>
    <tableColumn id="14" xr3:uid="{5F4ADE6F-81A4-42E5-98C8-1ED0AC488146}" name="法人／事業所数" dataCellStyle="桁区切り"/>
    <tableColumn id="15" xr3:uid="{EED1447B-FE92-4B02-B0E0-5D6173B07007}" name="法人／構成比" dataDxfId="196"/>
    <tableColumn id="16" xr3:uid="{41DBC6FB-BA49-41CB-A4BA-C218876C72DB}" name="法人以外の団体／事業所数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96940650-13B6-43E0-B7A3-FDA95AF573B3}" name="LTBL_25207" displayName="LTBL_25207" ref="B4:I20" totalsRowCount="1">
  <autoFilter ref="B4:I19" xr:uid="{96940650-13B6-43E0-B7A3-FDA95AF573B3}"/>
  <tableColumns count="8">
    <tableColumn id="9" xr3:uid="{8400677E-9013-46E2-B09A-86CE095E6447}" name="産業大分類" totalsRowLabel="合計" totalsRowDxfId="195"/>
    <tableColumn id="10" xr3:uid="{56AC0A29-6689-4B2F-B63E-0BD67DBE4CD6}" name="総数／事業所数" totalsRowFunction="custom" totalsRowDxfId="194" dataCellStyle="桁区切り" totalsRowCellStyle="桁区切り">
      <totalsRowFormula>SUM(LTBL_25207[総数／事業所数])</totalsRowFormula>
    </tableColumn>
    <tableColumn id="11" xr3:uid="{F1E6C835-5068-41F7-947A-CEBE5C2BB499}" name="総数／構成比" dataDxfId="193"/>
    <tableColumn id="12" xr3:uid="{2B271798-F49A-42DE-A370-8CCA47D11592}" name="個人／事業所数" totalsRowFunction="sum" totalsRowDxfId="192" dataCellStyle="桁区切り" totalsRowCellStyle="桁区切り"/>
    <tableColumn id="13" xr3:uid="{1173D78E-2212-4FAA-9B88-09BC119D1B3D}" name="個人／構成比" dataDxfId="191"/>
    <tableColumn id="14" xr3:uid="{6CC606E9-667B-40FB-AD4F-3A2B4A80093D}" name="法人／事業所数" totalsRowFunction="sum" totalsRowDxfId="190" dataCellStyle="桁区切り" totalsRowCellStyle="桁区切り"/>
    <tableColumn id="15" xr3:uid="{E2C7DC57-B6D5-4F82-AA7B-BDDB25B1EBAE}" name="法人／構成比" dataDxfId="189"/>
    <tableColumn id="16" xr3:uid="{F86D9A0D-AA65-4475-9782-C05017C9F426}" name="法人以外の団体／事業所数" totalsRowFunction="sum" totalsRowDxfId="188" dataCellStyle="桁区切り" totalsRow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891E977-1AA1-422A-80C1-497ABFCF03F5}" name="M_TABLE_25000" displayName="M_TABLE_25000" ref="B23:I43" totalsRowShown="0">
  <autoFilter ref="B23:I43" xr:uid="{B891E977-1AA1-422A-80C1-497ABFCF03F5}"/>
  <tableColumns count="8">
    <tableColumn id="9" xr3:uid="{2EE20FF8-0C85-4912-8B60-2F56B1066CE1}" name="産業中分類上位２０"/>
    <tableColumn id="10" xr3:uid="{CA1E25F9-499C-456A-AF07-B2834C2BB967}" name="総数／事業所数" dataCellStyle="桁区切り"/>
    <tableColumn id="11" xr3:uid="{EB63189F-891B-4520-959C-81A9D8CEE832}" name="総数／構成比" dataDxfId="271"/>
    <tableColumn id="12" xr3:uid="{B3B0AE1F-6743-4DCF-94ED-55979262D3F1}" name="個人／事業所数" dataCellStyle="桁区切り"/>
    <tableColumn id="13" xr3:uid="{79227DB0-7838-4CB7-A3C0-2DE4696C5ED1}" name="個人／構成比" dataDxfId="270"/>
    <tableColumn id="14" xr3:uid="{0B920547-0B2B-4FFD-BE4F-DCACA088B7D4}" name="法人／事業所数" dataCellStyle="桁区切り"/>
    <tableColumn id="15" xr3:uid="{C71469EA-3015-4AFC-AA5A-7A446FD0259D}" name="法人／構成比" dataDxfId="269"/>
    <tableColumn id="16" xr3:uid="{70F3B236-97B0-44F8-9529-4AC06E6E32FC}" name="法人以外の団体／事業所数" dataCellStyle="桁区切り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1420BB24-882D-47E7-8B9A-AB7C908E7797}" name="M_TABLE_25207" displayName="M_TABLE_25207" ref="B23:I43" totalsRowShown="0">
  <autoFilter ref="B23:I43" xr:uid="{1420BB24-882D-47E7-8B9A-AB7C908E7797}"/>
  <tableColumns count="8">
    <tableColumn id="9" xr3:uid="{D473462F-C6A3-4986-A76F-E6BCE2DED4D5}" name="産業中分類上位２０"/>
    <tableColumn id="10" xr3:uid="{2E41D7C6-A63B-45A0-AB1F-1D02538B0DF2}" name="総数／事業所数" dataCellStyle="桁区切り"/>
    <tableColumn id="11" xr3:uid="{ECA601FE-322E-4C71-99C5-C969576E3E1D}" name="総数／構成比" dataDxfId="187"/>
    <tableColumn id="12" xr3:uid="{6666D5DF-3C6A-47CD-9BDE-68852ED8D836}" name="個人／事業所数" dataCellStyle="桁区切り"/>
    <tableColumn id="13" xr3:uid="{570C6D8E-BFFE-428B-9FA1-BF7231E766C2}" name="個人／構成比" dataDxfId="186"/>
    <tableColumn id="14" xr3:uid="{3FC10AD3-8962-4CDA-B28A-817352E463A4}" name="法人／事業所数" dataCellStyle="桁区切り"/>
    <tableColumn id="15" xr3:uid="{666D8318-4CBF-4B0B-AA34-F15DC8DF5F31}" name="法人／構成比" dataDxfId="185"/>
    <tableColumn id="16" xr3:uid="{25101773-2778-42AA-8D7B-92DCCD03F32E}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25BAF399-B5B8-4611-A513-67E024FDE26A}" name="S_TABLE_25207" displayName="S_TABLE_25207" ref="B46:I66" totalsRowShown="0">
  <autoFilter ref="B46:I66" xr:uid="{25BAF399-B5B8-4611-A513-67E024FDE26A}"/>
  <tableColumns count="8">
    <tableColumn id="9" xr3:uid="{4132B34C-F28E-4D35-BE30-8CC651DA5731}" name="産業小分類上位２０"/>
    <tableColumn id="10" xr3:uid="{9B8CFCDD-8ED0-4C07-B797-324D1B7172AD}" name="総数／事業所数" dataCellStyle="桁区切り"/>
    <tableColumn id="11" xr3:uid="{DB7BDB5A-A0D7-479D-9176-5AED92171AF4}" name="総数／構成比" dataDxfId="184"/>
    <tableColumn id="12" xr3:uid="{87FC4943-2108-40CE-936F-EBBBA82DA936}" name="個人／事業所数" dataCellStyle="桁区切り"/>
    <tableColumn id="13" xr3:uid="{F505DD6B-DED5-4329-B5A6-F20C81BE358D}" name="個人／構成比" dataDxfId="183"/>
    <tableColumn id="14" xr3:uid="{133D52A1-B710-4D29-B2F7-EC4B59D086D7}" name="法人／事業所数" dataCellStyle="桁区切り"/>
    <tableColumn id="15" xr3:uid="{A5E07A10-ECF3-4834-9C96-7B7A99F417C1}" name="法人／構成比" dataDxfId="182"/>
    <tableColumn id="16" xr3:uid="{0156ADFB-25C9-4C28-82E0-E256DF396CD1}" name="法人以外の団体／事業所数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3744348E-DE01-4F10-8DA2-09CABBFB3C85}" name="LTBL_25208" displayName="LTBL_25208" ref="B4:I20" totalsRowCount="1">
  <autoFilter ref="B4:I19" xr:uid="{3744348E-DE01-4F10-8DA2-09CABBFB3C85}"/>
  <tableColumns count="8">
    <tableColumn id="9" xr3:uid="{A24C2FFA-73C1-4B67-ABC1-18022A95CF00}" name="産業大分類" totalsRowLabel="合計" totalsRowDxfId="181"/>
    <tableColumn id="10" xr3:uid="{D510B68A-C0A0-4ADD-B88C-C2456B43A917}" name="総数／事業所数" totalsRowFunction="custom" totalsRowDxfId="180" dataCellStyle="桁区切り" totalsRowCellStyle="桁区切り">
      <totalsRowFormula>SUM(LTBL_25208[総数／事業所数])</totalsRowFormula>
    </tableColumn>
    <tableColumn id="11" xr3:uid="{4D20A0C2-21D3-40BC-9EBD-2A449416BAB3}" name="総数／構成比" dataDxfId="179"/>
    <tableColumn id="12" xr3:uid="{2603C1F9-A573-43EB-BDA5-EE5978E7BCB3}" name="個人／事業所数" totalsRowFunction="sum" totalsRowDxfId="178" dataCellStyle="桁区切り" totalsRowCellStyle="桁区切り"/>
    <tableColumn id="13" xr3:uid="{9034107E-86B2-4ED6-AE98-71550EB932FD}" name="個人／構成比" dataDxfId="177"/>
    <tableColumn id="14" xr3:uid="{56620095-5743-455E-B0E6-19FDE444AA1E}" name="法人／事業所数" totalsRowFunction="sum" totalsRowDxfId="176" dataCellStyle="桁区切り" totalsRowCellStyle="桁区切り"/>
    <tableColumn id="15" xr3:uid="{DBCFC922-3C88-411F-9B52-E1A059E7B425}" name="法人／構成比" dataDxfId="175"/>
    <tableColumn id="16" xr3:uid="{7ED9C29A-42E1-40F8-A1AB-AFD66B0CD507}" name="法人以外の団体／事業所数" totalsRowFunction="sum" totalsRowDxfId="174" dataCellStyle="桁区切り" totalsRowCellStyle="桁区切り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2C4120C0-3A26-4F9B-9C55-B1512E909F72}" name="M_TABLE_25208" displayName="M_TABLE_25208" ref="B23:I43" totalsRowShown="0">
  <autoFilter ref="B23:I43" xr:uid="{2C4120C0-3A26-4F9B-9C55-B1512E909F72}"/>
  <tableColumns count="8">
    <tableColumn id="9" xr3:uid="{F19EC7C1-38BA-4873-A75A-EFBC0318ED1B}" name="産業中分類上位２０"/>
    <tableColumn id="10" xr3:uid="{0A3B37CD-4019-4E54-AAC9-94928FB19003}" name="総数／事業所数" dataCellStyle="桁区切り"/>
    <tableColumn id="11" xr3:uid="{67987EA9-98FD-450A-9419-E31768EF28C5}" name="総数／構成比" dataDxfId="173"/>
    <tableColumn id="12" xr3:uid="{BF419013-A061-4060-AE82-F602F9273B2D}" name="個人／事業所数" dataCellStyle="桁区切り"/>
    <tableColumn id="13" xr3:uid="{E2E3D819-2A15-4F4D-B1D2-DB4CA0AD7BB8}" name="個人／構成比" dataDxfId="172"/>
    <tableColumn id="14" xr3:uid="{7C3E3550-AE0D-44C8-913F-FA392ED7A402}" name="法人／事業所数" dataCellStyle="桁区切り"/>
    <tableColumn id="15" xr3:uid="{1CFBEA79-2A18-4DAD-A304-1B8D98C0B12B}" name="法人／構成比" dataDxfId="171"/>
    <tableColumn id="16" xr3:uid="{6A85AD0F-015D-4F8E-93BD-177654C40AF5}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7E88DEAF-20B6-46EC-BEF4-D3BD6FDA1089}" name="S_TABLE_25208" displayName="S_TABLE_25208" ref="B46:I68" totalsRowShown="0">
  <autoFilter ref="B46:I68" xr:uid="{7E88DEAF-20B6-46EC-BEF4-D3BD6FDA1089}"/>
  <tableColumns count="8">
    <tableColumn id="9" xr3:uid="{C28BF6C3-8627-42FE-94AE-225B4FFD76CD}" name="産業小分類上位２０"/>
    <tableColumn id="10" xr3:uid="{98838C54-110C-4A5A-A2B2-372438511460}" name="総数／事業所数" dataCellStyle="桁区切り"/>
    <tableColumn id="11" xr3:uid="{0C6D1567-A473-4FB6-A696-D900815255D1}" name="総数／構成比" dataDxfId="170"/>
    <tableColumn id="12" xr3:uid="{6568A0FB-6C91-46C8-B5B6-0E443EDAD51E}" name="個人／事業所数" dataCellStyle="桁区切り"/>
    <tableColumn id="13" xr3:uid="{82FE76E1-B71D-4D59-9A1E-5300A4E57850}" name="個人／構成比" dataDxfId="169"/>
    <tableColumn id="14" xr3:uid="{8586DB3E-48EE-4696-962A-91371BBC502F}" name="法人／事業所数" dataCellStyle="桁区切り"/>
    <tableColumn id="15" xr3:uid="{DF11F23F-19CF-44E9-8954-B4D07169EA02}" name="法人／構成比" dataDxfId="168"/>
    <tableColumn id="16" xr3:uid="{D5BCB8C9-2E01-48A6-A61C-253800E98B9A}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3C56AE65-F742-4734-8C55-BFA9E0D87043}" name="LTBL_25209" displayName="LTBL_25209" ref="B4:I20" totalsRowCount="1">
  <autoFilter ref="B4:I19" xr:uid="{3C56AE65-F742-4734-8C55-BFA9E0D87043}"/>
  <tableColumns count="8">
    <tableColumn id="9" xr3:uid="{A0A4E2C7-2658-41F1-8FC5-61BD0E7157AA}" name="産業大分類" totalsRowLabel="合計" totalsRowDxfId="167"/>
    <tableColumn id="10" xr3:uid="{2304FC9B-9376-42D4-A7B2-BE5665EDB8BF}" name="総数／事業所数" totalsRowFunction="custom" totalsRowDxfId="166" dataCellStyle="桁区切り" totalsRowCellStyle="桁区切り">
      <totalsRowFormula>SUM(LTBL_25209[総数／事業所数])</totalsRowFormula>
    </tableColumn>
    <tableColumn id="11" xr3:uid="{EE5FA520-B8F0-401A-A956-16188E408345}" name="総数／構成比" dataDxfId="165"/>
    <tableColumn id="12" xr3:uid="{B56BE6CE-6476-4B05-B9D9-CD75B139B9FE}" name="個人／事業所数" totalsRowFunction="sum" totalsRowDxfId="164" dataCellStyle="桁区切り" totalsRowCellStyle="桁区切り"/>
    <tableColumn id="13" xr3:uid="{9A7438A7-9C5B-4BEF-BD14-FF8123C4261B}" name="個人／構成比" dataDxfId="163"/>
    <tableColumn id="14" xr3:uid="{B896B4E4-36A6-4BD7-83A2-6ADE22E45A6A}" name="法人／事業所数" totalsRowFunction="sum" totalsRowDxfId="162" dataCellStyle="桁区切り" totalsRowCellStyle="桁区切り"/>
    <tableColumn id="15" xr3:uid="{34D380A1-FDA1-4F0F-97AF-33D8AEB5FCC3}" name="法人／構成比" dataDxfId="161"/>
    <tableColumn id="16" xr3:uid="{17D38992-7F72-46EB-B55B-62872628E1AC}" name="法人以外の団体／事業所数" totalsRowFunction="sum" totalsRowDxfId="160" dataCellStyle="桁区切り" totalsRow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C534E064-E19D-4FCB-BA39-9D96F1A6F04D}" name="M_TABLE_25209" displayName="M_TABLE_25209" ref="B23:I44" totalsRowShown="0">
  <autoFilter ref="B23:I44" xr:uid="{C534E064-E19D-4FCB-BA39-9D96F1A6F04D}"/>
  <tableColumns count="8">
    <tableColumn id="9" xr3:uid="{22EB8A64-1E60-44F4-80FA-12F7CFEC704F}" name="産業中分類上位２０"/>
    <tableColumn id="10" xr3:uid="{AECE11EC-D74C-459D-BB6A-A06EC0C4BA63}" name="総数／事業所数" dataCellStyle="桁区切り"/>
    <tableColumn id="11" xr3:uid="{DEB13339-D16E-4C62-9C03-FEF069EB15FF}" name="総数／構成比" dataDxfId="159"/>
    <tableColumn id="12" xr3:uid="{4A4D9EC8-BB40-4F8E-B757-812C8F6CE540}" name="個人／事業所数" dataCellStyle="桁区切り"/>
    <tableColumn id="13" xr3:uid="{AD9CE9A7-D5BB-4B30-9937-C118F1F433FF}" name="個人／構成比" dataDxfId="158"/>
    <tableColumn id="14" xr3:uid="{0CB4166B-3A35-4094-9651-A94BEAD0E985}" name="法人／事業所数" dataCellStyle="桁区切り"/>
    <tableColumn id="15" xr3:uid="{C90498AA-B4E2-461D-8AD7-312419779D06}" name="法人／構成比" dataDxfId="157"/>
    <tableColumn id="16" xr3:uid="{6F108A2C-3D07-45F4-AB40-AD785A2DD094}" name="法人以外の団体／事業所数" dataCellStyle="桁区切り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78C3799E-9A1D-4055-A3FF-6800D7F80977}" name="S_TABLE_25209" displayName="S_TABLE_25209" ref="B47:I67" totalsRowShown="0">
  <autoFilter ref="B47:I67" xr:uid="{78C3799E-9A1D-4055-A3FF-6800D7F80977}"/>
  <tableColumns count="8">
    <tableColumn id="9" xr3:uid="{D10A85E2-BE63-415B-8B54-2B761233C310}" name="産業小分類上位２０"/>
    <tableColumn id="10" xr3:uid="{BF1FA54B-CB72-4685-8722-5A14874C47A6}" name="総数／事業所数" dataCellStyle="桁区切り"/>
    <tableColumn id="11" xr3:uid="{5D138E46-4367-4C12-AFD9-9D762D752C73}" name="総数／構成比" dataDxfId="156"/>
    <tableColumn id="12" xr3:uid="{0F3D941B-35FB-43A6-BE18-93704E6EF248}" name="個人／事業所数" dataCellStyle="桁区切り"/>
    <tableColumn id="13" xr3:uid="{9B1A7D3B-F202-4021-A63C-B24A10A3C16B}" name="個人／構成比" dataDxfId="155"/>
    <tableColumn id="14" xr3:uid="{A094C425-C530-417A-AA9F-4AE37F6B04EE}" name="法人／事業所数" dataCellStyle="桁区切り"/>
    <tableColumn id="15" xr3:uid="{31CD9BF8-7E43-4E80-82AA-5DAF14818B90}" name="法人／構成比" dataDxfId="154"/>
    <tableColumn id="16" xr3:uid="{69E5445F-D1E8-43A7-9F57-91B21C155FAD}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F315FD15-14E5-46EC-B706-12CF8DCFAE6B}" name="LTBL_25210" displayName="LTBL_25210" ref="B4:I20" totalsRowCount="1">
  <autoFilter ref="B4:I19" xr:uid="{F315FD15-14E5-46EC-B706-12CF8DCFAE6B}"/>
  <tableColumns count="8">
    <tableColumn id="9" xr3:uid="{805BFB5E-9D76-4B78-A745-5AD4AE94F02E}" name="産業大分類" totalsRowLabel="合計" totalsRowDxfId="153"/>
    <tableColumn id="10" xr3:uid="{3264094F-41FA-4FC1-B0C5-6D743B7CF7EE}" name="総数／事業所数" totalsRowFunction="custom" totalsRowDxfId="152" dataCellStyle="桁区切り" totalsRowCellStyle="桁区切り">
      <totalsRowFormula>SUM(LTBL_25210[総数／事業所数])</totalsRowFormula>
    </tableColumn>
    <tableColumn id="11" xr3:uid="{6E192558-CDC3-45F0-ADDA-DE6E9A103212}" name="総数／構成比" dataDxfId="151"/>
    <tableColumn id="12" xr3:uid="{01A1ED95-44BD-45E0-AC62-B9CD5CE8C6EE}" name="個人／事業所数" totalsRowFunction="sum" totalsRowDxfId="150" dataCellStyle="桁区切り" totalsRowCellStyle="桁区切り"/>
    <tableColumn id="13" xr3:uid="{B7F9185C-03D0-4859-AC48-6EF8A6EB3374}" name="個人／構成比" dataDxfId="149"/>
    <tableColumn id="14" xr3:uid="{9C19B925-0C0C-4CFE-B7E7-A53A2AC0217B}" name="法人／事業所数" totalsRowFunction="sum" totalsRowDxfId="148" dataCellStyle="桁区切り" totalsRowCellStyle="桁区切り"/>
    <tableColumn id="15" xr3:uid="{AB815C6E-8296-4FDD-B1EE-FD9B0733D46A}" name="法人／構成比" dataDxfId="147"/>
    <tableColumn id="16" xr3:uid="{1F8E0D63-C7A9-4A1C-88A7-4E1F7D9CA75C}" name="法人以外の団体／事業所数" totalsRowFunction="sum" totalsRowDxfId="146" dataCellStyle="桁区切り" totalsRow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39D54956-76C4-473C-90A9-042611E1DD3B}" name="M_TABLE_25210" displayName="M_TABLE_25210" ref="B23:I43" totalsRowShown="0">
  <autoFilter ref="B23:I43" xr:uid="{39D54956-76C4-473C-90A9-042611E1DD3B}"/>
  <tableColumns count="8">
    <tableColumn id="9" xr3:uid="{7C17899B-17FE-4F84-A37F-85035CA7F858}" name="産業中分類上位２０"/>
    <tableColumn id="10" xr3:uid="{F2B20789-C06B-4BDC-9955-BB9D76BB2E97}" name="総数／事業所数" dataCellStyle="桁区切り"/>
    <tableColumn id="11" xr3:uid="{045A8EF1-1990-4878-8D56-C17B3FE5370B}" name="総数／構成比" dataDxfId="145"/>
    <tableColumn id="12" xr3:uid="{4F383237-F6E1-4A86-A4D9-F8012F29C648}" name="個人／事業所数" dataCellStyle="桁区切り"/>
    <tableColumn id="13" xr3:uid="{6E284A91-C18A-4A26-9356-45CD58CF4BDC}" name="個人／構成比" dataDxfId="144"/>
    <tableColumn id="14" xr3:uid="{F33754D1-65FF-4760-8C7B-2E17EF4CD2CF}" name="法人／事業所数" dataCellStyle="桁区切り"/>
    <tableColumn id="15" xr3:uid="{ACB34BBD-0967-4EDC-8330-3B0BC8BDE469}" name="法人／構成比" dataDxfId="143"/>
    <tableColumn id="16" xr3:uid="{379AF3EA-DCE0-4502-B51E-DCC6DCAB4233}" name="法人以外の団体／事業所数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20D371A-7F1D-4BD4-A425-51BDDBE81FD5}" name="S_TABLE_25000" displayName="S_TABLE_25000" ref="B46:I66" totalsRowShown="0">
  <autoFilter ref="B46:I66" xr:uid="{720D371A-7F1D-4BD4-A425-51BDDBE81FD5}"/>
  <tableColumns count="8">
    <tableColumn id="9" xr3:uid="{A3E0A260-C870-41B9-8A65-CF4DEAA69EE3}" name="産業小分類上位２０"/>
    <tableColumn id="10" xr3:uid="{8F348E59-DAFA-4CE1-9710-0E5F8D912FA8}" name="総数／事業所数" dataCellStyle="桁区切り"/>
    <tableColumn id="11" xr3:uid="{39547709-9482-45E7-8B0E-3EE8190DE9EF}" name="総数／構成比" dataDxfId="268"/>
    <tableColumn id="12" xr3:uid="{CA9D6646-E811-4AA3-B6E6-6FA381CEAB3C}" name="個人／事業所数" dataCellStyle="桁区切り"/>
    <tableColumn id="13" xr3:uid="{1D47C4EB-F67F-4B0E-A3DA-5D30F38E163F}" name="個人／構成比" dataDxfId="267"/>
    <tableColumn id="14" xr3:uid="{4E21232E-3F67-450D-8001-4E0F8B37AC55}" name="法人／事業所数" dataCellStyle="桁区切り"/>
    <tableColumn id="15" xr3:uid="{611D701F-A602-48EF-9E11-D14A9EA1B124}" name="法人／構成比" dataDxfId="266"/>
    <tableColumn id="16" xr3:uid="{15E74094-FECE-4F15-B518-D66AB41003A3}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5EF3692D-9AB9-4688-B1A2-D8A6CBD8CF01}" name="S_TABLE_25210" displayName="S_TABLE_25210" ref="B46:I66" totalsRowShown="0">
  <autoFilter ref="B46:I66" xr:uid="{5EF3692D-9AB9-4688-B1A2-D8A6CBD8CF01}"/>
  <tableColumns count="8">
    <tableColumn id="9" xr3:uid="{DC8CBD10-3A6C-413A-95C5-60F2961AC7A5}" name="産業小分類上位２０"/>
    <tableColumn id="10" xr3:uid="{84D709D2-54FB-4123-9ACB-B5F886DB76A2}" name="総数／事業所数" dataCellStyle="桁区切り"/>
    <tableColumn id="11" xr3:uid="{6FF11B7F-A8DB-498C-BAC0-755F105351D2}" name="総数／構成比" dataDxfId="142"/>
    <tableColumn id="12" xr3:uid="{57687E03-1B4A-4533-AFD6-374DF69224FD}" name="個人／事業所数" dataCellStyle="桁区切り"/>
    <tableColumn id="13" xr3:uid="{F475F85A-A211-4CCA-964D-79934EF406DC}" name="個人／構成比" dataDxfId="141"/>
    <tableColumn id="14" xr3:uid="{43107856-BA48-4D10-97AC-1F720009786B}" name="法人／事業所数" dataCellStyle="桁区切り"/>
    <tableColumn id="15" xr3:uid="{62A3F2D4-2C8A-4350-BE4B-1ECA208B1556}" name="法人／構成比" dataDxfId="140"/>
    <tableColumn id="16" xr3:uid="{DB71713E-ECC2-4FE9-BB5B-31F4BD82D545}" name="法人以外の団体／事業所数" dataCellStyle="桁区切り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18D86915-FE36-49DD-9BE4-6C224362C148}" name="LTBL_25211" displayName="LTBL_25211" ref="B4:I20" totalsRowCount="1">
  <autoFilter ref="B4:I19" xr:uid="{18D86915-FE36-49DD-9BE4-6C224362C148}"/>
  <tableColumns count="8">
    <tableColumn id="9" xr3:uid="{3F7DFEE3-6702-411F-BD06-A3F958A1FCE0}" name="産業大分類" totalsRowLabel="合計" totalsRowDxfId="139"/>
    <tableColumn id="10" xr3:uid="{267137A2-A5A8-4114-AAA2-35970C1C5DEF}" name="総数／事業所数" totalsRowFunction="custom" totalsRowDxfId="138" dataCellStyle="桁区切り" totalsRowCellStyle="桁区切り">
      <totalsRowFormula>SUM(LTBL_25211[総数／事業所数])</totalsRowFormula>
    </tableColumn>
    <tableColumn id="11" xr3:uid="{E910361D-0192-4AB3-88AE-FD081BC9B04A}" name="総数／構成比" dataDxfId="137"/>
    <tableColumn id="12" xr3:uid="{7B2A3A26-E427-47F8-BD64-39574296A3A9}" name="個人／事業所数" totalsRowFunction="sum" totalsRowDxfId="136" dataCellStyle="桁区切り" totalsRowCellStyle="桁区切り"/>
    <tableColumn id="13" xr3:uid="{FEEFBA29-2912-4847-BA0A-AEAEBF52CC27}" name="個人／構成比" dataDxfId="135"/>
    <tableColumn id="14" xr3:uid="{5D85B5C1-3753-40B7-AE81-D0A6F65B8546}" name="法人／事業所数" totalsRowFunction="sum" totalsRowDxfId="134" dataCellStyle="桁区切り" totalsRowCellStyle="桁区切り"/>
    <tableColumn id="15" xr3:uid="{EBFDC3F7-EBA0-4FB3-B8F8-7CE72EAFDF6F}" name="法人／構成比" dataDxfId="133"/>
    <tableColumn id="16" xr3:uid="{F09DDCBA-529C-43CD-AA5E-E93E34D49BBD}" name="法人以外の団体／事業所数" totalsRowFunction="sum" totalsRowDxfId="132" dataCellStyle="桁区切り" totalsRow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46CC92C9-9C2D-4E4C-ABF2-4B3CFECF6E69}" name="M_TABLE_25211" displayName="M_TABLE_25211" ref="B23:I43" totalsRowShown="0">
  <autoFilter ref="B23:I43" xr:uid="{46CC92C9-9C2D-4E4C-ABF2-4B3CFECF6E69}"/>
  <tableColumns count="8">
    <tableColumn id="9" xr3:uid="{84A7C32A-125A-4589-BCA7-E6DDF8E10FFC}" name="産業中分類上位２０"/>
    <tableColumn id="10" xr3:uid="{47C55A8F-C0A6-4F7A-931B-C310A755D1EC}" name="総数／事業所数" dataCellStyle="桁区切り"/>
    <tableColumn id="11" xr3:uid="{09F413E6-0D5C-4AC3-8D15-B927587627D1}" name="総数／構成比" dataDxfId="131"/>
    <tableColumn id="12" xr3:uid="{57B93EB9-2453-427A-A67E-78FE789E69A1}" name="個人／事業所数" dataCellStyle="桁区切り"/>
    <tableColumn id="13" xr3:uid="{C9E935C3-481B-4845-9AB8-7EE29C793F89}" name="個人／構成比" dataDxfId="130"/>
    <tableColumn id="14" xr3:uid="{3BE59F3F-EEAF-455D-A06B-4FD06CB3BC31}" name="法人／事業所数" dataCellStyle="桁区切り"/>
    <tableColumn id="15" xr3:uid="{8531C3F1-1E63-42FF-9B3D-8A7416E2E1D3}" name="法人／構成比" dataDxfId="129"/>
    <tableColumn id="16" xr3:uid="{73305E05-9547-4BB4-A4C4-458C910EFC54}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B943159A-3B50-4E45-AB1B-03590AF50CE1}" name="S_TABLE_25211" displayName="S_TABLE_25211" ref="B46:I66" totalsRowShown="0">
  <autoFilter ref="B46:I66" xr:uid="{B943159A-3B50-4E45-AB1B-03590AF50CE1}"/>
  <tableColumns count="8">
    <tableColumn id="9" xr3:uid="{B2401C59-CEBB-41E1-A67D-5D1911784B97}" name="産業小分類上位２０"/>
    <tableColumn id="10" xr3:uid="{AD51B2BB-644F-400F-B34D-F550C70C5F58}" name="総数／事業所数" dataCellStyle="桁区切り"/>
    <tableColumn id="11" xr3:uid="{EDF28C52-15E3-4073-AD8F-54B9842AF597}" name="総数／構成比" dataDxfId="128"/>
    <tableColumn id="12" xr3:uid="{76E0CF95-D174-4220-89E7-A59EB4315988}" name="個人／事業所数" dataCellStyle="桁区切り"/>
    <tableColumn id="13" xr3:uid="{75959E04-323C-4FE1-984B-9D6B933763CA}" name="個人／構成比" dataDxfId="127"/>
    <tableColumn id="14" xr3:uid="{13315E15-E09C-44C8-A9DE-ECC954FEBF7C}" name="法人／事業所数" dataCellStyle="桁区切り"/>
    <tableColumn id="15" xr3:uid="{8B70462A-97C0-4D62-8852-9261C68979E0}" name="法人／構成比" dataDxfId="126"/>
    <tableColumn id="16" xr3:uid="{0687DBB0-DE10-4268-92E7-34F5F8137A6D}" name="法人以外の団体／事業所数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34CBA230-D294-4B25-9B11-B6EED59BEAB4}" name="LTBL_25212" displayName="LTBL_25212" ref="B4:I20" totalsRowCount="1">
  <autoFilter ref="B4:I19" xr:uid="{34CBA230-D294-4B25-9B11-B6EED59BEAB4}"/>
  <tableColumns count="8">
    <tableColumn id="9" xr3:uid="{A2FD6641-D053-4E84-8080-371E7C87F964}" name="産業大分類" totalsRowLabel="合計" totalsRowDxfId="125"/>
    <tableColumn id="10" xr3:uid="{9E5D2F34-0F30-4877-8CE0-B72263944F62}" name="総数／事業所数" totalsRowFunction="custom" totalsRowDxfId="124" dataCellStyle="桁区切り" totalsRowCellStyle="桁区切り">
      <totalsRowFormula>SUM(LTBL_25212[総数／事業所数])</totalsRowFormula>
    </tableColumn>
    <tableColumn id="11" xr3:uid="{ED24DBB0-8B23-4FD3-85FB-C131263376FE}" name="総数／構成比" dataDxfId="123"/>
    <tableColumn id="12" xr3:uid="{3932D2DD-AB1E-4DF7-B037-233BD09ADC40}" name="個人／事業所数" totalsRowFunction="sum" totalsRowDxfId="122" dataCellStyle="桁区切り" totalsRowCellStyle="桁区切り"/>
    <tableColumn id="13" xr3:uid="{96268DD0-733D-4B16-826C-A9606CBD4907}" name="個人／構成比" dataDxfId="121"/>
    <tableColumn id="14" xr3:uid="{D4EB67E9-117D-4D61-BB85-B45A3F6FA3A7}" name="法人／事業所数" totalsRowFunction="sum" totalsRowDxfId="120" dataCellStyle="桁区切り" totalsRowCellStyle="桁区切り"/>
    <tableColumn id="15" xr3:uid="{C448CAAA-051F-4695-A1CC-D27D47420AC7}" name="法人／構成比" dataDxfId="119"/>
    <tableColumn id="16" xr3:uid="{4BA49C19-B9C5-4D90-A5D3-07977E005788}" name="法人以外の団体／事業所数" totalsRowFunction="sum" totalsRowDxfId="118" dataCellStyle="桁区切り" totalsRowCellStyle="桁区切り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7726E1CC-737D-409B-B9CA-659EC60F6D06}" name="M_TABLE_25212" displayName="M_TABLE_25212" ref="B23:I43" totalsRowShown="0">
  <autoFilter ref="B23:I43" xr:uid="{7726E1CC-737D-409B-B9CA-659EC60F6D06}"/>
  <tableColumns count="8">
    <tableColumn id="9" xr3:uid="{D980028F-69FA-4A0E-92CB-B63DC1C14F17}" name="産業中分類上位２０"/>
    <tableColumn id="10" xr3:uid="{2A7C526E-D650-41B5-97E4-66BD459DA9B2}" name="総数／事業所数" dataCellStyle="桁区切り"/>
    <tableColumn id="11" xr3:uid="{75C331D4-D8CF-46DD-B4A1-C4479ED46D81}" name="総数／構成比" dataDxfId="117"/>
    <tableColumn id="12" xr3:uid="{7B50C622-6831-4EA2-A023-1863BA43CDCE}" name="個人／事業所数" dataCellStyle="桁区切り"/>
    <tableColumn id="13" xr3:uid="{92C3715F-FCAC-4B79-93DA-0790B569CBD4}" name="個人／構成比" dataDxfId="116"/>
    <tableColumn id="14" xr3:uid="{AC7D5C52-3569-4CC7-89DF-3C00D3A77DF4}" name="法人／事業所数" dataCellStyle="桁区切り"/>
    <tableColumn id="15" xr3:uid="{83362FC5-5757-4BC7-A454-929B66226582}" name="法人／構成比" dataDxfId="115"/>
    <tableColumn id="16" xr3:uid="{F4916803-919D-43B3-91D6-14144A89B858}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173096E3-5C9E-4285-975F-51C5D3A82C16}" name="S_TABLE_25212" displayName="S_TABLE_25212" ref="B46:I67" totalsRowShown="0">
  <autoFilter ref="B46:I67" xr:uid="{173096E3-5C9E-4285-975F-51C5D3A82C16}"/>
  <tableColumns count="8">
    <tableColumn id="9" xr3:uid="{FC1E7DFA-C219-44E5-9B10-08C50CD10D68}" name="産業小分類上位２０"/>
    <tableColumn id="10" xr3:uid="{885D13F7-2B01-48D5-AF80-8DBB30BE9B41}" name="総数／事業所数" dataCellStyle="桁区切り"/>
    <tableColumn id="11" xr3:uid="{01C8E865-6F52-4275-BAFD-98CAC45BA0FF}" name="総数／構成比" dataDxfId="114"/>
    <tableColumn id="12" xr3:uid="{C5B27717-5B3A-4CA5-916C-ED26AF41F12B}" name="個人／事業所数" dataCellStyle="桁区切り"/>
    <tableColumn id="13" xr3:uid="{E2D9F72B-68A8-4044-AC2B-60B9D646AB32}" name="個人／構成比" dataDxfId="113"/>
    <tableColumn id="14" xr3:uid="{F46D38AE-2E82-416F-BBB0-143CAD5A3557}" name="法人／事業所数" dataCellStyle="桁区切り"/>
    <tableColumn id="15" xr3:uid="{25C61244-A731-4E34-B5AC-7B2D6AF7376A}" name="法人／構成比" dataDxfId="112"/>
    <tableColumn id="16" xr3:uid="{6D3F0A3F-D636-4271-AAF9-86E4EF706A00}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93A83A02-9C44-4327-8D73-FF7284374C56}" name="LTBL_25213" displayName="LTBL_25213" ref="B4:I20" totalsRowCount="1">
  <autoFilter ref="B4:I19" xr:uid="{93A83A02-9C44-4327-8D73-FF7284374C56}"/>
  <tableColumns count="8">
    <tableColumn id="9" xr3:uid="{19500D28-4F5A-4C48-8A7D-9D4BA2B2A70D}" name="産業大分類" totalsRowLabel="合計" totalsRowDxfId="111"/>
    <tableColumn id="10" xr3:uid="{7DD34A9F-76E8-4C40-B158-B293A23C321E}" name="総数／事業所数" totalsRowFunction="custom" totalsRowDxfId="110" dataCellStyle="桁区切り" totalsRowCellStyle="桁区切り">
      <totalsRowFormula>SUM(LTBL_25213[総数／事業所数])</totalsRowFormula>
    </tableColumn>
    <tableColumn id="11" xr3:uid="{B412D4C4-B6EE-40F7-AE65-0BCECEA5C564}" name="総数／構成比" dataDxfId="109"/>
    <tableColumn id="12" xr3:uid="{1ED1B5CD-077D-4BED-9DD7-AA63663BB930}" name="個人／事業所数" totalsRowFunction="sum" totalsRowDxfId="108" dataCellStyle="桁区切り" totalsRowCellStyle="桁区切り"/>
    <tableColumn id="13" xr3:uid="{D68D31B5-F19F-418C-802B-17250FC71DA3}" name="個人／構成比" dataDxfId="107"/>
    <tableColumn id="14" xr3:uid="{BC76BC82-EFEA-4F60-97A1-20369856598A}" name="法人／事業所数" totalsRowFunction="sum" totalsRowDxfId="106" dataCellStyle="桁区切り" totalsRowCellStyle="桁区切り"/>
    <tableColumn id="15" xr3:uid="{13C0B255-E144-4A4B-8681-E502FEC67AF9}" name="法人／構成比" dataDxfId="105"/>
    <tableColumn id="16" xr3:uid="{0FFECDC6-0C81-4DEE-9F78-22EA38CF8D85}" name="法人以外の団体／事業所数" totalsRowFunction="sum" totalsRowDxfId="104" dataCellStyle="桁区切り" totalsRow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5AE51C86-4111-45C9-90D7-451D6E14EFE1}" name="M_TABLE_25213" displayName="M_TABLE_25213" ref="B23:I43" totalsRowShown="0">
  <autoFilter ref="B23:I43" xr:uid="{5AE51C86-4111-45C9-90D7-451D6E14EFE1}"/>
  <tableColumns count="8">
    <tableColumn id="9" xr3:uid="{64A71ABF-CCFC-4939-8FD4-CA50D45EEA98}" name="産業中分類上位２０"/>
    <tableColumn id="10" xr3:uid="{F10AC8C5-8CB4-403C-89D0-22A868BC8F50}" name="総数／事業所数" dataCellStyle="桁区切り"/>
    <tableColumn id="11" xr3:uid="{EE0956BD-3054-4606-8047-F879C5A4F06D}" name="総数／構成比" dataDxfId="103"/>
    <tableColumn id="12" xr3:uid="{B0B5939E-679F-4896-8AEB-021D4770543A}" name="個人／事業所数" dataCellStyle="桁区切り"/>
    <tableColumn id="13" xr3:uid="{30358349-D76A-4439-82D2-4EB959CF6069}" name="個人／構成比" dataDxfId="102"/>
    <tableColumn id="14" xr3:uid="{33A69B01-BDC7-46F3-AC2D-24DD5F81E8DF}" name="法人／事業所数" dataCellStyle="桁区切り"/>
    <tableColumn id="15" xr3:uid="{2200BAEC-30E5-4B2C-9CCD-FAD480C722E4}" name="法人／構成比" dataDxfId="101"/>
    <tableColumn id="16" xr3:uid="{2FB75BCF-A814-4502-A971-517DFA34D12C}" name="法人以外の団体／事業所数" dataCellStyle="桁区切り"/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2DC6D38D-1CBB-4A33-827E-299E146FA4D3}" name="S_TABLE_25213" displayName="S_TABLE_25213" ref="B46:I67" totalsRowShown="0">
  <autoFilter ref="B46:I67" xr:uid="{2DC6D38D-1CBB-4A33-827E-299E146FA4D3}"/>
  <tableColumns count="8">
    <tableColumn id="9" xr3:uid="{370F3535-EFDA-437C-99CA-DFB996754A22}" name="産業小分類上位２０"/>
    <tableColumn id="10" xr3:uid="{0B3ED105-C450-44C0-AB0F-A37F24D9F44D}" name="総数／事業所数" dataCellStyle="桁区切り"/>
    <tableColumn id="11" xr3:uid="{A1EA607D-E8DB-430D-ABEB-9B952AC0FB65}" name="総数／構成比" dataDxfId="100"/>
    <tableColumn id="12" xr3:uid="{A0FA0B25-A06A-4167-9604-5FFDAE7A4D4B}" name="個人／事業所数" dataCellStyle="桁区切り"/>
    <tableColumn id="13" xr3:uid="{70B4FA16-D7A1-4352-923A-3CD9E4ED51FB}" name="個人／構成比" dataDxfId="99"/>
    <tableColumn id="14" xr3:uid="{AAFB46EA-92EB-4B09-87D9-03D4DBF15C0A}" name="法人／事業所数" dataCellStyle="桁区切り"/>
    <tableColumn id="15" xr3:uid="{A26966D0-256F-470A-8452-8B75054BB4B5}" name="法人／構成比" dataDxfId="98"/>
    <tableColumn id="16" xr3:uid="{215DBBA0-58D3-47BD-94A0-59C9DB94D726}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E17900B-1319-4672-A933-8012374725E8}" name="LTBL_25201" displayName="LTBL_25201" ref="B4:I20" totalsRowCount="1">
  <autoFilter ref="B4:I19" xr:uid="{BE17900B-1319-4672-A933-8012374725E8}"/>
  <tableColumns count="8">
    <tableColumn id="9" xr3:uid="{A4AB4A63-458A-471E-BE97-D3862C9F1C49}" name="産業大分類" totalsRowLabel="合計" totalsRowDxfId="265"/>
    <tableColumn id="10" xr3:uid="{366AE95F-69CE-49FD-A0D2-46ECAB40E449}" name="総数／事業所数" totalsRowFunction="custom" totalsRowDxfId="264" dataCellStyle="桁区切り" totalsRowCellStyle="桁区切り">
      <totalsRowFormula>SUM(LTBL_25201[総数／事業所数])</totalsRowFormula>
    </tableColumn>
    <tableColumn id="11" xr3:uid="{8B5C9004-45BD-4C1C-B89C-E6B6421F101F}" name="総数／構成比" dataDxfId="263"/>
    <tableColumn id="12" xr3:uid="{D52024F4-8B39-44DB-890F-B8C237E58320}" name="個人／事業所数" totalsRowFunction="sum" totalsRowDxfId="262" dataCellStyle="桁区切り" totalsRowCellStyle="桁区切り"/>
    <tableColumn id="13" xr3:uid="{B36842F9-479A-4BC1-83E3-07CBD818A92D}" name="個人／構成比" dataDxfId="261"/>
    <tableColumn id="14" xr3:uid="{D9FC6F7B-C492-429D-A6B5-1CB4557E7AC4}" name="法人／事業所数" totalsRowFunction="sum" totalsRowDxfId="260" dataCellStyle="桁区切り" totalsRowCellStyle="桁区切り"/>
    <tableColumn id="15" xr3:uid="{5C0C2848-4FDE-4294-8177-786818D299E2}" name="法人／構成比" dataDxfId="259"/>
    <tableColumn id="16" xr3:uid="{2B56BDDA-EE82-4E77-A950-A863429703C2}" name="法人以外の団体／事業所数" totalsRowFunction="sum" totalsRowDxfId="258" dataCellStyle="桁区切り" totalsRow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8A5D7321-5A50-479A-99A2-9B163292ECD5}" name="LTBL_25214" displayName="LTBL_25214" ref="B4:I20" totalsRowCount="1">
  <autoFilter ref="B4:I19" xr:uid="{8A5D7321-5A50-479A-99A2-9B163292ECD5}"/>
  <tableColumns count="8">
    <tableColumn id="9" xr3:uid="{231E760A-7DE3-4C30-96DB-702F91E0AC2A}" name="産業大分類" totalsRowLabel="合計" totalsRowDxfId="97"/>
    <tableColumn id="10" xr3:uid="{E628234B-2E4D-4960-99E2-F17E72EB3F78}" name="総数／事業所数" totalsRowFunction="custom" totalsRowDxfId="96" dataCellStyle="桁区切り" totalsRowCellStyle="桁区切り">
      <totalsRowFormula>SUM(LTBL_25214[総数／事業所数])</totalsRowFormula>
    </tableColumn>
    <tableColumn id="11" xr3:uid="{A956E836-622F-4B43-AFD8-95958A6B372D}" name="総数／構成比" dataDxfId="95"/>
    <tableColumn id="12" xr3:uid="{80076B7B-22DD-47C8-8BE1-069E46AC9CD7}" name="個人／事業所数" totalsRowFunction="sum" totalsRowDxfId="94" dataCellStyle="桁区切り" totalsRowCellStyle="桁区切り"/>
    <tableColumn id="13" xr3:uid="{4EC7FE9B-EB17-41B9-89D5-141BEC66CFF8}" name="個人／構成比" dataDxfId="93"/>
    <tableColumn id="14" xr3:uid="{76DEF4DF-A052-4FAE-836E-E16BE9043B35}" name="法人／事業所数" totalsRowFunction="sum" totalsRowDxfId="92" dataCellStyle="桁区切り" totalsRowCellStyle="桁区切り"/>
    <tableColumn id="15" xr3:uid="{087E75BA-38EC-403B-820A-B5359C88D408}" name="法人／構成比" dataDxfId="91"/>
    <tableColumn id="16" xr3:uid="{B949C9B7-49C6-4E57-88FC-B6FF4C6EC29A}" name="法人以外の団体／事業所数" totalsRowFunction="sum" totalsRowDxfId="90" dataCellStyle="桁区切り" totalsRow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B439A951-0E9F-44FA-8B30-B23A017C4AC2}" name="M_TABLE_25214" displayName="M_TABLE_25214" ref="B23:I44" totalsRowShown="0">
  <autoFilter ref="B23:I44" xr:uid="{B439A951-0E9F-44FA-8B30-B23A017C4AC2}"/>
  <tableColumns count="8">
    <tableColumn id="9" xr3:uid="{89634B69-3638-43FD-836B-0BEA8BD3A874}" name="産業中分類上位２０"/>
    <tableColumn id="10" xr3:uid="{79E512C8-9554-4687-A1DE-580991C2BC4A}" name="総数／事業所数" dataCellStyle="桁区切り"/>
    <tableColumn id="11" xr3:uid="{057AC35B-5702-48E3-A321-84F86A79CFE7}" name="総数／構成比" dataDxfId="89"/>
    <tableColumn id="12" xr3:uid="{9159DA1F-87CC-459C-8D0A-E13684525C61}" name="個人／事業所数" dataCellStyle="桁区切り"/>
    <tableColumn id="13" xr3:uid="{64C37F0D-26A6-4AB0-A720-090767FA1758}" name="個人／構成比" dataDxfId="88"/>
    <tableColumn id="14" xr3:uid="{85A1CBEF-0038-45AB-9A2A-D9F2F3C38CFF}" name="法人／事業所数" dataCellStyle="桁区切り"/>
    <tableColumn id="15" xr3:uid="{7384240C-53E5-4D5C-954F-1B91448A994D}" name="法人／構成比" dataDxfId="87"/>
    <tableColumn id="16" xr3:uid="{6258FBA1-95DE-45A2-A3E0-20DD53A06818}" name="法人以外の団体／事業所数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CC9FE5F4-FB95-42E8-9087-04B0AC5959DF}" name="S_TABLE_25214" displayName="S_TABLE_25214" ref="B47:I71" totalsRowShown="0">
  <autoFilter ref="B47:I71" xr:uid="{CC9FE5F4-FB95-42E8-9087-04B0AC5959DF}"/>
  <tableColumns count="8">
    <tableColumn id="9" xr3:uid="{8ADE0A94-2BFE-467F-A840-8F178F7FE238}" name="産業小分類上位２０"/>
    <tableColumn id="10" xr3:uid="{B27D17BC-9219-4CBC-881C-46954C2223C1}" name="総数／事業所数" dataCellStyle="桁区切り"/>
    <tableColumn id="11" xr3:uid="{ECEAF8FF-6297-45B2-93E4-E776EB7B2E5A}" name="総数／構成比" dataDxfId="86"/>
    <tableColumn id="12" xr3:uid="{830DECA9-E362-40EB-9859-769F6B711F6E}" name="個人／事業所数" dataCellStyle="桁区切り"/>
    <tableColumn id="13" xr3:uid="{A0AF66ED-0C26-4B67-BB40-83B87FD34CFF}" name="個人／構成比" dataDxfId="85"/>
    <tableColumn id="14" xr3:uid="{4BADC134-1D0B-4947-BADE-4CE1A80351CA}" name="法人／事業所数" dataCellStyle="桁区切り"/>
    <tableColumn id="15" xr3:uid="{05F4E630-3105-4730-A632-6BA685617B1D}" name="法人／構成比" dataDxfId="84"/>
    <tableColumn id="16" xr3:uid="{3F665007-98B8-4F01-A4E6-5D86AE30762C}" name="法人以外の団体／事業所数" dataCellStyle="桁区切り"/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33838E0-ADD6-4359-A611-EA11B87BD483}" name="LTBL_25383" displayName="LTBL_25383" ref="B4:I20" totalsRowCount="1">
  <autoFilter ref="B4:I19" xr:uid="{033838E0-ADD6-4359-A611-EA11B87BD483}"/>
  <tableColumns count="8">
    <tableColumn id="9" xr3:uid="{C08A84FC-F80F-490D-94BC-536260DBD5C5}" name="産業大分類" totalsRowLabel="合計" totalsRowDxfId="83"/>
    <tableColumn id="10" xr3:uid="{8DABDCC0-06F9-476B-B855-D4F85C052820}" name="総数／事業所数" totalsRowFunction="custom" totalsRowDxfId="82" dataCellStyle="桁区切り" totalsRowCellStyle="桁区切り">
      <totalsRowFormula>SUM(LTBL_25383[総数／事業所数])</totalsRowFormula>
    </tableColumn>
    <tableColumn id="11" xr3:uid="{39E0C98D-262D-439A-A08B-D0E93A81E83A}" name="総数／構成比" dataDxfId="81"/>
    <tableColumn id="12" xr3:uid="{F25FA22D-9F28-423C-850C-19F1D7E4DA07}" name="個人／事業所数" totalsRowFunction="sum" totalsRowDxfId="80" dataCellStyle="桁区切り" totalsRowCellStyle="桁区切り"/>
    <tableColumn id="13" xr3:uid="{4367463B-68F2-4A3A-AF32-62F9D45A9BD3}" name="個人／構成比" dataDxfId="79"/>
    <tableColumn id="14" xr3:uid="{5B7D6950-E3F6-465B-B5B8-E2657BA84004}" name="法人／事業所数" totalsRowFunction="sum" totalsRowDxfId="78" dataCellStyle="桁区切り" totalsRowCellStyle="桁区切り"/>
    <tableColumn id="15" xr3:uid="{F2E9E3FE-8F94-4931-B99A-5B9FB6278F0E}" name="法人／構成比" dataDxfId="77"/>
    <tableColumn id="16" xr3:uid="{F1A20513-38DF-433D-9CC4-1756D208180A}" name="法人以外の団体／事業所数" totalsRowFunction="sum" totalsRowDxfId="76" dataCellStyle="桁区切り" totalsRow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64D691BF-4F32-4D4C-A58A-18FF197AE3F6}" name="M_TABLE_25383" displayName="M_TABLE_25383" ref="B23:I44" totalsRowShown="0">
  <autoFilter ref="B23:I44" xr:uid="{64D691BF-4F32-4D4C-A58A-18FF197AE3F6}"/>
  <tableColumns count="8">
    <tableColumn id="9" xr3:uid="{D7851844-C801-4EEA-8937-10F7D6162BBB}" name="産業中分類上位２０"/>
    <tableColumn id="10" xr3:uid="{52AD7062-5380-4E4B-85AE-D37D13E526CB}" name="総数／事業所数" dataCellStyle="桁区切り"/>
    <tableColumn id="11" xr3:uid="{042C3AF5-6FF5-48BB-9119-31DB68070B33}" name="総数／構成比" dataDxfId="75"/>
    <tableColumn id="12" xr3:uid="{18BEE423-97E5-42EC-BD5F-8AB9588D1438}" name="個人／事業所数" dataCellStyle="桁区切り"/>
    <tableColumn id="13" xr3:uid="{3F1BD03F-2EE2-4405-86C5-D9D59DA7F3A4}" name="個人／構成比" dataDxfId="74"/>
    <tableColumn id="14" xr3:uid="{09A956B9-9236-40CD-8CF4-2C59C6A14780}" name="法人／事業所数" dataCellStyle="桁区切り"/>
    <tableColumn id="15" xr3:uid="{CE735320-9B9C-49B8-ADF7-6FFE52967559}" name="法人／構成比" dataDxfId="73"/>
    <tableColumn id="16" xr3:uid="{DD79B2DB-DF57-4794-820F-A342B699374F}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958F2FAF-506A-4C95-887A-6598DAF129C2}" name="S_TABLE_25383" displayName="S_TABLE_25383" ref="B47:I71" totalsRowShown="0">
  <autoFilter ref="B47:I71" xr:uid="{958F2FAF-506A-4C95-887A-6598DAF129C2}"/>
  <tableColumns count="8">
    <tableColumn id="9" xr3:uid="{5E86C6DA-7082-4CB6-B5B3-209DD185600D}" name="産業小分類上位２０"/>
    <tableColumn id="10" xr3:uid="{4EB34355-9E59-43AB-8447-9A6D3B4F3757}" name="総数／事業所数" dataCellStyle="桁区切り"/>
    <tableColumn id="11" xr3:uid="{8B36E950-C767-472C-83C3-D620C8937BF3}" name="総数／構成比" dataDxfId="72"/>
    <tableColumn id="12" xr3:uid="{ACAD53D4-6567-4E76-A2AF-EEE5B05325F3}" name="個人／事業所数" dataCellStyle="桁区切り"/>
    <tableColumn id="13" xr3:uid="{33561E65-D2FB-4686-80EB-1AE67E5A5A82}" name="個人／構成比" dataDxfId="71"/>
    <tableColumn id="14" xr3:uid="{75CA8D2D-2BCD-48F3-A732-7E3BA6C89308}" name="法人／事業所数" dataCellStyle="桁区切り"/>
    <tableColumn id="15" xr3:uid="{614B7ED7-3D68-4754-9E45-535835CDBB31}" name="法人／構成比" dataDxfId="70"/>
    <tableColumn id="16" xr3:uid="{B0423102-54EA-4818-A950-9AB69B10D4D2}" name="法人以外の団体／事業所数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A50CBC62-DF85-48B1-AD88-15A554BDA359}" name="LTBL_25384" displayName="LTBL_25384" ref="B4:I20" totalsRowCount="1">
  <autoFilter ref="B4:I19" xr:uid="{A50CBC62-DF85-48B1-AD88-15A554BDA359}"/>
  <tableColumns count="8">
    <tableColumn id="9" xr3:uid="{635C8A83-72CD-4652-9BBC-5191D3A5273C}" name="産業大分類" totalsRowLabel="合計" totalsRowDxfId="69"/>
    <tableColumn id="10" xr3:uid="{5710B2A0-46AD-40FF-8FBA-27063F1C48C7}" name="総数／事業所数" totalsRowFunction="custom" totalsRowDxfId="68" dataCellStyle="桁区切り" totalsRowCellStyle="桁区切り">
      <totalsRowFormula>SUM(LTBL_25384[総数／事業所数])</totalsRowFormula>
    </tableColumn>
    <tableColumn id="11" xr3:uid="{628970DF-E7F9-4E34-919C-B22C7D47BF03}" name="総数／構成比" dataDxfId="67"/>
    <tableColumn id="12" xr3:uid="{D7048560-50BF-4DF8-8DB1-55B13E943F4F}" name="個人／事業所数" totalsRowFunction="sum" totalsRowDxfId="66" dataCellStyle="桁区切り" totalsRowCellStyle="桁区切り"/>
    <tableColumn id="13" xr3:uid="{1F3993A6-6B52-4E24-9DA4-8262D55075CA}" name="個人／構成比" dataDxfId="65"/>
    <tableColumn id="14" xr3:uid="{7BC2468C-76D5-45DB-B610-740608406138}" name="法人／事業所数" totalsRowFunction="sum" totalsRowDxfId="64" dataCellStyle="桁区切り" totalsRowCellStyle="桁区切り"/>
    <tableColumn id="15" xr3:uid="{011548C2-F0FC-4692-A733-5C3C6FB1AC1E}" name="法人／構成比" dataDxfId="63"/>
    <tableColumn id="16" xr3:uid="{DBAE981C-D007-4ECB-8CA8-BD910380DDFF}" name="法人以外の団体／事業所数" totalsRowFunction="sum" totalsRowDxfId="62" dataCellStyle="桁区切り" totalsRowCellStyle="桁区切り"/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4C18AE60-33AF-41D3-A9F7-5B6D090A2B6A}" name="M_TABLE_25384" displayName="M_TABLE_25384" ref="B23:I43" totalsRowShown="0">
  <autoFilter ref="B23:I43" xr:uid="{4C18AE60-33AF-41D3-A9F7-5B6D090A2B6A}"/>
  <tableColumns count="8">
    <tableColumn id="9" xr3:uid="{DC2C6C91-7058-40AA-8AE5-592A814B8EAF}" name="産業中分類上位２０"/>
    <tableColumn id="10" xr3:uid="{C354BEBF-B95C-4B6C-8CBB-71F958427765}" name="総数／事業所数" dataCellStyle="桁区切り"/>
    <tableColumn id="11" xr3:uid="{BD482807-5205-44BF-AB02-D916C9D07A60}" name="総数／構成比" dataDxfId="61"/>
    <tableColumn id="12" xr3:uid="{6CA5A52D-C058-4FF6-8951-62F449708A8E}" name="個人／事業所数" dataCellStyle="桁区切り"/>
    <tableColumn id="13" xr3:uid="{11D225E8-6D4D-405F-968A-D58F9EC02FC4}" name="個人／構成比" dataDxfId="60"/>
    <tableColumn id="14" xr3:uid="{CFB7ADC5-633F-48E5-8E7A-0EA01F39D131}" name="法人／事業所数" dataCellStyle="桁区切り"/>
    <tableColumn id="15" xr3:uid="{754AE6AC-F561-4218-8D70-3A519022BA84}" name="法人／構成比" dataDxfId="59"/>
    <tableColumn id="16" xr3:uid="{A98A61CB-D6A1-44B5-868B-0638B4439882}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2F5CEAFE-1B2F-4AE6-9F70-C12D6EF8255D}" name="S_TABLE_25384" displayName="S_TABLE_25384" ref="B46:I68" totalsRowShown="0">
  <autoFilter ref="B46:I68" xr:uid="{2F5CEAFE-1B2F-4AE6-9F70-C12D6EF8255D}"/>
  <tableColumns count="8">
    <tableColumn id="9" xr3:uid="{6F70E6EC-70BB-4F8B-A55B-74D1EED90E4F}" name="産業小分類上位２０"/>
    <tableColumn id="10" xr3:uid="{6B1B738C-898D-4753-A633-D68CD5BC64EE}" name="総数／事業所数" dataCellStyle="桁区切り"/>
    <tableColumn id="11" xr3:uid="{91F29907-8EF8-420C-9ACB-F87813420303}" name="総数／構成比" dataDxfId="58"/>
    <tableColumn id="12" xr3:uid="{B2DBEDB3-8A22-4600-9B4C-47EDEC336CD4}" name="個人／事業所数" dataCellStyle="桁区切り"/>
    <tableColumn id="13" xr3:uid="{D507CECD-3305-4B05-93A9-166C41EA8BD4}" name="個人／構成比" dataDxfId="57"/>
    <tableColumn id="14" xr3:uid="{49C619D0-0CF5-4C23-842C-F5C61A95F432}" name="法人／事業所数" dataCellStyle="桁区切り"/>
    <tableColumn id="15" xr3:uid="{83BCDBD0-27B2-43B0-A9EA-265632A09E33}" name="法人／構成比" dataDxfId="56"/>
    <tableColumn id="16" xr3:uid="{49C2188A-7B7C-4B2E-9C3B-177CEC85E57D}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435374E9-0360-4458-9709-F85525CD94F5}" name="LTBL_25425" displayName="LTBL_25425" ref="B4:I20" totalsRowCount="1">
  <autoFilter ref="B4:I19" xr:uid="{435374E9-0360-4458-9709-F85525CD94F5}"/>
  <tableColumns count="8">
    <tableColumn id="9" xr3:uid="{8AEA86EC-880D-48BA-B116-FA5E1ED24B1E}" name="産業大分類" totalsRowLabel="合計" totalsRowDxfId="55"/>
    <tableColumn id="10" xr3:uid="{0C4E1E78-1D46-42B8-BA1D-064A09139A11}" name="総数／事業所数" totalsRowFunction="custom" totalsRowDxfId="54" dataCellStyle="桁区切り" totalsRowCellStyle="桁区切り">
      <totalsRowFormula>SUM(LTBL_25425[総数／事業所数])</totalsRowFormula>
    </tableColumn>
    <tableColumn id="11" xr3:uid="{CCEF6D1E-BF5A-4DEC-BB27-E101B3DC4963}" name="総数／構成比" dataDxfId="53"/>
    <tableColumn id="12" xr3:uid="{AFADBFE1-86A9-43FE-B3E6-28A7A137A203}" name="個人／事業所数" totalsRowFunction="sum" totalsRowDxfId="52" dataCellStyle="桁区切り" totalsRowCellStyle="桁区切り"/>
    <tableColumn id="13" xr3:uid="{7FBB2B85-72A0-409B-A976-F0B0DDE1183D}" name="個人／構成比" dataDxfId="51"/>
    <tableColumn id="14" xr3:uid="{F220CBA4-9F96-40A7-BF61-A71A6BF5E255}" name="法人／事業所数" totalsRowFunction="sum" totalsRowDxfId="50" dataCellStyle="桁区切り" totalsRowCellStyle="桁区切り"/>
    <tableColumn id="15" xr3:uid="{05BB8308-B671-49A1-ABD3-7CA4B368202A}" name="法人／構成比" dataDxfId="49"/>
    <tableColumn id="16" xr3:uid="{CF23905C-2ACD-4BF1-A954-CCCE640392F6}" name="法人以外の団体／事業所数" totalsRowFunction="sum" totalsRowDxfId="48" dataCellStyle="桁区切り" totalsRow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864E1F7-8278-41ED-97F4-842C9502C91E}" name="M_TABLE_25201" displayName="M_TABLE_25201" ref="B23:I43" totalsRowShown="0">
  <autoFilter ref="B23:I43" xr:uid="{B864E1F7-8278-41ED-97F4-842C9502C91E}"/>
  <tableColumns count="8">
    <tableColumn id="9" xr3:uid="{B6B619E7-2060-49D9-BD8B-FE6B1FA9672E}" name="産業中分類上位２０"/>
    <tableColumn id="10" xr3:uid="{CBE10E3B-B33A-428D-AE31-948E13298F86}" name="総数／事業所数" dataCellStyle="桁区切り"/>
    <tableColumn id="11" xr3:uid="{23DFFADB-C3DD-4221-8512-55D9A74D4712}" name="総数／構成比" dataDxfId="257"/>
    <tableColumn id="12" xr3:uid="{E6A1432E-58A5-4076-AC06-5A9ABF90E44A}" name="個人／事業所数" dataCellStyle="桁区切り"/>
    <tableColumn id="13" xr3:uid="{FCEB2343-122F-4C54-A3F9-8BB3EE564027}" name="個人／構成比" dataDxfId="256"/>
    <tableColumn id="14" xr3:uid="{A4F81B0B-2816-4C23-98D0-BAD4E79CE372}" name="法人／事業所数" dataCellStyle="桁区切り"/>
    <tableColumn id="15" xr3:uid="{3A6D5771-1641-421A-8569-5A33C4D0EE94}" name="法人／構成比" dataDxfId="255"/>
    <tableColumn id="16" xr3:uid="{A184DC29-6A95-4D87-B8F5-7946E5ADDCC6}" name="法人以外の団体／事業所数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A2743131-9342-423E-A17A-65A8283B41F0}" name="M_TABLE_25425" displayName="M_TABLE_25425" ref="B23:I49" totalsRowShown="0">
  <autoFilter ref="B23:I49" xr:uid="{A2743131-9342-423E-A17A-65A8283B41F0}"/>
  <tableColumns count="8">
    <tableColumn id="9" xr3:uid="{A1AEA7DB-675B-49FC-8307-A3402DDAD198}" name="産業中分類上位２０"/>
    <tableColumn id="10" xr3:uid="{59009621-0777-4F35-8A7D-051055EA6594}" name="総数／事業所数" dataCellStyle="桁区切り"/>
    <tableColumn id="11" xr3:uid="{3F560639-36A2-41C6-8EC0-4ADA6C614D92}" name="総数／構成比" dataDxfId="47"/>
    <tableColumn id="12" xr3:uid="{26D02D57-63CD-45A0-A112-8660A8C8325F}" name="個人／事業所数" dataCellStyle="桁区切り"/>
    <tableColumn id="13" xr3:uid="{AB1D68B0-FCC3-459C-80D3-082FE28F7C33}" name="個人／構成比" dataDxfId="46"/>
    <tableColumn id="14" xr3:uid="{97F4902A-092F-451D-970E-4C677FE43135}" name="法人／事業所数" dataCellStyle="桁区切り"/>
    <tableColumn id="15" xr3:uid="{5364074B-1740-482B-B880-96F1C27D8E62}" name="法人／構成比" dataDxfId="45"/>
    <tableColumn id="16" xr3:uid="{233CFFD4-8514-4F6D-896A-D1EE96F92D9A}" name="法人以外の団体／事業所数" dataCellStyle="桁区切り"/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E1FFC38-DB66-42E1-AF44-6D6B22E17D50}" name="S_TABLE_25425" displayName="S_TABLE_25425" ref="B52:I72" totalsRowShown="0">
  <autoFilter ref="B52:I72" xr:uid="{0E1FFC38-DB66-42E1-AF44-6D6B22E17D50}"/>
  <tableColumns count="8">
    <tableColumn id="9" xr3:uid="{8EEF3609-5088-4FF7-937B-A8FB795B783C}" name="産業小分類上位２０"/>
    <tableColumn id="10" xr3:uid="{B4549A2C-3CE7-455B-873C-56CA1B856031}" name="総数／事業所数" dataCellStyle="桁区切り"/>
    <tableColumn id="11" xr3:uid="{6EE588BE-2F8D-4F16-A66C-BDE69241CE06}" name="総数／構成比" dataDxfId="44"/>
    <tableColumn id="12" xr3:uid="{F50FCF0E-7FC3-45A2-8ECA-F20CA71DEE36}" name="個人／事業所数" dataCellStyle="桁区切り"/>
    <tableColumn id="13" xr3:uid="{E5FCD081-B2DD-4454-BA7B-97FEA8860DDC}" name="個人／構成比" dataDxfId="43"/>
    <tableColumn id="14" xr3:uid="{C39C789A-E74B-495A-BD95-101230FF48DA}" name="法人／事業所数" dataCellStyle="桁区切り"/>
    <tableColumn id="15" xr3:uid="{2BBCF172-8768-41DD-9796-D5D1E71D7B56}" name="法人／構成比" dataDxfId="42"/>
    <tableColumn id="16" xr3:uid="{85990B8D-4999-4AD1-947A-0587C8D95626}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732A1DDF-B036-4BC0-BCD2-97C2BB4B6B96}" name="LTBL_25441" displayName="LTBL_25441" ref="B4:I20" totalsRowCount="1">
  <autoFilter ref="B4:I19" xr:uid="{732A1DDF-B036-4BC0-BCD2-97C2BB4B6B96}"/>
  <tableColumns count="8">
    <tableColumn id="9" xr3:uid="{2771CE30-AA27-4CE3-9507-05F58A52D11D}" name="産業大分類" totalsRowLabel="合計" totalsRowDxfId="41"/>
    <tableColumn id="10" xr3:uid="{F8E97500-1CA4-4295-B4E0-CD8A1A3B35BA}" name="総数／事業所数" totalsRowFunction="custom" totalsRowDxfId="40" dataCellStyle="桁区切り" totalsRowCellStyle="桁区切り">
      <totalsRowFormula>SUM(LTBL_25441[総数／事業所数])</totalsRowFormula>
    </tableColumn>
    <tableColumn id="11" xr3:uid="{1C58584B-7CD1-4F70-A25B-532674B8740F}" name="総数／構成比" dataDxfId="39"/>
    <tableColumn id="12" xr3:uid="{BE375651-31CA-4AF8-B647-579A9838326D}" name="個人／事業所数" totalsRowFunction="sum" totalsRowDxfId="38" dataCellStyle="桁区切り" totalsRowCellStyle="桁区切り"/>
    <tableColumn id="13" xr3:uid="{DEC9B22A-FDEC-47A1-BD33-2C4CC8BBADCD}" name="個人／構成比" dataDxfId="37"/>
    <tableColumn id="14" xr3:uid="{46D5D632-73F4-44FC-91E8-7ECCC467FFC2}" name="法人／事業所数" totalsRowFunction="sum" totalsRowDxfId="36" dataCellStyle="桁区切り" totalsRowCellStyle="桁区切り"/>
    <tableColumn id="15" xr3:uid="{9908370F-37B5-49AC-B974-C95D78DC6A92}" name="法人／構成比" dataDxfId="35"/>
    <tableColumn id="16" xr3:uid="{F63BF43E-CFF2-4C61-A517-8EA4E22C192D}" name="法人以外の団体／事業所数" totalsRowFunction="sum" totalsRowDxfId="34" dataCellStyle="桁区切り" totalsRow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D18B7818-AD7E-4406-B1D3-4A0075733DDA}" name="M_TABLE_25441" displayName="M_TABLE_25441" ref="B23:I47" totalsRowShown="0">
  <autoFilter ref="B23:I47" xr:uid="{D18B7818-AD7E-4406-B1D3-4A0075733DDA}"/>
  <tableColumns count="8">
    <tableColumn id="9" xr3:uid="{FA5DF54F-3D70-4230-81E0-CDCD1F74A8FE}" name="産業中分類上位２０"/>
    <tableColumn id="10" xr3:uid="{333A7821-F402-4C55-B184-3428A0966613}" name="総数／事業所数" dataCellStyle="桁区切り"/>
    <tableColumn id="11" xr3:uid="{A5DAF778-F838-4690-A56D-37EE08064189}" name="総数／構成比" dataDxfId="33"/>
    <tableColumn id="12" xr3:uid="{F818928D-EF51-41C2-AA52-853C5D7831C7}" name="個人／事業所数" dataCellStyle="桁区切り"/>
    <tableColumn id="13" xr3:uid="{A1DBA3FE-3E9A-46A4-8C29-9EDD01FFC1F0}" name="個人／構成比" dataDxfId="32"/>
    <tableColumn id="14" xr3:uid="{EED3A264-5362-4ECF-BF35-3A09C3ACB301}" name="法人／事業所数" dataCellStyle="桁区切り"/>
    <tableColumn id="15" xr3:uid="{CED99839-6562-4265-A0E0-B4AFDDF6290C}" name="法人／構成比" dataDxfId="31"/>
    <tableColumn id="16" xr3:uid="{82169D6A-0532-4581-91F8-4235D3D8F704}" name="法人以外の団体／事業所数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52391A41-3708-4500-BE16-0A184373EFCE}" name="S_TABLE_25441" displayName="S_TABLE_25441" ref="B50:I83" totalsRowShown="0">
  <autoFilter ref="B50:I83" xr:uid="{52391A41-3708-4500-BE16-0A184373EFCE}"/>
  <tableColumns count="8">
    <tableColumn id="9" xr3:uid="{AD9D7140-75D7-4695-954A-500A2451F86B}" name="産業小分類上位２０"/>
    <tableColumn id="10" xr3:uid="{590BEC26-E478-4EED-89AD-8AA4E191962D}" name="総数／事業所数" dataCellStyle="桁区切り"/>
    <tableColumn id="11" xr3:uid="{B13EE86F-D3C5-46D2-B97E-97D8EA1B0439}" name="総数／構成比" dataDxfId="30"/>
    <tableColumn id="12" xr3:uid="{D9D55885-3C15-41FD-87E3-1779350DEF87}" name="個人／事業所数" dataCellStyle="桁区切り"/>
    <tableColumn id="13" xr3:uid="{DBB318B9-2C7D-4A96-8E76-66B5415220ED}" name="個人／構成比" dataDxfId="29"/>
    <tableColumn id="14" xr3:uid="{9C1A875C-3A61-40D7-AF54-FEF8E052C25C}" name="法人／事業所数" dataCellStyle="桁区切り"/>
    <tableColumn id="15" xr3:uid="{CB88F6CC-D25F-472C-ADB8-0AA409303D7B}" name="法人／構成比" dataDxfId="28"/>
    <tableColumn id="16" xr3:uid="{D02EBD7A-90EE-4978-A01D-9D6083771BEE}" name="法人以外の団体／事業所数" dataCellStyle="桁区切り"/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6951B110-23E0-42B1-BF67-17CA54F7EC44}" name="LTBL_25442" displayName="LTBL_25442" ref="B4:I20" totalsRowCount="1">
  <autoFilter ref="B4:I19" xr:uid="{6951B110-23E0-42B1-BF67-17CA54F7EC44}"/>
  <tableColumns count="8">
    <tableColumn id="9" xr3:uid="{ACADB948-2943-4795-BFD8-84AABCBCB80D}" name="産業大分類" totalsRowLabel="合計" totalsRowDxfId="27"/>
    <tableColumn id="10" xr3:uid="{EAE4C142-7CC6-46E3-86B9-DFCEFB4CCE66}" name="総数／事業所数" totalsRowFunction="custom" totalsRowDxfId="26" dataCellStyle="桁区切り" totalsRowCellStyle="桁区切り">
      <totalsRowFormula>SUM(LTBL_25442[総数／事業所数])</totalsRowFormula>
    </tableColumn>
    <tableColumn id="11" xr3:uid="{5919BFDA-57E5-483E-83E5-EA4EC817AAAB}" name="総数／構成比" dataDxfId="25"/>
    <tableColumn id="12" xr3:uid="{4A36A289-3B5F-428B-9A82-E63068CBC778}" name="個人／事業所数" totalsRowFunction="sum" totalsRowDxfId="24" dataCellStyle="桁区切り" totalsRowCellStyle="桁区切り"/>
    <tableColumn id="13" xr3:uid="{C24766AD-CEBC-4EB7-A88E-F7D272820844}" name="個人／構成比" dataDxfId="23"/>
    <tableColumn id="14" xr3:uid="{977541D5-3B2C-48CB-AFF1-6813EC0D9350}" name="法人／事業所数" totalsRowFunction="sum" totalsRowDxfId="22" dataCellStyle="桁区切り" totalsRowCellStyle="桁区切り"/>
    <tableColumn id="15" xr3:uid="{70D9A1E6-EFB6-42E5-9AA0-A9F32E04D7D0}" name="法人／構成比" dataDxfId="21"/>
    <tableColumn id="16" xr3:uid="{A854E6C8-96D3-478B-A9CB-213B442C9514}" name="法人以外の団体／事業所数" totalsRowFunction="sum" totalsRowDxfId="20" dataCellStyle="桁区切り" totalsRow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A7A24966-1DD3-412E-AB66-A103DF789093}" name="M_TABLE_25442" displayName="M_TABLE_25442" ref="B23:I45" totalsRowShown="0">
  <autoFilter ref="B23:I45" xr:uid="{A7A24966-1DD3-412E-AB66-A103DF789093}"/>
  <tableColumns count="8">
    <tableColumn id="9" xr3:uid="{D5D1488A-B1DA-49F3-A33B-AF45B17FF4BE}" name="産業中分類上位２０"/>
    <tableColumn id="10" xr3:uid="{284C4F8E-9E9E-4F24-AA65-2B7A099C951D}" name="総数／事業所数" dataCellStyle="桁区切り"/>
    <tableColumn id="11" xr3:uid="{B28B02AC-00CC-448E-AB8D-8F58303111F7}" name="総数／構成比" dataDxfId="19"/>
    <tableColumn id="12" xr3:uid="{CD90905D-CE31-4C0A-9C59-5C653E7F080F}" name="個人／事業所数" dataCellStyle="桁区切り"/>
    <tableColumn id="13" xr3:uid="{6F18580F-AC41-4AB7-B603-073749699296}" name="個人／構成比" dataDxfId="18"/>
    <tableColumn id="14" xr3:uid="{85A55AEF-6BCE-46EB-A8A3-FB95B75FA921}" name="法人／事業所数" dataCellStyle="桁区切り"/>
    <tableColumn id="15" xr3:uid="{BA61637D-A183-4511-8E30-41B624CCE8DE}" name="法人／構成比" dataDxfId="17"/>
    <tableColumn id="16" xr3:uid="{B4228A4C-CF04-47BE-95D4-13AD1442C09D}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A7390051-97B7-424F-8795-5E8E5ED18185}" name="S_TABLE_25442" displayName="S_TABLE_25442" ref="B48:I75" totalsRowShown="0">
  <autoFilter ref="B48:I75" xr:uid="{A7390051-97B7-424F-8795-5E8E5ED18185}"/>
  <tableColumns count="8">
    <tableColumn id="9" xr3:uid="{3126436B-0312-4E4F-81DD-DA8A4592890A}" name="産業小分類上位２０"/>
    <tableColumn id="10" xr3:uid="{F49A9449-2C36-4972-B5EB-5C9E61587727}" name="総数／事業所数" dataCellStyle="桁区切り"/>
    <tableColumn id="11" xr3:uid="{ADFBF9E0-9CEB-470D-B111-0F54F9C05527}" name="総数／構成比" dataDxfId="16"/>
    <tableColumn id="12" xr3:uid="{70C4B651-01BB-4D3D-A015-8E4BCA8E6BCF}" name="個人／事業所数" dataCellStyle="桁区切り"/>
    <tableColumn id="13" xr3:uid="{11173D7C-9699-4242-BD5A-5DDC4543AEE8}" name="個人／構成比" dataDxfId="15"/>
    <tableColumn id="14" xr3:uid="{4B217842-A2E9-45F4-96A7-FF45D629D410}" name="法人／事業所数" dataCellStyle="桁区切り"/>
    <tableColumn id="15" xr3:uid="{5C63135B-33EE-440E-9949-8C506B15148C}" name="法人／構成比" dataDxfId="14"/>
    <tableColumn id="16" xr3:uid="{77B4F861-FF33-4E12-8C66-14B7CD618EB3}" name="法人以外の団体／事業所数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66D8DB06-6EF1-4261-9B12-4644DB24C4DD}" name="LTBL_25443" displayName="LTBL_25443" ref="B4:I20" totalsRowCount="1">
  <autoFilter ref="B4:I19" xr:uid="{66D8DB06-6EF1-4261-9B12-4644DB24C4DD}"/>
  <tableColumns count="8">
    <tableColumn id="9" xr3:uid="{E85A9605-C852-4B60-9DFB-DB67F0296E27}" name="産業大分類" totalsRowLabel="合計" totalsRowDxfId="13"/>
    <tableColumn id="10" xr3:uid="{F1EE7D8F-A7C3-4CC0-9B67-E8C315435E9B}" name="総数／事業所数" totalsRowFunction="custom" totalsRowDxfId="12" dataCellStyle="桁区切り" totalsRowCellStyle="桁区切り">
      <totalsRowFormula>SUM(LTBL_25443[総数／事業所数])</totalsRowFormula>
    </tableColumn>
    <tableColumn id="11" xr3:uid="{918EA96E-1C0D-4217-85DD-CD539659B76B}" name="総数／構成比" dataDxfId="11"/>
    <tableColumn id="12" xr3:uid="{759DFB98-F337-47DD-A367-AD80F33F2368}" name="個人／事業所数" totalsRowFunction="sum" totalsRowDxfId="10" dataCellStyle="桁区切り" totalsRowCellStyle="桁区切り"/>
    <tableColumn id="13" xr3:uid="{6B27AE3A-BF21-4B8B-A747-1A32412D5C69}" name="個人／構成比" dataDxfId="9"/>
    <tableColumn id="14" xr3:uid="{572729B5-ED0C-4A56-96E5-91631C8FA77C}" name="法人／事業所数" totalsRowFunction="sum" totalsRowDxfId="8" dataCellStyle="桁区切り" totalsRowCellStyle="桁区切り"/>
    <tableColumn id="15" xr3:uid="{1F117206-2B85-44D9-AC22-3BC268597576}" name="法人／構成比" dataDxfId="7"/>
    <tableColumn id="16" xr3:uid="{EE0952C8-B8BB-498B-A457-990E0C9BB8D8}" name="法人以外の団体／事業所数" totalsRowFunction="sum" totalsRowDxfId="6" dataCellStyle="桁区切り" totalsRowCellStyle="桁区切り"/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7B706902-29B0-4372-B732-022C13116073}" name="M_TABLE_25443" displayName="M_TABLE_25443" ref="B23:I43" totalsRowShown="0">
  <autoFilter ref="B23:I43" xr:uid="{7B706902-29B0-4372-B732-022C13116073}"/>
  <tableColumns count="8">
    <tableColumn id="9" xr3:uid="{D78942A2-B7A1-42D5-A4AF-C9302F49A88B}" name="産業中分類上位２０"/>
    <tableColumn id="10" xr3:uid="{0F3A8244-BC37-402D-A5E7-55776E05BAC1}" name="総数／事業所数" dataCellStyle="桁区切り"/>
    <tableColumn id="11" xr3:uid="{F24842E3-93EE-42D7-AAA3-3EBD51E828DF}" name="総数／構成比" dataDxfId="5"/>
    <tableColumn id="12" xr3:uid="{9DE1220A-8AE9-4F0D-8606-0E7453AF22C6}" name="個人／事業所数" dataCellStyle="桁区切り"/>
    <tableColumn id="13" xr3:uid="{D7C909F4-B821-45CC-86EA-C1D64F1895F4}" name="個人／構成比" dataDxfId="4"/>
    <tableColumn id="14" xr3:uid="{DA9692B6-7AEF-4745-9026-19233EEA8C6E}" name="法人／事業所数" dataCellStyle="桁区切り"/>
    <tableColumn id="15" xr3:uid="{CA2F2D29-4C1C-4BBD-83B3-5AC8B6B8326E}" name="法人／構成比" dataDxfId="3"/>
    <tableColumn id="16" xr3:uid="{35C2653E-CF54-401C-8C3F-24642877B6D0}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09AFF31-22E1-4630-BFF7-5F6DB246B7AF}" name="S_TABLE_25201" displayName="S_TABLE_25201" ref="B46:I66" totalsRowShown="0">
  <autoFilter ref="B46:I66" xr:uid="{509AFF31-22E1-4630-BFF7-5F6DB246B7AF}"/>
  <tableColumns count="8">
    <tableColumn id="9" xr3:uid="{25A7F3C6-751B-4BEC-9D6C-C113D87546C2}" name="産業小分類上位２０"/>
    <tableColumn id="10" xr3:uid="{E04EF765-4E62-4D6D-973B-AC67DFB10CBF}" name="総数／事業所数" dataCellStyle="桁区切り"/>
    <tableColumn id="11" xr3:uid="{C65D63AD-FB41-4E9F-B3C5-8E2D7DF47E84}" name="総数／構成比" dataDxfId="254"/>
    <tableColumn id="12" xr3:uid="{526B83A6-0E46-4482-8D6B-B9DAC91A071B}" name="個人／事業所数" dataCellStyle="桁区切り"/>
    <tableColumn id="13" xr3:uid="{59DF7496-A4C0-4724-A1C3-DB1F0AFF9749}" name="個人／構成比" dataDxfId="253"/>
    <tableColumn id="14" xr3:uid="{F03AF830-0C66-420D-924D-D4134740E5C5}" name="法人／事業所数" dataCellStyle="桁区切り"/>
    <tableColumn id="15" xr3:uid="{45D44DD3-6967-456D-880E-475CB097F1BB}" name="法人／構成比" dataDxfId="252"/>
    <tableColumn id="16" xr3:uid="{8134C228-2359-4EDC-9C1A-9C89F9E86A9B}" name="法人以外の団体／事業所数" dataCellStyle="桁区切り"/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164831EC-5A2A-4091-9C9A-3235CC62089B}" name="S_TABLE_25443" displayName="S_TABLE_25443" ref="B46:I70" totalsRowShown="0">
  <autoFilter ref="B46:I70" xr:uid="{164831EC-5A2A-4091-9C9A-3235CC62089B}"/>
  <tableColumns count="8">
    <tableColumn id="9" xr3:uid="{A8F3B7B7-BA4E-4277-8D1B-6AC9916E936D}" name="産業小分類上位２０"/>
    <tableColumn id="10" xr3:uid="{1DEAFCEC-6E4A-488B-8E79-0F021D51DC47}" name="総数／事業所数" dataCellStyle="桁区切り"/>
    <tableColumn id="11" xr3:uid="{7C6996B4-B741-49E6-B4A5-9FF812C0621E}" name="総数／構成比" dataDxfId="2"/>
    <tableColumn id="12" xr3:uid="{CCBA6EE1-5FC1-4762-853B-04A36A87D17F}" name="個人／事業所数" dataCellStyle="桁区切り"/>
    <tableColumn id="13" xr3:uid="{6005A4E4-8116-49F6-9608-82E2E9CE9B04}" name="個人／構成比" dataDxfId="1"/>
    <tableColumn id="14" xr3:uid="{E19920ED-997D-4621-99EE-E68CCB4767CD}" name="法人／事業所数" dataCellStyle="桁区切り"/>
    <tableColumn id="15" xr3:uid="{4F82CA75-7C5A-457D-AE8C-5D5342D9E8D7}" name="法人／構成比" dataDxfId="0"/>
    <tableColumn id="16" xr3:uid="{BA98D2DE-242A-484E-9673-4ABCE5352EB8}" name="法人以外の団体／事業所数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20FB260-6FE5-456F-B557-C4CA6570CD3F}" name="LTBL_25202" displayName="LTBL_25202" ref="B4:I20" totalsRowCount="1">
  <autoFilter ref="B4:I19" xr:uid="{320FB260-6FE5-456F-B557-C4CA6570CD3F}"/>
  <tableColumns count="8">
    <tableColumn id="9" xr3:uid="{51F5ADEB-4F3F-4BA3-9EC9-CCDB58970781}" name="産業大分類" totalsRowLabel="合計" totalsRowDxfId="251"/>
    <tableColumn id="10" xr3:uid="{0893EF90-C35D-4696-8F5F-13BB98596BC1}" name="総数／事業所数" totalsRowFunction="custom" totalsRowDxfId="250" dataCellStyle="桁区切り" totalsRowCellStyle="桁区切り">
      <totalsRowFormula>SUM(LTBL_25202[総数／事業所数])</totalsRowFormula>
    </tableColumn>
    <tableColumn id="11" xr3:uid="{6AEC02A2-8499-42BA-8D09-79EE08653EE4}" name="総数／構成比" dataDxfId="249"/>
    <tableColumn id="12" xr3:uid="{DDD8BFEF-432A-4A43-8611-F6582DD78346}" name="個人／事業所数" totalsRowFunction="sum" totalsRowDxfId="248" dataCellStyle="桁区切り" totalsRowCellStyle="桁区切り"/>
    <tableColumn id="13" xr3:uid="{F6594F41-A99F-4A54-BFA6-44673CAB4AD2}" name="個人／構成比" dataDxfId="247"/>
    <tableColumn id="14" xr3:uid="{4CC4A746-74F4-488F-8510-A55D26FF979F}" name="法人／事業所数" totalsRowFunction="sum" totalsRowDxfId="246" dataCellStyle="桁区切り" totalsRowCellStyle="桁区切り"/>
    <tableColumn id="15" xr3:uid="{F24FBF45-D06E-4F55-B9CE-F6978531D730}" name="法人／構成比" dataDxfId="245"/>
    <tableColumn id="16" xr3:uid="{330AAACE-C5FF-49F1-855A-1D867CFBADB0}" name="法人以外の団体／事業所数" totalsRowFunction="sum" totalsRowDxfId="244" dataCellStyle="桁区切り" totalsRow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5370D1E-1392-4692-ACB9-1EBF7A18A594}" name="M_TABLE_25202" displayName="M_TABLE_25202" ref="B23:I43" totalsRowShown="0">
  <autoFilter ref="B23:I43" xr:uid="{75370D1E-1392-4692-ACB9-1EBF7A18A594}"/>
  <tableColumns count="8">
    <tableColumn id="9" xr3:uid="{99D03A3A-80BB-4669-9F57-44CDB0136D60}" name="産業中分類上位２０"/>
    <tableColumn id="10" xr3:uid="{F3D90E73-9CD2-4AAE-A91B-7053470DF007}" name="総数／事業所数" dataCellStyle="桁区切り"/>
    <tableColumn id="11" xr3:uid="{34F23A7F-437B-4C87-AAC3-1580A6847B47}" name="総数／構成比" dataDxfId="243"/>
    <tableColumn id="12" xr3:uid="{F2888557-AC49-4CED-B4E0-8F02B260C274}" name="個人／事業所数" dataCellStyle="桁区切り"/>
    <tableColumn id="13" xr3:uid="{70B12AE2-2B75-48EC-9DDD-8CC4BD59992B}" name="個人／構成比" dataDxfId="242"/>
    <tableColumn id="14" xr3:uid="{51C18E56-F06B-40D4-8395-C8D3E728BB40}" name="法人／事業所数" dataCellStyle="桁区切り"/>
    <tableColumn id="15" xr3:uid="{D27CFFDC-D87C-42FD-9A74-07234C26AE0F}" name="法人／構成比" dataDxfId="241"/>
    <tableColumn id="16" xr3:uid="{4D30F65C-5744-447D-BA50-75C1A1921507}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D62477D-D6F6-4FCC-8EC6-CB2CDA53D369}" name="S_TABLE_25202" displayName="S_TABLE_25202" ref="B46:I66" totalsRowShown="0">
  <autoFilter ref="B46:I66" xr:uid="{6D62477D-D6F6-4FCC-8EC6-CB2CDA53D369}"/>
  <tableColumns count="8">
    <tableColumn id="9" xr3:uid="{29E9F4FA-4898-4944-934B-2F753768DF01}" name="産業小分類上位２０"/>
    <tableColumn id="10" xr3:uid="{11B4519D-BC78-4801-8E3E-36AF9CB253BA}" name="総数／事業所数" dataCellStyle="桁区切り"/>
    <tableColumn id="11" xr3:uid="{4CB239AD-6D63-4C55-91AF-F8CC2703E7F3}" name="総数／構成比" dataDxfId="240"/>
    <tableColumn id="12" xr3:uid="{75D30010-B914-4C7D-B60D-0A3FA8055DF9}" name="個人／事業所数" dataCellStyle="桁区切り"/>
    <tableColumn id="13" xr3:uid="{90BD8EE8-C2B9-4CFD-B255-AD521BA8AFE8}" name="個人／構成比" dataDxfId="239"/>
    <tableColumn id="14" xr3:uid="{652B9225-6D82-4EB4-9F1C-9C6ABD515DE1}" name="法人／事業所数" dataCellStyle="桁区切り"/>
    <tableColumn id="15" xr3:uid="{1CE19B2B-8F6E-4D49-97DB-5FA5D9FEB32E}" name="法人／構成比" dataDxfId="238"/>
    <tableColumn id="16" xr3:uid="{DC53A42A-05AC-4FD0-9DB9-3FADE218E189}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2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2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3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3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3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6.bin"/><Relationship Id="rId4" Type="http://schemas.openxmlformats.org/officeDocument/2006/relationships/table" Target="../tables/table39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17.bin"/><Relationship Id="rId4" Type="http://schemas.openxmlformats.org/officeDocument/2006/relationships/table" Target="../tables/table4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18.bin"/><Relationship Id="rId4" Type="http://schemas.openxmlformats.org/officeDocument/2006/relationships/table" Target="../tables/table4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19.bin"/><Relationship Id="rId4" Type="http://schemas.openxmlformats.org/officeDocument/2006/relationships/table" Target="../tables/table4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20.bin"/><Relationship Id="rId4" Type="http://schemas.openxmlformats.org/officeDocument/2006/relationships/table" Target="../tables/table5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3.xml"/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21.bin"/><Relationship Id="rId4" Type="http://schemas.openxmlformats.org/officeDocument/2006/relationships/table" Target="../tables/table54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6.xml"/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22.bin"/><Relationship Id="rId4" Type="http://schemas.openxmlformats.org/officeDocument/2006/relationships/table" Target="../tables/table57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9.xml"/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23.bin"/><Relationship Id="rId4" Type="http://schemas.openxmlformats.org/officeDocument/2006/relationships/table" Target="../tables/table6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DE4C4-52FB-44A1-90F2-2721A9F26DAF}">
  <dimension ref="A1:B24"/>
  <sheetViews>
    <sheetView tabSelected="1" workbookViewId="0"/>
  </sheetViews>
  <sheetFormatPr defaultRowHeight="13.2" x14ac:dyDescent="0.2"/>
  <sheetData>
    <row r="1" spans="1:2" x14ac:dyDescent="0.2">
      <c r="A1" t="s">
        <v>215</v>
      </c>
    </row>
    <row r="2" spans="1:2" x14ac:dyDescent="0.2">
      <c r="B2" s="13" t="s">
        <v>171</v>
      </c>
    </row>
    <row r="3" spans="1:2" x14ac:dyDescent="0.2">
      <c r="B3" s="13" t="s">
        <v>88</v>
      </c>
    </row>
    <row r="4" spans="1:2" x14ac:dyDescent="0.2">
      <c r="B4" s="13" t="s">
        <v>169</v>
      </c>
    </row>
    <row r="5" spans="1:2" x14ac:dyDescent="0.2">
      <c r="B5" s="13" t="s">
        <v>195</v>
      </c>
    </row>
    <row r="6" spans="1:2" x14ac:dyDescent="0.2">
      <c r="B6" s="13" t="s">
        <v>196</v>
      </c>
    </row>
    <row r="7" spans="1:2" x14ac:dyDescent="0.2">
      <c r="B7" s="13" t="s">
        <v>197</v>
      </c>
    </row>
    <row r="8" spans="1:2" x14ac:dyDescent="0.2">
      <c r="B8" s="13" t="s">
        <v>198</v>
      </c>
    </row>
    <row r="9" spans="1:2" x14ac:dyDescent="0.2">
      <c r="B9" s="13" t="s">
        <v>199</v>
      </c>
    </row>
    <row r="10" spans="1:2" x14ac:dyDescent="0.2">
      <c r="B10" s="13" t="s">
        <v>200</v>
      </c>
    </row>
    <row r="11" spans="1:2" x14ac:dyDescent="0.2">
      <c r="B11" s="13" t="s">
        <v>201</v>
      </c>
    </row>
    <row r="12" spans="1:2" x14ac:dyDescent="0.2">
      <c r="B12" s="13" t="s">
        <v>202</v>
      </c>
    </row>
    <row r="13" spans="1:2" x14ac:dyDescent="0.2">
      <c r="B13" s="13" t="s">
        <v>203</v>
      </c>
    </row>
    <row r="14" spans="1:2" x14ac:dyDescent="0.2">
      <c r="B14" s="13" t="s">
        <v>204</v>
      </c>
    </row>
    <row r="15" spans="1:2" x14ac:dyDescent="0.2">
      <c r="B15" s="13" t="s">
        <v>205</v>
      </c>
    </row>
    <row r="16" spans="1:2" x14ac:dyDescent="0.2">
      <c r="B16" s="13" t="s">
        <v>206</v>
      </c>
    </row>
    <row r="17" spans="2:2" x14ac:dyDescent="0.2">
      <c r="B17" s="13" t="s">
        <v>207</v>
      </c>
    </row>
    <row r="18" spans="2:2" x14ac:dyDescent="0.2">
      <c r="B18" s="13" t="s">
        <v>208</v>
      </c>
    </row>
    <row r="19" spans="2:2" x14ac:dyDescent="0.2">
      <c r="B19" s="13" t="s">
        <v>209</v>
      </c>
    </row>
    <row r="20" spans="2:2" x14ac:dyDescent="0.2">
      <c r="B20" s="13" t="s">
        <v>210</v>
      </c>
    </row>
    <row r="21" spans="2:2" x14ac:dyDescent="0.2">
      <c r="B21" s="13" t="s">
        <v>211</v>
      </c>
    </row>
    <row r="22" spans="2:2" x14ac:dyDescent="0.2">
      <c r="B22" s="13" t="s">
        <v>212</v>
      </c>
    </row>
    <row r="23" spans="2:2" x14ac:dyDescent="0.2">
      <c r="B23" s="13" t="s">
        <v>213</v>
      </c>
    </row>
    <row r="24" spans="2:2" x14ac:dyDescent="0.2">
      <c r="B24" s="13" t="s">
        <v>214</v>
      </c>
    </row>
  </sheetData>
  <phoneticPr fontId="1"/>
  <hyperlinks>
    <hyperlink ref="B2" location="'産業大分類'!a1" display="産業大分類" xr:uid="{45504B57-54F7-4A96-916C-D5305B2B2330}"/>
    <hyperlink ref="B3" location="'産業中分類'!a1" display="産業中分類" xr:uid="{CD74EAD7-7C71-454B-ADB9-EB7CD3FA0F40}"/>
    <hyperlink ref="B4" location="'産業小分類'!a1" display="産業小分類" xr:uid="{AA2906C9-2EC8-4170-83A2-DEDF80EB120F}"/>
    <hyperlink ref="B5" location="'滋賀県'!a1" display="滋賀県" xr:uid="{795E31A9-B09B-43FD-90DF-73630AA2D1C7}"/>
    <hyperlink ref="B6" location="'大津市'!a1" display="大津市" xr:uid="{565FF99D-8562-4C4D-826C-92E9DD7230A2}"/>
    <hyperlink ref="B7" location="'彦根市'!a1" display="彦根市" xr:uid="{57466D04-8131-4572-9E11-6189502143CF}"/>
    <hyperlink ref="B8" location="'長浜市'!a1" display="長浜市" xr:uid="{1765224F-6BC3-456A-B11F-FD94D1800B8D}"/>
    <hyperlink ref="B9" location="'近江八幡市'!a1" display="近江八幡市" xr:uid="{ACE6DDE8-6D8B-4EE3-8529-A29040C302E4}"/>
    <hyperlink ref="B10" location="'草津市'!a1" display="草津市" xr:uid="{01C525E8-6AE9-4766-8DAC-CFEF07DFD713}"/>
    <hyperlink ref="B11" location="'守山市'!a1" display="守山市" xr:uid="{934158E7-3014-49DC-93AC-F332D1543A26}"/>
    <hyperlink ref="B12" location="'栗東市'!a1" display="栗東市" xr:uid="{C5D03F1F-C732-4E80-93EF-7D3FEBBC75C9}"/>
    <hyperlink ref="B13" location="'甲賀市'!a1" display="甲賀市" xr:uid="{975317FC-EDFC-400A-911F-D6D8F1519A11}"/>
    <hyperlink ref="B14" location="'野洲市'!a1" display="野洲市" xr:uid="{EDE6D5B4-BA97-4BC6-A3C1-955F3B853EA4}"/>
    <hyperlink ref="B15" location="'湖南市'!a1" display="湖南市" xr:uid="{319347D5-95AC-401B-AB6C-23E634B9568C}"/>
    <hyperlink ref="B16" location="'高島市'!a1" display="高島市" xr:uid="{1838A89E-199E-4B62-901B-4EC15299320A}"/>
    <hyperlink ref="B17" location="'東近江市'!a1" display="東近江市" xr:uid="{24431F75-4D14-48B3-93E2-F750505D818C}"/>
    <hyperlink ref="B18" location="'米原市'!a1" display="米原市" xr:uid="{3A7EC3B5-390A-4305-9DB5-1BB083F2BCDD}"/>
    <hyperlink ref="B19" location="'蒲生郡日野町'!a1" display="蒲生郡日野町" xr:uid="{7CBAE37A-E3B4-418B-B0CB-AFB9AF317012}"/>
    <hyperlink ref="B20" location="'蒲生郡竜王町'!a1" display="蒲生郡竜王町" xr:uid="{FF99B6DF-DCB1-4126-BB91-A2A636164649}"/>
    <hyperlink ref="B21" location="'愛知郡愛荘町'!a1" display="愛知郡愛荘町" xr:uid="{834B11A6-D82A-482B-97FD-6718ECB132D8}"/>
    <hyperlink ref="B22" location="'犬上郡豊郷町'!a1" display="犬上郡豊郷町" xr:uid="{A49279CA-198E-4B39-A7DD-DA28CF71F151}"/>
    <hyperlink ref="B23" location="'犬上郡甲良町'!a1" display="犬上郡甲良町" xr:uid="{370C4802-4962-4734-B7A2-9E351049CE26}"/>
    <hyperlink ref="B24" location="'犬上郡多賀町'!a1" display="犬上郡多賀町" xr:uid="{64C5EC84-F29E-485A-9FB5-C54D3F4D89F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3EB28-9F17-4FB8-B1EF-5A270C2E2C49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180</v>
      </c>
    </row>
    <row r="4" spans="2:9" ht="33" customHeight="1" x14ac:dyDescent="0.2">
      <c r="B4" t="s">
        <v>171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285</v>
      </c>
      <c r="D6" s="8">
        <v>12</v>
      </c>
      <c r="E6" s="12">
        <v>75</v>
      </c>
      <c r="F6" s="8">
        <v>7.08</v>
      </c>
      <c r="G6" s="12">
        <v>210</v>
      </c>
      <c r="H6" s="8">
        <v>16.059999999999999</v>
      </c>
      <c r="I6" s="12">
        <v>0</v>
      </c>
    </row>
    <row r="7" spans="2:9" ht="15" customHeight="1" x14ac:dyDescent="0.2">
      <c r="B7" t="s">
        <v>22</v>
      </c>
      <c r="C7" s="12">
        <v>159</v>
      </c>
      <c r="D7" s="8">
        <v>6.69</v>
      </c>
      <c r="E7" s="12">
        <v>43</v>
      </c>
      <c r="F7" s="8">
        <v>4.0599999999999996</v>
      </c>
      <c r="G7" s="12">
        <v>116</v>
      </c>
      <c r="H7" s="8">
        <v>8.8699999999999992</v>
      </c>
      <c r="I7" s="12">
        <v>0</v>
      </c>
    </row>
    <row r="8" spans="2:9" ht="15" customHeight="1" x14ac:dyDescent="0.2">
      <c r="B8" t="s">
        <v>23</v>
      </c>
      <c r="C8" s="12">
        <v>3</v>
      </c>
      <c r="D8" s="8">
        <v>0.13</v>
      </c>
      <c r="E8" s="12">
        <v>0</v>
      </c>
      <c r="F8" s="8">
        <v>0</v>
      </c>
      <c r="G8" s="12">
        <v>3</v>
      </c>
      <c r="H8" s="8">
        <v>0.23</v>
      </c>
      <c r="I8" s="12">
        <v>0</v>
      </c>
    </row>
    <row r="9" spans="2:9" ht="15" customHeight="1" x14ac:dyDescent="0.2">
      <c r="B9" t="s">
        <v>24</v>
      </c>
      <c r="C9" s="12">
        <v>37</v>
      </c>
      <c r="D9" s="8">
        <v>1.56</v>
      </c>
      <c r="E9" s="12">
        <v>4</v>
      </c>
      <c r="F9" s="8">
        <v>0.38</v>
      </c>
      <c r="G9" s="12">
        <v>33</v>
      </c>
      <c r="H9" s="8">
        <v>2.52</v>
      </c>
      <c r="I9" s="12">
        <v>0</v>
      </c>
    </row>
    <row r="10" spans="2:9" ht="15" customHeight="1" x14ac:dyDescent="0.2">
      <c r="B10" t="s">
        <v>25</v>
      </c>
      <c r="C10" s="12">
        <v>10</v>
      </c>
      <c r="D10" s="8">
        <v>0.42</v>
      </c>
      <c r="E10" s="12">
        <v>1</v>
      </c>
      <c r="F10" s="8">
        <v>0.09</v>
      </c>
      <c r="G10" s="12">
        <v>9</v>
      </c>
      <c r="H10" s="8">
        <v>0.69</v>
      </c>
      <c r="I10" s="12">
        <v>0</v>
      </c>
    </row>
    <row r="11" spans="2:9" ht="15" customHeight="1" x14ac:dyDescent="0.2">
      <c r="B11" t="s">
        <v>26</v>
      </c>
      <c r="C11" s="12">
        <v>474</v>
      </c>
      <c r="D11" s="8">
        <v>19.96</v>
      </c>
      <c r="E11" s="12">
        <v>185</v>
      </c>
      <c r="F11" s="8">
        <v>17.47</v>
      </c>
      <c r="G11" s="12">
        <v>289</v>
      </c>
      <c r="H11" s="8">
        <v>22.09</v>
      </c>
      <c r="I11" s="12">
        <v>0</v>
      </c>
    </row>
    <row r="12" spans="2:9" ht="15" customHeight="1" x14ac:dyDescent="0.2">
      <c r="B12" t="s">
        <v>27</v>
      </c>
      <c r="C12" s="12">
        <v>16</v>
      </c>
      <c r="D12" s="8">
        <v>0.67</v>
      </c>
      <c r="E12" s="12">
        <v>2</v>
      </c>
      <c r="F12" s="8">
        <v>0.19</v>
      </c>
      <c r="G12" s="12">
        <v>14</v>
      </c>
      <c r="H12" s="8">
        <v>1.07</v>
      </c>
      <c r="I12" s="12">
        <v>0</v>
      </c>
    </row>
    <row r="13" spans="2:9" ht="15" customHeight="1" x14ac:dyDescent="0.2">
      <c r="B13" t="s">
        <v>28</v>
      </c>
      <c r="C13" s="12">
        <v>350</v>
      </c>
      <c r="D13" s="8">
        <v>14.74</v>
      </c>
      <c r="E13" s="12">
        <v>107</v>
      </c>
      <c r="F13" s="8">
        <v>10.1</v>
      </c>
      <c r="G13" s="12">
        <v>242</v>
      </c>
      <c r="H13" s="8">
        <v>18.5</v>
      </c>
      <c r="I13" s="12">
        <v>1</v>
      </c>
    </row>
    <row r="14" spans="2:9" ht="15" customHeight="1" x14ac:dyDescent="0.2">
      <c r="B14" t="s">
        <v>29</v>
      </c>
      <c r="C14" s="12">
        <v>166</v>
      </c>
      <c r="D14" s="8">
        <v>6.99</v>
      </c>
      <c r="E14" s="12">
        <v>92</v>
      </c>
      <c r="F14" s="8">
        <v>8.69</v>
      </c>
      <c r="G14" s="12">
        <v>73</v>
      </c>
      <c r="H14" s="8">
        <v>5.58</v>
      </c>
      <c r="I14" s="12">
        <v>1</v>
      </c>
    </row>
    <row r="15" spans="2:9" ht="15" customHeight="1" x14ac:dyDescent="0.2">
      <c r="B15" t="s">
        <v>30</v>
      </c>
      <c r="C15" s="12">
        <v>197</v>
      </c>
      <c r="D15" s="8">
        <v>8.2899999999999991</v>
      </c>
      <c r="E15" s="12">
        <v>134</v>
      </c>
      <c r="F15" s="8">
        <v>12.65</v>
      </c>
      <c r="G15" s="12">
        <v>62</v>
      </c>
      <c r="H15" s="8">
        <v>4.74</v>
      </c>
      <c r="I15" s="12">
        <v>0</v>
      </c>
    </row>
    <row r="16" spans="2:9" ht="15" customHeight="1" x14ac:dyDescent="0.2">
      <c r="B16" t="s">
        <v>31</v>
      </c>
      <c r="C16" s="12">
        <v>325</v>
      </c>
      <c r="D16" s="8">
        <v>13.68</v>
      </c>
      <c r="E16" s="12">
        <v>226</v>
      </c>
      <c r="F16" s="8">
        <v>21.34</v>
      </c>
      <c r="G16" s="12">
        <v>99</v>
      </c>
      <c r="H16" s="8">
        <v>7.57</v>
      </c>
      <c r="I16" s="12">
        <v>0</v>
      </c>
    </row>
    <row r="17" spans="2:9" ht="15" customHeight="1" x14ac:dyDescent="0.2">
      <c r="B17" t="s">
        <v>32</v>
      </c>
      <c r="C17" s="12">
        <v>141</v>
      </c>
      <c r="D17" s="8">
        <v>5.94</v>
      </c>
      <c r="E17" s="12">
        <v>94</v>
      </c>
      <c r="F17" s="8">
        <v>8.8800000000000008</v>
      </c>
      <c r="G17" s="12">
        <v>46</v>
      </c>
      <c r="H17" s="8">
        <v>3.52</v>
      </c>
      <c r="I17" s="12">
        <v>0</v>
      </c>
    </row>
    <row r="18" spans="2:9" ht="15" customHeight="1" x14ac:dyDescent="0.2">
      <c r="B18" t="s">
        <v>33</v>
      </c>
      <c r="C18" s="12">
        <v>115</v>
      </c>
      <c r="D18" s="8">
        <v>4.84</v>
      </c>
      <c r="E18" s="12">
        <v>74</v>
      </c>
      <c r="F18" s="8">
        <v>6.99</v>
      </c>
      <c r="G18" s="12">
        <v>40</v>
      </c>
      <c r="H18" s="8">
        <v>3.06</v>
      </c>
      <c r="I18" s="12">
        <v>0</v>
      </c>
    </row>
    <row r="19" spans="2:9" ht="15" customHeight="1" x14ac:dyDescent="0.2">
      <c r="B19" t="s">
        <v>34</v>
      </c>
      <c r="C19" s="12">
        <v>97</v>
      </c>
      <c r="D19" s="8">
        <v>4.08</v>
      </c>
      <c r="E19" s="12">
        <v>22</v>
      </c>
      <c r="F19" s="8">
        <v>2.08</v>
      </c>
      <c r="G19" s="12">
        <v>72</v>
      </c>
      <c r="H19" s="8">
        <v>5.5</v>
      </c>
      <c r="I19" s="12">
        <v>2</v>
      </c>
    </row>
    <row r="20" spans="2:9" ht="15" customHeight="1" x14ac:dyDescent="0.2">
      <c r="B20" s="9" t="s">
        <v>172</v>
      </c>
      <c r="C20" s="12">
        <f>SUM(LTBL_25206[総数／事業所数])</f>
        <v>2375</v>
      </c>
      <c r="E20" s="12">
        <f>SUBTOTAL(109,LTBL_25206[個人／事業所数])</f>
        <v>1059</v>
      </c>
      <c r="G20" s="12">
        <f>SUBTOTAL(109,LTBL_25206[法人／事業所数])</f>
        <v>1308</v>
      </c>
      <c r="I20" s="12">
        <f>SUBTOTAL(109,LTBL_25206[法人以外の団体／事業所数])</f>
        <v>4</v>
      </c>
    </row>
    <row r="21" spans="2:9" ht="15" customHeight="1" x14ac:dyDescent="0.2">
      <c r="E21" s="11">
        <f>LTBL_25206[[#Totals],[個人／事業所数]]/LTBL_25206[[#Totals],[総数／事業所数]]</f>
        <v>0.44589473684210529</v>
      </c>
      <c r="G21" s="11">
        <f>LTBL_25206[[#Totals],[法人／事業所数]]/LTBL_25206[[#Totals],[総数／事業所数]]</f>
        <v>0.55073684210526319</v>
      </c>
      <c r="I21" s="11">
        <f>LTBL_25206[[#Totals],[法人以外の団体／事業所数]]/LTBL_25206[[#Totals],[総数／事業所数]]</f>
        <v>1.6842105263157896E-3</v>
      </c>
    </row>
    <row r="23" spans="2:9" ht="33" customHeight="1" x14ac:dyDescent="0.2">
      <c r="B23" t="s">
        <v>173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54</v>
      </c>
      <c r="C24" s="12">
        <v>287</v>
      </c>
      <c r="D24" s="8">
        <v>12.08</v>
      </c>
      <c r="E24" s="12">
        <v>105</v>
      </c>
      <c r="F24" s="8">
        <v>9.92</v>
      </c>
      <c r="G24" s="12">
        <v>181</v>
      </c>
      <c r="H24" s="8">
        <v>13.84</v>
      </c>
      <c r="I24" s="12">
        <v>1</v>
      </c>
    </row>
    <row r="25" spans="2:9" ht="15" customHeight="1" x14ac:dyDescent="0.2">
      <c r="B25" t="s">
        <v>58</v>
      </c>
      <c r="C25" s="12">
        <v>272</v>
      </c>
      <c r="D25" s="8">
        <v>11.45</v>
      </c>
      <c r="E25" s="12">
        <v>202</v>
      </c>
      <c r="F25" s="8">
        <v>19.07</v>
      </c>
      <c r="G25" s="12">
        <v>70</v>
      </c>
      <c r="H25" s="8">
        <v>5.35</v>
      </c>
      <c r="I25" s="12">
        <v>0</v>
      </c>
    </row>
    <row r="26" spans="2:9" ht="15" customHeight="1" x14ac:dyDescent="0.2">
      <c r="B26" t="s">
        <v>57</v>
      </c>
      <c r="C26" s="12">
        <v>168</v>
      </c>
      <c r="D26" s="8">
        <v>7.07</v>
      </c>
      <c r="E26" s="12">
        <v>130</v>
      </c>
      <c r="F26" s="8">
        <v>12.28</v>
      </c>
      <c r="G26" s="12">
        <v>38</v>
      </c>
      <c r="H26" s="8">
        <v>2.91</v>
      </c>
      <c r="I26" s="12">
        <v>0</v>
      </c>
    </row>
    <row r="27" spans="2:9" ht="15" customHeight="1" x14ac:dyDescent="0.2">
      <c r="B27" t="s">
        <v>52</v>
      </c>
      <c r="C27" s="12">
        <v>149</v>
      </c>
      <c r="D27" s="8">
        <v>6.27</v>
      </c>
      <c r="E27" s="12">
        <v>64</v>
      </c>
      <c r="F27" s="8">
        <v>6.04</v>
      </c>
      <c r="G27" s="12">
        <v>85</v>
      </c>
      <c r="H27" s="8">
        <v>6.5</v>
      </c>
      <c r="I27" s="12">
        <v>0</v>
      </c>
    </row>
    <row r="28" spans="2:9" ht="15" customHeight="1" x14ac:dyDescent="0.2">
      <c r="B28" t="s">
        <v>60</v>
      </c>
      <c r="C28" s="12">
        <v>141</v>
      </c>
      <c r="D28" s="8">
        <v>5.94</v>
      </c>
      <c r="E28" s="12">
        <v>94</v>
      </c>
      <c r="F28" s="8">
        <v>8.8800000000000008</v>
      </c>
      <c r="G28" s="12">
        <v>46</v>
      </c>
      <c r="H28" s="8">
        <v>3.52</v>
      </c>
      <c r="I28" s="12">
        <v>0</v>
      </c>
    </row>
    <row r="29" spans="2:9" ht="15" customHeight="1" x14ac:dyDescent="0.2">
      <c r="B29" t="s">
        <v>43</v>
      </c>
      <c r="C29" s="12">
        <v>133</v>
      </c>
      <c r="D29" s="8">
        <v>5.6</v>
      </c>
      <c r="E29" s="12">
        <v>22</v>
      </c>
      <c r="F29" s="8">
        <v>2.08</v>
      </c>
      <c r="G29" s="12">
        <v>111</v>
      </c>
      <c r="H29" s="8">
        <v>8.49</v>
      </c>
      <c r="I29" s="12">
        <v>0</v>
      </c>
    </row>
    <row r="30" spans="2:9" ht="15" customHeight="1" x14ac:dyDescent="0.2">
      <c r="B30" t="s">
        <v>55</v>
      </c>
      <c r="C30" s="12">
        <v>95</v>
      </c>
      <c r="D30" s="8">
        <v>4</v>
      </c>
      <c r="E30" s="12">
        <v>64</v>
      </c>
      <c r="F30" s="8">
        <v>6.04</v>
      </c>
      <c r="G30" s="12">
        <v>31</v>
      </c>
      <c r="H30" s="8">
        <v>2.37</v>
      </c>
      <c r="I30" s="12">
        <v>0</v>
      </c>
    </row>
    <row r="31" spans="2:9" ht="15" customHeight="1" x14ac:dyDescent="0.2">
      <c r="B31" t="s">
        <v>45</v>
      </c>
      <c r="C31" s="12">
        <v>86</v>
      </c>
      <c r="D31" s="8">
        <v>3.62</v>
      </c>
      <c r="E31" s="12">
        <v>18</v>
      </c>
      <c r="F31" s="8">
        <v>1.7</v>
      </c>
      <c r="G31" s="12">
        <v>68</v>
      </c>
      <c r="H31" s="8">
        <v>5.2</v>
      </c>
      <c r="I31" s="12">
        <v>0</v>
      </c>
    </row>
    <row r="32" spans="2:9" ht="15" customHeight="1" x14ac:dyDescent="0.2">
      <c r="B32" t="s">
        <v>61</v>
      </c>
      <c r="C32" s="12">
        <v>82</v>
      </c>
      <c r="D32" s="8">
        <v>3.45</v>
      </c>
      <c r="E32" s="12">
        <v>74</v>
      </c>
      <c r="F32" s="8">
        <v>6.99</v>
      </c>
      <c r="G32" s="12">
        <v>8</v>
      </c>
      <c r="H32" s="8">
        <v>0.61</v>
      </c>
      <c r="I32" s="12">
        <v>0</v>
      </c>
    </row>
    <row r="33" spans="2:9" ht="15" customHeight="1" x14ac:dyDescent="0.2">
      <c r="B33" t="s">
        <v>50</v>
      </c>
      <c r="C33" s="12">
        <v>77</v>
      </c>
      <c r="D33" s="8">
        <v>3.24</v>
      </c>
      <c r="E33" s="12">
        <v>51</v>
      </c>
      <c r="F33" s="8">
        <v>4.82</v>
      </c>
      <c r="G33" s="12">
        <v>26</v>
      </c>
      <c r="H33" s="8">
        <v>1.99</v>
      </c>
      <c r="I33" s="12">
        <v>0</v>
      </c>
    </row>
    <row r="34" spans="2:9" ht="15" customHeight="1" x14ac:dyDescent="0.2">
      <c r="B34" t="s">
        <v>56</v>
      </c>
      <c r="C34" s="12">
        <v>67</v>
      </c>
      <c r="D34" s="8">
        <v>2.82</v>
      </c>
      <c r="E34" s="12">
        <v>28</v>
      </c>
      <c r="F34" s="8">
        <v>2.64</v>
      </c>
      <c r="G34" s="12">
        <v>38</v>
      </c>
      <c r="H34" s="8">
        <v>2.91</v>
      </c>
      <c r="I34" s="12">
        <v>1</v>
      </c>
    </row>
    <row r="35" spans="2:9" ht="15" customHeight="1" x14ac:dyDescent="0.2">
      <c r="B35" t="s">
        <v>44</v>
      </c>
      <c r="C35" s="12">
        <v>66</v>
      </c>
      <c r="D35" s="8">
        <v>2.78</v>
      </c>
      <c r="E35" s="12">
        <v>35</v>
      </c>
      <c r="F35" s="8">
        <v>3.31</v>
      </c>
      <c r="G35" s="12">
        <v>31</v>
      </c>
      <c r="H35" s="8">
        <v>2.37</v>
      </c>
      <c r="I35" s="12">
        <v>0</v>
      </c>
    </row>
    <row r="36" spans="2:9" ht="15" customHeight="1" x14ac:dyDescent="0.2">
      <c r="B36" t="s">
        <v>51</v>
      </c>
      <c r="C36" s="12">
        <v>62</v>
      </c>
      <c r="D36" s="8">
        <v>2.61</v>
      </c>
      <c r="E36" s="12">
        <v>32</v>
      </c>
      <c r="F36" s="8">
        <v>3.02</v>
      </c>
      <c r="G36" s="12">
        <v>30</v>
      </c>
      <c r="H36" s="8">
        <v>2.29</v>
      </c>
      <c r="I36" s="12">
        <v>0</v>
      </c>
    </row>
    <row r="37" spans="2:9" ht="15" customHeight="1" x14ac:dyDescent="0.2">
      <c r="B37" t="s">
        <v>49</v>
      </c>
      <c r="C37" s="12">
        <v>53</v>
      </c>
      <c r="D37" s="8">
        <v>2.23</v>
      </c>
      <c r="E37" s="12">
        <v>19</v>
      </c>
      <c r="F37" s="8">
        <v>1.79</v>
      </c>
      <c r="G37" s="12">
        <v>34</v>
      </c>
      <c r="H37" s="8">
        <v>2.6</v>
      </c>
      <c r="I37" s="12">
        <v>0</v>
      </c>
    </row>
    <row r="38" spans="2:9" ht="15" customHeight="1" x14ac:dyDescent="0.2">
      <c r="B38" t="s">
        <v>53</v>
      </c>
      <c r="C38" s="12">
        <v>47</v>
      </c>
      <c r="D38" s="8">
        <v>1.98</v>
      </c>
      <c r="E38" s="12">
        <v>1</v>
      </c>
      <c r="F38" s="8">
        <v>0.09</v>
      </c>
      <c r="G38" s="12">
        <v>46</v>
      </c>
      <c r="H38" s="8">
        <v>3.52</v>
      </c>
      <c r="I38" s="12">
        <v>0</v>
      </c>
    </row>
    <row r="39" spans="2:9" ht="15" customHeight="1" x14ac:dyDescent="0.2">
      <c r="B39" t="s">
        <v>63</v>
      </c>
      <c r="C39" s="12">
        <v>39</v>
      </c>
      <c r="D39" s="8">
        <v>1.64</v>
      </c>
      <c r="E39" s="12">
        <v>2</v>
      </c>
      <c r="F39" s="8">
        <v>0.19</v>
      </c>
      <c r="G39" s="12">
        <v>37</v>
      </c>
      <c r="H39" s="8">
        <v>2.83</v>
      </c>
      <c r="I39" s="12">
        <v>0</v>
      </c>
    </row>
    <row r="40" spans="2:9" ht="15" customHeight="1" x14ac:dyDescent="0.2">
      <c r="B40" t="s">
        <v>64</v>
      </c>
      <c r="C40" s="12">
        <v>36</v>
      </c>
      <c r="D40" s="8">
        <v>1.52</v>
      </c>
      <c r="E40" s="12">
        <v>2</v>
      </c>
      <c r="F40" s="8">
        <v>0.19</v>
      </c>
      <c r="G40" s="12">
        <v>34</v>
      </c>
      <c r="H40" s="8">
        <v>2.6</v>
      </c>
      <c r="I40" s="12">
        <v>0</v>
      </c>
    </row>
    <row r="41" spans="2:9" ht="15" customHeight="1" x14ac:dyDescent="0.2">
      <c r="B41" t="s">
        <v>59</v>
      </c>
      <c r="C41" s="12">
        <v>34</v>
      </c>
      <c r="D41" s="8">
        <v>1.43</v>
      </c>
      <c r="E41" s="12">
        <v>15</v>
      </c>
      <c r="F41" s="8">
        <v>1.42</v>
      </c>
      <c r="G41" s="12">
        <v>19</v>
      </c>
      <c r="H41" s="8">
        <v>1.45</v>
      </c>
      <c r="I41" s="12">
        <v>0</v>
      </c>
    </row>
    <row r="42" spans="2:9" ht="15" customHeight="1" x14ac:dyDescent="0.2">
      <c r="B42" t="s">
        <v>62</v>
      </c>
      <c r="C42" s="12">
        <v>33</v>
      </c>
      <c r="D42" s="8">
        <v>1.39</v>
      </c>
      <c r="E42" s="12">
        <v>0</v>
      </c>
      <c r="F42" s="8">
        <v>0</v>
      </c>
      <c r="G42" s="12">
        <v>32</v>
      </c>
      <c r="H42" s="8">
        <v>2.4500000000000002</v>
      </c>
      <c r="I42" s="12">
        <v>0</v>
      </c>
    </row>
    <row r="43" spans="2:9" ht="15" customHeight="1" x14ac:dyDescent="0.2">
      <c r="B43" t="s">
        <v>47</v>
      </c>
      <c r="C43" s="12">
        <v>30</v>
      </c>
      <c r="D43" s="8">
        <v>1.26</v>
      </c>
      <c r="E43" s="12">
        <v>8</v>
      </c>
      <c r="F43" s="8">
        <v>0.76</v>
      </c>
      <c r="G43" s="12">
        <v>22</v>
      </c>
      <c r="H43" s="8">
        <v>1.68</v>
      </c>
      <c r="I43" s="12">
        <v>0</v>
      </c>
    </row>
    <row r="46" spans="2:9" ht="33" customHeight="1" x14ac:dyDescent="0.2">
      <c r="B46" t="s">
        <v>174</v>
      </c>
      <c r="C46" s="10" t="s">
        <v>36</v>
      </c>
      <c r="D46" s="10" t="s">
        <v>37</v>
      </c>
      <c r="E46" s="10" t="s">
        <v>38</v>
      </c>
      <c r="F46" s="10" t="s">
        <v>39</v>
      </c>
      <c r="G46" s="10" t="s">
        <v>40</v>
      </c>
      <c r="H46" s="10" t="s">
        <v>41</v>
      </c>
      <c r="I46" s="10" t="s">
        <v>42</v>
      </c>
    </row>
    <row r="47" spans="2:9" ht="15" customHeight="1" x14ac:dyDescent="0.2">
      <c r="B47" t="s">
        <v>99</v>
      </c>
      <c r="C47" s="12">
        <v>153</v>
      </c>
      <c r="D47" s="8">
        <v>6.44</v>
      </c>
      <c r="E47" s="12">
        <v>70</v>
      </c>
      <c r="F47" s="8">
        <v>6.61</v>
      </c>
      <c r="G47" s="12">
        <v>83</v>
      </c>
      <c r="H47" s="8">
        <v>6.35</v>
      </c>
      <c r="I47" s="12">
        <v>0</v>
      </c>
    </row>
    <row r="48" spans="2:9" ht="15" customHeight="1" x14ac:dyDescent="0.2">
      <c r="B48" t="s">
        <v>105</v>
      </c>
      <c r="C48" s="12">
        <v>130</v>
      </c>
      <c r="D48" s="8">
        <v>5.47</v>
      </c>
      <c r="E48" s="12">
        <v>101</v>
      </c>
      <c r="F48" s="8">
        <v>9.5399999999999991</v>
      </c>
      <c r="G48" s="12">
        <v>29</v>
      </c>
      <c r="H48" s="8">
        <v>2.2200000000000002</v>
      </c>
      <c r="I48" s="12">
        <v>0</v>
      </c>
    </row>
    <row r="49" spans="2:9" ht="15" customHeight="1" x14ac:dyDescent="0.2">
      <c r="B49" t="s">
        <v>107</v>
      </c>
      <c r="C49" s="12">
        <v>96</v>
      </c>
      <c r="D49" s="8">
        <v>4.04</v>
      </c>
      <c r="E49" s="12">
        <v>72</v>
      </c>
      <c r="F49" s="8">
        <v>6.8</v>
      </c>
      <c r="G49" s="12">
        <v>24</v>
      </c>
      <c r="H49" s="8">
        <v>1.83</v>
      </c>
      <c r="I49" s="12">
        <v>0</v>
      </c>
    </row>
    <row r="50" spans="2:9" ht="15" customHeight="1" x14ac:dyDescent="0.2">
      <c r="B50" t="s">
        <v>104</v>
      </c>
      <c r="C50" s="12">
        <v>68</v>
      </c>
      <c r="D50" s="8">
        <v>2.86</v>
      </c>
      <c r="E50" s="12">
        <v>64</v>
      </c>
      <c r="F50" s="8">
        <v>6.04</v>
      </c>
      <c r="G50" s="12">
        <v>4</v>
      </c>
      <c r="H50" s="8">
        <v>0.31</v>
      </c>
      <c r="I50" s="12">
        <v>0</v>
      </c>
    </row>
    <row r="51" spans="2:9" ht="15" customHeight="1" x14ac:dyDescent="0.2">
      <c r="B51" t="s">
        <v>108</v>
      </c>
      <c r="C51" s="12">
        <v>63</v>
      </c>
      <c r="D51" s="8">
        <v>2.65</v>
      </c>
      <c r="E51" s="12">
        <v>57</v>
      </c>
      <c r="F51" s="8">
        <v>5.38</v>
      </c>
      <c r="G51" s="12">
        <v>6</v>
      </c>
      <c r="H51" s="8">
        <v>0.46</v>
      </c>
      <c r="I51" s="12">
        <v>0</v>
      </c>
    </row>
    <row r="52" spans="2:9" ht="15" customHeight="1" x14ac:dyDescent="0.2">
      <c r="B52" t="s">
        <v>98</v>
      </c>
      <c r="C52" s="12">
        <v>56</v>
      </c>
      <c r="D52" s="8">
        <v>2.36</v>
      </c>
      <c r="E52" s="12">
        <v>11</v>
      </c>
      <c r="F52" s="8">
        <v>1.04</v>
      </c>
      <c r="G52" s="12">
        <v>45</v>
      </c>
      <c r="H52" s="8">
        <v>3.44</v>
      </c>
      <c r="I52" s="12">
        <v>0</v>
      </c>
    </row>
    <row r="53" spans="2:9" ht="15" customHeight="1" x14ac:dyDescent="0.2">
      <c r="B53" t="s">
        <v>97</v>
      </c>
      <c r="C53" s="12">
        <v>52</v>
      </c>
      <c r="D53" s="8">
        <v>2.19</v>
      </c>
      <c r="E53" s="12">
        <v>23</v>
      </c>
      <c r="F53" s="8">
        <v>2.17</v>
      </c>
      <c r="G53" s="12">
        <v>29</v>
      </c>
      <c r="H53" s="8">
        <v>2.2200000000000002</v>
      </c>
      <c r="I53" s="12">
        <v>0</v>
      </c>
    </row>
    <row r="54" spans="2:9" ht="15" customHeight="1" x14ac:dyDescent="0.2">
      <c r="B54" t="s">
        <v>101</v>
      </c>
      <c r="C54" s="12">
        <v>51</v>
      </c>
      <c r="D54" s="8">
        <v>2.15</v>
      </c>
      <c r="E54" s="12">
        <v>35</v>
      </c>
      <c r="F54" s="8">
        <v>3.31</v>
      </c>
      <c r="G54" s="12">
        <v>16</v>
      </c>
      <c r="H54" s="8">
        <v>1.22</v>
      </c>
      <c r="I54" s="12">
        <v>0</v>
      </c>
    </row>
    <row r="55" spans="2:9" ht="15" customHeight="1" x14ac:dyDescent="0.2">
      <c r="B55" t="s">
        <v>90</v>
      </c>
      <c r="C55" s="12">
        <v>44</v>
      </c>
      <c r="D55" s="8">
        <v>1.85</v>
      </c>
      <c r="E55" s="12">
        <v>4</v>
      </c>
      <c r="F55" s="8">
        <v>0.38</v>
      </c>
      <c r="G55" s="12">
        <v>40</v>
      </c>
      <c r="H55" s="8">
        <v>3.06</v>
      </c>
      <c r="I55" s="12">
        <v>0</v>
      </c>
    </row>
    <row r="56" spans="2:9" ht="15" customHeight="1" x14ac:dyDescent="0.2">
      <c r="B56" t="s">
        <v>119</v>
      </c>
      <c r="C56" s="12">
        <v>44</v>
      </c>
      <c r="D56" s="8">
        <v>1.85</v>
      </c>
      <c r="E56" s="12">
        <v>2</v>
      </c>
      <c r="F56" s="8">
        <v>0.19</v>
      </c>
      <c r="G56" s="12">
        <v>42</v>
      </c>
      <c r="H56" s="8">
        <v>3.21</v>
      </c>
      <c r="I56" s="12">
        <v>0</v>
      </c>
    </row>
    <row r="57" spans="2:9" ht="15" customHeight="1" x14ac:dyDescent="0.2">
      <c r="B57" t="s">
        <v>96</v>
      </c>
      <c r="C57" s="12">
        <v>41</v>
      </c>
      <c r="D57" s="8">
        <v>1.73</v>
      </c>
      <c r="E57" s="12">
        <v>22</v>
      </c>
      <c r="F57" s="8">
        <v>2.08</v>
      </c>
      <c r="G57" s="12">
        <v>19</v>
      </c>
      <c r="H57" s="8">
        <v>1.45</v>
      </c>
      <c r="I57" s="12">
        <v>0</v>
      </c>
    </row>
    <row r="58" spans="2:9" ht="15" customHeight="1" x14ac:dyDescent="0.2">
      <c r="B58" t="s">
        <v>100</v>
      </c>
      <c r="C58" s="12">
        <v>41</v>
      </c>
      <c r="D58" s="8">
        <v>1.73</v>
      </c>
      <c r="E58" s="12">
        <v>16</v>
      </c>
      <c r="F58" s="8">
        <v>1.51</v>
      </c>
      <c r="G58" s="12">
        <v>25</v>
      </c>
      <c r="H58" s="8">
        <v>1.91</v>
      </c>
      <c r="I58" s="12">
        <v>0</v>
      </c>
    </row>
    <row r="59" spans="2:9" ht="15" customHeight="1" x14ac:dyDescent="0.2">
      <c r="B59" t="s">
        <v>93</v>
      </c>
      <c r="C59" s="12">
        <v>39</v>
      </c>
      <c r="D59" s="8">
        <v>1.64</v>
      </c>
      <c r="E59" s="12">
        <v>7</v>
      </c>
      <c r="F59" s="8">
        <v>0.66</v>
      </c>
      <c r="G59" s="12">
        <v>32</v>
      </c>
      <c r="H59" s="8">
        <v>2.4500000000000002</v>
      </c>
      <c r="I59" s="12">
        <v>0</v>
      </c>
    </row>
    <row r="60" spans="2:9" ht="15" customHeight="1" x14ac:dyDescent="0.2">
      <c r="B60" t="s">
        <v>120</v>
      </c>
      <c r="C60" s="12">
        <v>36</v>
      </c>
      <c r="D60" s="8">
        <v>1.52</v>
      </c>
      <c r="E60" s="12">
        <v>25</v>
      </c>
      <c r="F60" s="8">
        <v>2.36</v>
      </c>
      <c r="G60" s="12">
        <v>11</v>
      </c>
      <c r="H60" s="8">
        <v>0.84</v>
      </c>
      <c r="I60" s="12">
        <v>0</v>
      </c>
    </row>
    <row r="61" spans="2:9" ht="15" customHeight="1" x14ac:dyDescent="0.2">
      <c r="B61" t="s">
        <v>106</v>
      </c>
      <c r="C61" s="12">
        <v>36</v>
      </c>
      <c r="D61" s="8">
        <v>1.52</v>
      </c>
      <c r="E61" s="12">
        <v>22</v>
      </c>
      <c r="F61" s="8">
        <v>2.08</v>
      </c>
      <c r="G61" s="12">
        <v>14</v>
      </c>
      <c r="H61" s="8">
        <v>1.07</v>
      </c>
      <c r="I61" s="12">
        <v>0</v>
      </c>
    </row>
    <row r="62" spans="2:9" ht="15" customHeight="1" x14ac:dyDescent="0.2">
      <c r="B62" t="s">
        <v>110</v>
      </c>
      <c r="C62" s="12">
        <v>34</v>
      </c>
      <c r="D62" s="8">
        <v>1.43</v>
      </c>
      <c r="E62" s="12">
        <v>22</v>
      </c>
      <c r="F62" s="8">
        <v>2.08</v>
      </c>
      <c r="G62" s="12">
        <v>11</v>
      </c>
      <c r="H62" s="8">
        <v>0.84</v>
      </c>
      <c r="I62" s="12">
        <v>1</v>
      </c>
    </row>
    <row r="63" spans="2:9" ht="15" customHeight="1" x14ac:dyDescent="0.2">
      <c r="B63" t="s">
        <v>118</v>
      </c>
      <c r="C63" s="12">
        <v>34</v>
      </c>
      <c r="D63" s="8">
        <v>1.43</v>
      </c>
      <c r="E63" s="12">
        <v>10</v>
      </c>
      <c r="F63" s="8">
        <v>0.94</v>
      </c>
      <c r="G63" s="12">
        <v>24</v>
      </c>
      <c r="H63" s="8">
        <v>1.83</v>
      </c>
      <c r="I63" s="12">
        <v>0</v>
      </c>
    </row>
    <row r="64" spans="2:9" ht="15" customHeight="1" x14ac:dyDescent="0.2">
      <c r="B64" t="s">
        <v>89</v>
      </c>
      <c r="C64" s="12">
        <v>33</v>
      </c>
      <c r="D64" s="8">
        <v>1.39</v>
      </c>
      <c r="E64" s="12">
        <v>5</v>
      </c>
      <c r="F64" s="8">
        <v>0.47</v>
      </c>
      <c r="G64" s="12">
        <v>28</v>
      </c>
      <c r="H64" s="8">
        <v>2.14</v>
      </c>
      <c r="I64" s="12">
        <v>0</v>
      </c>
    </row>
    <row r="65" spans="2:9" ht="15" customHeight="1" x14ac:dyDescent="0.2">
      <c r="B65" t="s">
        <v>102</v>
      </c>
      <c r="C65" s="12">
        <v>32</v>
      </c>
      <c r="D65" s="8">
        <v>1.35</v>
      </c>
      <c r="E65" s="12">
        <v>29</v>
      </c>
      <c r="F65" s="8">
        <v>2.74</v>
      </c>
      <c r="G65" s="12">
        <v>3</v>
      </c>
      <c r="H65" s="8">
        <v>0.23</v>
      </c>
      <c r="I65" s="12">
        <v>0</v>
      </c>
    </row>
    <row r="66" spans="2:9" ht="15" customHeight="1" x14ac:dyDescent="0.2">
      <c r="B66" t="s">
        <v>92</v>
      </c>
      <c r="C66" s="12">
        <v>30</v>
      </c>
      <c r="D66" s="8">
        <v>1.26</v>
      </c>
      <c r="E66" s="12">
        <v>11</v>
      </c>
      <c r="F66" s="8">
        <v>1.04</v>
      </c>
      <c r="G66" s="12">
        <v>19</v>
      </c>
      <c r="H66" s="8">
        <v>1.45</v>
      </c>
      <c r="I66" s="12">
        <v>0</v>
      </c>
    </row>
    <row r="67" spans="2:9" ht="15" customHeight="1" x14ac:dyDescent="0.2">
      <c r="B67" t="s">
        <v>103</v>
      </c>
      <c r="C67" s="12">
        <v>30</v>
      </c>
      <c r="D67" s="8">
        <v>1.26</v>
      </c>
      <c r="E67" s="12">
        <v>26</v>
      </c>
      <c r="F67" s="8">
        <v>2.46</v>
      </c>
      <c r="G67" s="12">
        <v>4</v>
      </c>
      <c r="H67" s="8">
        <v>0.31</v>
      </c>
      <c r="I67" s="12">
        <v>0</v>
      </c>
    </row>
    <row r="69" spans="2:9" ht="15" customHeight="1" x14ac:dyDescent="0.2">
      <c r="B69" t="s">
        <v>175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00000-F09C-4C3C-9887-D7C04370AC13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181</v>
      </c>
    </row>
    <row r="4" spans="2:9" ht="33" customHeight="1" x14ac:dyDescent="0.2">
      <c r="B4" t="s">
        <v>171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215</v>
      </c>
      <c r="D6" s="8">
        <v>15.27</v>
      </c>
      <c r="E6" s="12">
        <v>70</v>
      </c>
      <c r="F6" s="8">
        <v>10.59</v>
      </c>
      <c r="G6" s="12">
        <v>145</v>
      </c>
      <c r="H6" s="8">
        <v>19.97</v>
      </c>
      <c r="I6" s="12">
        <v>0</v>
      </c>
    </row>
    <row r="7" spans="2:9" ht="15" customHeight="1" x14ac:dyDescent="0.2">
      <c r="B7" t="s">
        <v>22</v>
      </c>
      <c r="C7" s="12">
        <v>96</v>
      </c>
      <c r="D7" s="8">
        <v>6.82</v>
      </c>
      <c r="E7" s="12">
        <v>33</v>
      </c>
      <c r="F7" s="8">
        <v>4.99</v>
      </c>
      <c r="G7" s="12">
        <v>63</v>
      </c>
      <c r="H7" s="8">
        <v>8.68</v>
      </c>
      <c r="I7" s="12">
        <v>0</v>
      </c>
    </row>
    <row r="8" spans="2:9" ht="15" customHeight="1" x14ac:dyDescent="0.2">
      <c r="B8" t="s">
        <v>23</v>
      </c>
      <c r="C8" s="12">
        <v>4</v>
      </c>
      <c r="D8" s="8">
        <v>0.28000000000000003</v>
      </c>
      <c r="E8" s="12">
        <v>0</v>
      </c>
      <c r="F8" s="8">
        <v>0</v>
      </c>
      <c r="G8" s="12">
        <v>4</v>
      </c>
      <c r="H8" s="8">
        <v>0.55000000000000004</v>
      </c>
      <c r="I8" s="12">
        <v>0</v>
      </c>
    </row>
    <row r="9" spans="2:9" ht="15" customHeight="1" x14ac:dyDescent="0.2">
      <c r="B9" t="s">
        <v>24</v>
      </c>
      <c r="C9" s="12">
        <v>12</v>
      </c>
      <c r="D9" s="8">
        <v>0.85</v>
      </c>
      <c r="E9" s="12">
        <v>0</v>
      </c>
      <c r="F9" s="8">
        <v>0</v>
      </c>
      <c r="G9" s="12">
        <v>12</v>
      </c>
      <c r="H9" s="8">
        <v>1.65</v>
      </c>
      <c r="I9" s="12">
        <v>0</v>
      </c>
    </row>
    <row r="10" spans="2:9" ht="15" customHeight="1" x14ac:dyDescent="0.2">
      <c r="B10" t="s">
        <v>25</v>
      </c>
      <c r="C10" s="12">
        <v>20</v>
      </c>
      <c r="D10" s="8">
        <v>1.42</v>
      </c>
      <c r="E10" s="12">
        <v>3</v>
      </c>
      <c r="F10" s="8">
        <v>0.45</v>
      </c>
      <c r="G10" s="12">
        <v>17</v>
      </c>
      <c r="H10" s="8">
        <v>2.34</v>
      </c>
      <c r="I10" s="12">
        <v>0</v>
      </c>
    </row>
    <row r="11" spans="2:9" ht="15" customHeight="1" x14ac:dyDescent="0.2">
      <c r="B11" t="s">
        <v>26</v>
      </c>
      <c r="C11" s="12">
        <v>337</v>
      </c>
      <c r="D11" s="8">
        <v>23.93</v>
      </c>
      <c r="E11" s="12">
        <v>155</v>
      </c>
      <c r="F11" s="8">
        <v>23.45</v>
      </c>
      <c r="G11" s="12">
        <v>182</v>
      </c>
      <c r="H11" s="8">
        <v>25.07</v>
      </c>
      <c r="I11" s="12">
        <v>0</v>
      </c>
    </row>
    <row r="12" spans="2:9" ht="15" customHeight="1" x14ac:dyDescent="0.2">
      <c r="B12" t="s">
        <v>27</v>
      </c>
      <c r="C12" s="12">
        <v>9</v>
      </c>
      <c r="D12" s="8">
        <v>0.64</v>
      </c>
      <c r="E12" s="12">
        <v>2</v>
      </c>
      <c r="F12" s="8">
        <v>0.3</v>
      </c>
      <c r="G12" s="12">
        <v>7</v>
      </c>
      <c r="H12" s="8">
        <v>0.96</v>
      </c>
      <c r="I12" s="12">
        <v>0</v>
      </c>
    </row>
    <row r="13" spans="2:9" ht="15" customHeight="1" x14ac:dyDescent="0.2">
      <c r="B13" t="s">
        <v>28</v>
      </c>
      <c r="C13" s="12">
        <v>114</v>
      </c>
      <c r="D13" s="8">
        <v>8.1</v>
      </c>
      <c r="E13" s="12">
        <v>15</v>
      </c>
      <c r="F13" s="8">
        <v>2.27</v>
      </c>
      <c r="G13" s="12">
        <v>99</v>
      </c>
      <c r="H13" s="8">
        <v>13.64</v>
      </c>
      <c r="I13" s="12">
        <v>0</v>
      </c>
    </row>
    <row r="14" spans="2:9" ht="15" customHeight="1" x14ac:dyDescent="0.2">
      <c r="B14" t="s">
        <v>29</v>
      </c>
      <c r="C14" s="12">
        <v>76</v>
      </c>
      <c r="D14" s="8">
        <v>5.4</v>
      </c>
      <c r="E14" s="12">
        <v>37</v>
      </c>
      <c r="F14" s="8">
        <v>5.6</v>
      </c>
      <c r="G14" s="12">
        <v>36</v>
      </c>
      <c r="H14" s="8">
        <v>4.96</v>
      </c>
      <c r="I14" s="12">
        <v>1</v>
      </c>
    </row>
    <row r="15" spans="2:9" ht="15" customHeight="1" x14ac:dyDescent="0.2">
      <c r="B15" t="s">
        <v>30</v>
      </c>
      <c r="C15" s="12">
        <v>130</v>
      </c>
      <c r="D15" s="8">
        <v>9.23</v>
      </c>
      <c r="E15" s="12">
        <v>86</v>
      </c>
      <c r="F15" s="8">
        <v>13.01</v>
      </c>
      <c r="G15" s="12">
        <v>44</v>
      </c>
      <c r="H15" s="8">
        <v>6.06</v>
      </c>
      <c r="I15" s="12">
        <v>0</v>
      </c>
    </row>
    <row r="16" spans="2:9" ht="15" customHeight="1" x14ac:dyDescent="0.2">
      <c r="B16" t="s">
        <v>31</v>
      </c>
      <c r="C16" s="12">
        <v>194</v>
      </c>
      <c r="D16" s="8">
        <v>13.78</v>
      </c>
      <c r="E16" s="12">
        <v>156</v>
      </c>
      <c r="F16" s="8">
        <v>23.6</v>
      </c>
      <c r="G16" s="12">
        <v>37</v>
      </c>
      <c r="H16" s="8">
        <v>5.0999999999999996</v>
      </c>
      <c r="I16" s="12">
        <v>0</v>
      </c>
    </row>
    <row r="17" spans="2:9" ht="15" customHeight="1" x14ac:dyDescent="0.2">
      <c r="B17" t="s">
        <v>32</v>
      </c>
      <c r="C17" s="12">
        <v>74</v>
      </c>
      <c r="D17" s="8">
        <v>5.26</v>
      </c>
      <c r="E17" s="12">
        <v>45</v>
      </c>
      <c r="F17" s="8">
        <v>6.81</v>
      </c>
      <c r="G17" s="12">
        <v>21</v>
      </c>
      <c r="H17" s="8">
        <v>2.89</v>
      </c>
      <c r="I17" s="12">
        <v>0</v>
      </c>
    </row>
    <row r="18" spans="2:9" ht="15" customHeight="1" x14ac:dyDescent="0.2">
      <c r="B18" t="s">
        <v>33</v>
      </c>
      <c r="C18" s="12">
        <v>74</v>
      </c>
      <c r="D18" s="8">
        <v>5.26</v>
      </c>
      <c r="E18" s="12">
        <v>39</v>
      </c>
      <c r="F18" s="8">
        <v>5.9</v>
      </c>
      <c r="G18" s="12">
        <v>35</v>
      </c>
      <c r="H18" s="8">
        <v>4.82</v>
      </c>
      <c r="I18" s="12">
        <v>0</v>
      </c>
    </row>
    <row r="19" spans="2:9" ht="15" customHeight="1" x14ac:dyDescent="0.2">
      <c r="B19" t="s">
        <v>34</v>
      </c>
      <c r="C19" s="12">
        <v>53</v>
      </c>
      <c r="D19" s="8">
        <v>3.76</v>
      </c>
      <c r="E19" s="12">
        <v>20</v>
      </c>
      <c r="F19" s="8">
        <v>3.03</v>
      </c>
      <c r="G19" s="12">
        <v>24</v>
      </c>
      <c r="H19" s="8">
        <v>3.31</v>
      </c>
      <c r="I19" s="12">
        <v>0</v>
      </c>
    </row>
    <row r="20" spans="2:9" ht="15" customHeight="1" x14ac:dyDescent="0.2">
      <c r="B20" s="9" t="s">
        <v>172</v>
      </c>
      <c r="C20" s="12">
        <f>SUM(LTBL_25207[総数／事業所数])</f>
        <v>1408</v>
      </c>
      <c r="E20" s="12">
        <f>SUBTOTAL(109,LTBL_25207[個人／事業所数])</f>
        <v>661</v>
      </c>
      <c r="G20" s="12">
        <f>SUBTOTAL(109,LTBL_25207[法人／事業所数])</f>
        <v>726</v>
      </c>
      <c r="I20" s="12">
        <f>SUBTOTAL(109,LTBL_25207[法人以外の団体／事業所数])</f>
        <v>1</v>
      </c>
    </row>
    <row r="21" spans="2:9" ht="15" customHeight="1" x14ac:dyDescent="0.2">
      <c r="E21" s="11">
        <f>LTBL_25207[[#Totals],[個人／事業所数]]/LTBL_25207[[#Totals],[総数／事業所数]]</f>
        <v>0.46946022727272729</v>
      </c>
      <c r="G21" s="11">
        <f>LTBL_25207[[#Totals],[法人／事業所数]]/LTBL_25207[[#Totals],[総数／事業所数]]</f>
        <v>0.515625</v>
      </c>
      <c r="I21" s="11">
        <f>LTBL_25207[[#Totals],[法人以外の団体／事業所数]]/LTBL_25207[[#Totals],[総数／事業所数]]</f>
        <v>7.1022727272727275E-4</v>
      </c>
    </row>
    <row r="23" spans="2:9" ht="33" customHeight="1" x14ac:dyDescent="0.2">
      <c r="B23" t="s">
        <v>173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58</v>
      </c>
      <c r="C24" s="12">
        <v>163</v>
      </c>
      <c r="D24" s="8">
        <v>11.58</v>
      </c>
      <c r="E24" s="12">
        <v>139</v>
      </c>
      <c r="F24" s="8">
        <v>21.03</v>
      </c>
      <c r="G24" s="12">
        <v>24</v>
      </c>
      <c r="H24" s="8">
        <v>3.31</v>
      </c>
      <c r="I24" s="12">
        <v>0</v>
      </c>
    </row>
    <row r="25" spans="2:9" ht="15" customHeight="1" x14ac:dyDescent="0.2">
      <c r="B25" t="s">
        <v>57</v>
      </c>
      <c r="C25" s="12">
        <v>106</v>
      </c>
      <c r="D25" s="8">
        <v>7.53</v>
      </c>
      <c r="E25" s="12">
        <v>80</v>
      </c>
      <c r="F25" s="8">
        <v>12.1</v>
      </c>
      <c r="G25" s="12">
        <v>26</v>
      </c>
      <c r="H25" s="8">
        <v>3.58</v>
      </c>
      <c r="I25" s="12">
        <v>0</v>
      </c>
    </row>
    <row r="26" spans="2:9" ht="15" customHeight="1" x14ac:dyDescent="0.2">
      <c r="B26" t="s">
        <v>43</v>
      </c>
      <c r="C26" s="12">
        <v>99</v>
      </c>
      <c r="D26" s="8">
        <v>7.03</v>
      </c>
      <c r="E26" s="12">
        <v>22</v>
      </c>
      <c r="F26" s="8">
        <v>3.33</v>
      </c>
      <c r="G26" s="12">
        <v>77</v>
      </c>
      <c r="H26" s="8">
        <v>10.61</v>
      </c>
      <c r="I26" s="12">
        <v>0</v>
      </c>
    </row>
    <row r="27" spans="2:9" ht="15" customHeight="1" x14ac:dyDescent="0.2">
      <c r="B27" t="s">
        <v>52</v>
      </c>
      <c r="C27" s="12">
        <v>94</v>
      </c>
      <c r="D27" s="8">
        <v>6.68</v>
      </c>
      <c r="E27" s="12">
        <v>41</v>
      </c>
      <c r="F27" s="8">
        <v>6.2</v>
      </c>
      <c r="G27" s="12">
        <v>53</v>
      </c>
      <c r="H27" s="8">
        <v>7.3</v>
      </c>
      <c r="I27" s="12">
        <v>0</v>
      </c>
    </row>
    <row r="28" spans="2:9" ht="15" customHeight="1" x14ac:dyDescent="0.2">
      <c r="B28" t="s">
        <v>54</v>
      </c>
      <c r="C28" s="12">
        <v>77</v>
      </c>
      <c r="D28" s="8">
        <v>5.47</v>
      </c>
      <c r="E28" s="12">
        <v>12</v>
      </c>
      <c r="F28" s="8">
        <v>1.82</v>
      </c>
      <c r="G28" s="12">
        <v>65</v>
      </c>
      <c r="H28" s="8">
        <v>8.9499999999999993</v>
      </c>
      <c r="I28" s="12">
        <v>0</v>
      </c>
    </row>
    <row r="29" spans="2:9" ht="15" customHeight="1" x14ac:dyDescent="0.2">
      <c r="B29" t="s">
        <v>60</v>
      </c>
      <c r="C29" s="12">
        <v>74</v>
      </c>
      <c r="D29" s="8">
        <v>5.26</v>
      </c>
      <c r="E29" s="12">
        <v>45</v>
      </c>
      <c r="F29" s="8">
        <v>6.81</v>
      </c>
      <c r="G29" s="12">
        <v>21</v>
      </c>
      <c r="H29" s="8">
        <v>2.89</v>
      </c>
      <c r="I29" s="12">
        <v>0</v>
      </c>
    </row>
    <row r="30" spans="2:9" ht="15" customHeight="1" x14ac:dyDescent="0.2">
      <c r="B30" t="s">
        <v>44</v>
      </c>
      <c r="C30" s="12">
        <v>65</v>
      </c>
      <c r="D30" s="8">
        <v>4.62</v>
      </c>
      <c r="E30" s="12">
        <v>38</v>
      </c>
      <c r="F30" s="8">
        <v>5.75</v>
      </c>
      <c r="G30" s="12">
        <v>27</v>
      </c>
      <c r="H30" s="8">
        <v>3.72</v>
      </c>
      <c r="I30" s="12">
        <v>0</v>
      </c>
    </row>
    <row r="31" spans="2:9" ht="15" customHeight="1" x14ac:dyDescent="0.2">
      <c r="B31" t="s">
        <v>51</v>
      </c>
      <c r="C31" s="12">
        <v>65</v>
      </c>
      <c r="D31" s="8">
        <v>4.62</v>
      </c>
      <c r="E31" s="12">
        <v>39</v>
      </c>
      <c r="F31" s="8">
        <v>5.9</v>
      </c>
      <c r="G31" s="12">
        <v>26</v>
      </c>
      <c r="H31" s="8">
        <v>3.58</v>
      </c>
      <c r="I31" s="12">
        <v>0</v>
      </c>
    </row>
    <row r="32" spans="2:9" ht="15" customHeight="1" x14ac:dyDescent="0.2">
      <c r="B32" t="s">
        <v>50</v>
      </c>
      <c r="C32" s="12">
        <v>56</v>
      </c>
      <c r="D32" s="8">
        <v>3.98</v>
      </c>
      <c r="E32" s="12">
        <v>43</v>
      </c>
      <c r="F32" s="8">
        <v>6.51</v>
      </c>
      <c r="G32" s="12">
        <v>13</v>
      </c>
      <c r="H32" s="8">
        <v>1.79</v>
      </c>
      <c r="I32" s="12">
        <v>0</v>
      </c>
    </row>
    <row r="33" spans="2:9" ht="15" customHeight="1" x14ac:dyDescent="0.2">
      <c r="B33" t="s">
        <v>45</v>
      </c>
      <c r="C33" s="12">
        <v>51</v>
      </c>
      <c r="D33" s="8">
        <v>3.62</v>
      </c>
      <c r="E33" s="12">
        <v>10</v>
      </c>
      <c r="F33" s="8">
        <v>1.51</v>
      </c>
      <c r="G33" s="12">
        <v>41</v>
      </c>
      <c r="H33" s="8">
        <v>5.65</v>
      </c>
      <c r="I33" s="12">
        <v>0</v>
      </c>
    </row>
    <row r="34" spans="2:9" ht="15" customHeight="1" x14ac:dyDescent="0.2">
      <c r="B34" t="s">
        <v>61</v>
      </c>
      <c r="C34" s="12">
        <v>50</v>
      </c>
      <c r="D34" s="8">
        <v>3.55</v>
      </c>
      <c r="E34" s="12">
        <v>39</v>
      </c>
      <c r="F34" s="8">
        <v>5.9</v>
      </c>
      <c r="G34" s="12">
        <v>11</v>
      </c>
      <c r="H34" s="8">
        <v>1.52</v>
      </c>
      <c r="I34" s="12">
        <v>0</v>
      </c>
    </row>
    <row r="35" spans="2:9" ht="15" customHeight="1" x14ac:dyDescent="0.2">
      <c r="B35" t="s">
        <v>49</v>
      </c>
      <c r="C35" s="12">
        <v>42</v>
      </c>
      <c r="D35" s="8">
        <v>2.98</v>
      </c>
      <c r="E35" s="12">
        <v>15</v>
      </c>
      <c r="F35" s="8">
        <v>2.27</v>
      </c>
      <c r="G35" s="12">
        <v>27</v>
      </c>
      <c r="H35" s="8">
        <v>3.72</v>
      </c>
      <c r="I35" s="12">
        <v>0</v>
      </c>
    </row>
    <row r="36" spans="2:9" ht="15" customHeight="1" x14ac:dyDescent="0.2">
      <c r="B36" t="s">
        <v>55</v>
      </c>
      <c r="C36" s="12">
        <v>39</v>
      </c>
      <c r="D36" s="8">
        <v>2.77</v>
      </c>
      <c r="E36" s="12">
        <v>26</v>
      </c>
      <c r="F36" s="8">
        <v>3.93</v>
      </c>
      <c r="G36" s="12">
        <v>13</v>
      </c>
      <c r="H36" s="8">
        <v>1.79</v>
      </c>
      <c r="I36" s="12">
        <v>0</v>
      </c>
    </row>
    <row r="37" spans="2:9" ht="15" customHeight="1" x14ac:dyDescent="0.2">
      <c r="B37" t="s">
        <v>56</v>
      </c>
      <c r="C37" s="12">
        <v>33</v>
      </c>
      <c r="D37" s="8">
        <v>2.34</v>
      </c>
      <c r="E37" s="12">
        <v>11</v>
      </c>
      <c r="F37" s="8">
        <v>1.66</v>
      </c>
      <c r="G37" s="12">
        <v>21</v>
      </c>
      <c r="H37" s="8">
        <v>2.89</v>
      </c>
      <c r="I37" s="12">
        <v>0</v>
      </c>
    </row>
    <row r="38" spans="2:9" ht="15" customHeight="1" x14ac:dyDescent="0.2">
      <c r="B38" t="s">
        <v>53</v>
      </c>
      <c r="C38" s="12">
        <v>31</v>
      </c>
      <c r="D38" s="8">
        <v>2.2000000000000002</v>
      </c>
      <c r="E38" s="12">
        <v>3</v>
      </c>
      <c r="F38" s="8">
        <v>0.45</v>
      </c>
      <c r="G38" s="12">
        <v>28</v>
      </c>
      <c r="H38" s="8">
        <v>3.86</v>
      </c>
      <c r="I38" s="12">
        <v>0</v>
      </c>
    </row>
    <row r="39" spans="2:9" ht="15" customHeight="1" x14ac:dyDescent="0.2">
      <c r="B39" t="s">
        <v>62</v>
      </c>
      <c r="C39" s="12">
        <v>24</v>
      </c>
      <c r="D39" s="8">
        <v>1.7</v>
      </c>
      <c r="E39" s="12">
        <v>0</v>
      </c>
      <c r="F39" s="8">
        <v>0</v>
      </c>
      <c r="G39" s="12">
        <v>24</v>
      </c>
      <c r="H39" s="8">
        <v>3.31</v>
      </c>
      <c r="I39" s="12">
        <v>0</v>
      </c>
    </row>
    <row r="40" spans="2:9" ht="15" customHeight="1" x14ac:dyDescent="0.2">
      <c r="B40" t="s">
        <v>47</v>
      </c>
      <c r="C40" s="12">
        <v>22</v>
      </c>
      <c r="D40" s="8">
        <v>1.56</v>
      </c>
      <c r="E40" s="12">
        <v>2</v>
      </c>
      <c r="F40" s="8">
        <v>0.3</v>
      </c>
      <c r="G40" s="12">
        <v>20</v>
      </c>
      <c r="H40" s="8">
        <v>2.75</v>
      </c>
      <c r="I40" s="12">
        <v>0</v>
      </c>
    </row>
    <row r="41" spans="2:9" ht="15" customHeight="1" x14ac:dyDescent="0.2">
      <c r="B41" t="s">
        <v>69</v>
      </c>
      <c r="C41" s="12">
        <v>22</v>
      </c>
      <c r="D41" s="8">
        <v>1.56</v>
      </c>
      <c r="E41" s="12">
        <v>5</v>
      </c>
      <c r="F41" s="8">
        <v>0.76</v>
      </c>
      <c r="G41" s="12">
        <v>17</v>
      </c>
      <c r="H41" s="8">
        <v>2.34</v>
      </c>
      <c r="I41" s="12">
        <v>0</v>
      </c>
    </row>
    <row r="42" spans="2:9" ht="15" customHeight="1" x14ac:dyDescent="0.2">
      <c r="B42" t="s">
        <v>59</v>
      </c>
      <c r="C42" s="12">
        <v>22</v>
      </c>
      <c r="D42" s="8">
        <v>1.56</v>
      </c>
      <c r="E42" s="12">
        <v>13</v>
      </c>
      <c r="F42" s="8">
        <v>1.97</v>
      </c>
      <c r="G42" s="12">
        <v>9</v>
      </c>
      <c r="H42" s="8">
        <v>1.24</v>
      </c>
      <c r="I42" s="12">
        <v>0</v>
      </c>
    </row>
    <row r="43" spans="2:9" ht="15" customHeight="1" x14ac:dyDescent="0.2">
      <c r="B43" t="s">
        <v>63</v>
      </c>
      <c r="C43" s="12">
        <v>19</v>
      </c>
      <c r="D43" s="8">
        <v>1.35</v>
      </c>
      <c r="E43" s="12">
        <v>2</v>
      </c>
      <c r="F43" s="8">
        <v>0.3</v>
      </c>
      <c r="G43" s="12">
        <v>17</v>
      </c>
      <c r="H43" s="8">
        <v>2.34</v>
      </c>
      <c r="I43" s="12">
        <v>0</v>
      </c>
    </row>
    <row r="46" spans="2:9" ht="33" customHeight="1" x14ac:dyDescent="0.2">
      <c r="B46" t="s">
        <v>174</v>
      </c>
      <c r="C46" s="10" t="s">
        <v>36</v>
      </c>
      <c r="D46" s="10" t="s">
        <v>37</v>
      </c>
      <c r="E46" s="10" t="s">
        <v>38</v>
      </c>
      <c r="F46" s="10" t="s">
        <v>39</v>
      </c>
      <c r="G46" s="10" t="s">
        <v>40</v>
      </c>
      <c r="H46" s="10" t="s">
        <v>41</v>
      </c>
      <c r="I46" s="10" t="s">
        <v>42</v>
      </c>
    </row>
    <row r="47" spans="2:9" ht="15" customHeight="1" x14ac:dyDescent="0.2">
      <c r="B47" t="s">
        <v>105</v>
      </c>
      <c r="C47" s="12">
        <v>99</v>
      </c>
      <c r="D47" s="8">
        <v>7.03</v>
      </c>
      <c r="E47" s="12">
        <v>88</v>
      </c>
      <c r="F47" s="8">
        <v>13.31</v>
      </c>
      <c r="G47" s="12">
        <v>11</v>
      </c>
      <c r="H47" s="8">
        <v>1.52</v>
      </c>
      <c r="I47" s="12">
        <v>0</v>
      </c>
    </row>
    <row r="48" spans="2:9" ht="15" customHeight="1" x14ac:dyDescent="0.2">
      <c r="B48" t="s">
        <v>96</v>
      </c>
      <c r="C48" s="12">
        <v>44</v>
      </c>
      <c r="D48" s="8">
        <v>3.13</v>
      </c>
      <c r="E48" s="12">
        <v>27</v>
      </c>
      <c r="F48" s="8">
        <v>4.08</v>
      </c>
      <c r="G48" s="12">
        <v>17</v>
      </c>
      <c r="H48" s="8">
        <v>2.34</v>
      </c>
      <c r="I48" s="12">
        <v>0</v>
      </c>
    </row>
    <row r="49" spans="2:9" ht="15" customHeight="1" x14ac:dyDescent="0.2">
      <c r="B49" t="s">
        <v>108</v>
      </c>
      <c r="C49" s="12">
        <v>44</v>
      </c>
      <c r="D49" s="8">
        <v>3.13</v>
      </c>
      <c r="E49" s="12">
        <v>35</v>
      </c>
      <c r="F49" s="8">
        <v>5.3</v>
      </c>
      <c r="G49" s="12">
        <v>9</v>
      </c>
      <c r="H49" s="8">
        <v>1.24</v>
      </c>
      <c r="I49" s="12">
        <v>0</v>
      </c>
    </row>
    <row r="50" spans="2:9" ht="15" customHeight="1" x14ac:dyDescent="0.2">
      <c r="B50" t="s">
        <v>107</v>
      </c>
      <c r="C50" s="12">
        <v>43</v>
      </c>
      <c r="D50" s="8">
        <v>3.05</v>
      </c>
      <c r="E50" s="12">
        <v>32</v>
      </c>
      <c r="F50" s="8">
        <v>4.84</v>
      </c>
      <c r="G50" s="12">
        <v>11</v>
      </c>
      <c r="H50" s="8">
        <v>1.52</v>
      </c>
      <c r="I50" s="12">
        <v>0</v>
      </c>
    </row>
    <row r="51" spans="2:9" ht="15" customHeight="1" x14ac:dyDescent="0.2">
      <c r="B51" t="s">
        <v>99</v>
      </c>
      <c r="C51" s="12">
        <v>41</v>
      </c>
      <c r="D51" s="8">
        <v>2.91</v>
      </c>
      <c r="E51" s="12">
        <v>6</v>
      </c>
      <c r="F51" s="8">
        <v>0.91</v>
      </c>
      <c r="G51" s="12">
        <v>35</v>
      </c>
      <c r="H51" s="8">
        <v>4.82</v>
      </c>
      <c r="I51" s="12">
        <v>0</v>
      </c>
    </row>
    <row r="52" spans="2:9" ht="15" customHeight="1" x14ac:dyDescent="0.2">
      <c r="B52" t="s">
        <v>104</v>
      </c>
      <c r="C52" s="12">
        <v>37</v>
      </c>
      <c r="D52" s="8">
        <v>2.63</v>
      </c>
      <c r="E52" s="12">
        <v>36</v>
      </c>
      <c r="F52" s="8">
        <v>5.45</v>
      </c>
      <c r="G52" s="12">
        <v>1</v>
      </c>
      <c r="H52" s="8">
        <v>0.14000000000000001</v>
      </c>
      <c r="I52" s="12">
        <v>0</v>
      </c>
    </row>
    <row r="53" spans="2:9" ht="15" customHeight="1" x14ac:dyDescent="0.2">
      <c r="B53" t="s">
        <v>101</v>
      </c>
      <c r="C53" s="12">
        <v>33</v>
      </c>
      <c r="D53" s="8">
        <v>2.34</v>
      </c>
      <c r="E53" s="12">
        <v>24</v>
      </c>
      <c r="F53" s="8">
        <v>3.63</v>
      </c>
      <c r="G53" s="12">
        <v>9</v>
      </c>
      <c r="H53" s="8">
        <v>1.24</v>
      </c>
      <c r="I53" s="12">
        <v>0</v>
      </c>
    </row>
    <row r="54" spans="2:9" ht="15" customHeight="1" x14ac:dyDescent="0.2">
      <c r="B54" t="s">
        <v>90</v>
      </c>
      <c r="C54" s="12">
        <v>30</v>
      </c>
      <c r="D54" s="8">
        <v>2.13</v>
      </c>
      <c r="E54" s="12">
        <v>6</v>
      </c>
      <c r="F54" s="8">
        <v>0.91</v>
      </c>
      <c r="G54" s="12">
        <v>24</v>
      </c>
      <c r="H54" s="8">
        <v>3.31</v>
      </c>
      <c r="I54" s="12">
        <v>0</v>
      </c>
    </row>
    <row r="55" spans="2:9" ht="15" customHeight="1" x14ac:dyDescent="0.2">
      <c r="B55" t="s">
        <v>89</v>
      </c>
      <c r="C55" s="12">
        <v>27</v>
      </c>
      <c r="D55" s="8">
        <v>1.92</v>
      </c>
      <c r="E55" s="12">
        <v>2</v>
      </c>
      <c r="F55" s="8">
        <v>0.3</v>
      </c>
      <c r="G55" s="12">
        <v>25</v>
      </c>
      <c r="H55" s="8">
        <v>3.44</v>
      </c>
      <c r="I55" s="12">
        <v>0</v>
      </c>
    </row>
    <row r="56" spans="2:9" ht="15" customHeight="1" x14ac:dyDescent="0.2">
      <c r="B56" t="s">
        <v>91</v>
      </c>
      <c r="C56" s="12">
        <v>25</v>
      </c>
      <c r="D56" s="8">
        <v>1.78</v>
      </c>
      <c r="E56" s="12">
        <v>12</v>
      </c>
      <c r="F56" s="8">
        <v>1.82</v>
      </c>
      <c r="G56" s="12">
        <v>13</v>
      </c>
      <c r="H56" s="8">
        <v>1.79</v>
      </c>
      <c r="I56" s="12">
        <v>0</v>
      </c>
    </row>
    <row r="57" spans="2:9" ht="15" customHeight="1" x14ac:dyDescent="0.2">
      <c r="B57" t="s">
        <v>92</v>
      </c>
      <c r="C57" s="12">
        <v>24</v>
      </c>
      <c r="D57" s="8">
        <v>1.7</v>
      </c>
      <c r="E57" s="12">
        <v>7</v>
      </c>
      <c r="F57" s="8">
        <v>1.06</v>
      </c>
      <c r="G57" s="12">
        <v>17</v>
      </c>
      <c r="H57" s="8">
        <v>2.34</v>
      </c>
      <c r="I57" s="12">
        <v>0</v>
      </c>
    </row>
    <row r="58" spans="2:9" ht="15" customHeight="1" x14ac:dyDescent="0.2">
      <c r="B58" t="s">
        <v>93</v>
      </c>
      <c r="C58" s="12">
        <v>22</v>
      </c>
      <c r="D58" s="8">
        <v>1.56</v>
      </c>
      <c r="E58" s="12">
        <v>3</v>
      </c>
      <c r="F58" s="8">
        <v>0.45</v>
      </c>
      <c r="G58" s="12">
        <v>19</v>
      </c>
      <c r="H58" s="8">
        <v>2.62</v>
      </c>
      <c r="I58" s="12">
        <v>0</v>
      </c>
    </row>
    <row r="59" spans="2:9" ht="15" customHeight="1" x14ac:dyDescent="0.2">
      <c r="B59" t="s">
        <v>97</v>
      </c>
      <c r="C59" s="12">
        <v>22</v>
      </c>
      <c r="D59" s="8">
        <v>1.56</v>
      </c>
      <c r="E59" s="12">
        <v>13</v>
      </c>
      <c r="F59" s="8">
        <v>1.97</v>
      </c>
      <c r="G59" s="12">
        <v>9</v>
      </c>
      <c r="H59" s="8">
        <v>1.24</v>
      </c>
      <c r="I59" s="12">
        <v>0</v>
      </c>
    </row>
    <row r="60" spans="2:9" ht="15" customHeight="1" x14ac:dyDescent="0.2">
      <c r="B60" t="s">
        <v>102</v>
      </c>
      <c r="C60" s="12">
        <v>22</v>
      </c>
      <c r="D60" s="8">
        <v>1.56</v>
      </c>
      <c r="E60" s="12">
        <v>16</v>
      </c>
      <c r="F60" s="8">
        <v>2.42</v>
      </c>
      <c r="G60" s="12">
        <v>6</v>
      </c>
      <c r="H60" s="8">
        <v>0.83</v>
      </c>
      <c r="I60" s="12">
        <v>0</v>
      </c>
    </row>
    <row r="61" spans="2:9" ht="15" customHeight="1" x14ac:dyDescent="0.2">
      <c r="B61" t="s">
        <v>116</v>
      </c>
      <c r="C61" s="12">
        <v>21</v>
      </c>
      <c r="D61" s="8">
        <v>1.49</v>
      </c>
      <c r="E61" s="12">
        <v>8</v>
      </c>
      <c r="F61" s="8">
        <v>1.21</v>
      </c>
      <c r="G61" s="12">
        <v>13</v>
      </c>
      <c r="H61" s="8">
        <v>1.79</v>
      </c>
      <c r="I61" s="12">
        <v>0</v>
      </c>
    </row>
    <row r="62" spans="2:9" ht="15" customHeight="1" x14ac:dyDescent="0.2">
      <c r="B62" t="s">
        <v>106</v>
      </c>
      <c r="C62" s="12">
        <v>21</v>
      </c>
      <c r="D62" s="8">
        <v>1.49</v>
      </c>
      <c r="E62" s="12">
        <v>13</v>
      </c>
      <c r="F62" s="8">
        <v>1.97</v>
      </c>
      <c r="G62" s="12">
        <v>8</v>
      </c>
      <c r="H62" s="8">
        <v>1.1000000000000001</v>
      </c>
      <c r="I62" s="12">
        <v>0</v>
      </c>
    </row>
    <row r="63" spans="2:9" ht="15" customHeight="1" x14ac:dyDescent="0.2">
      <c r="B63" t="s">
        <v>114</v>
      </c>
      <c r="C63" s="12">
        <v>20</v>
      </c>
      <c r="D63" s="8">
        <v>1.42</v>
      </c>
      <c r="E63" s="12">
        <v>7</v>
      </c>
      <c r="F63" s="8">
        <v>1.06</v>
      </c>
      <c r="G63" s="12">
        <v>13</v>
      </c>
      <c r="H63" s="8">
        <v>1.79</v>
      </c>
      <c r="I63" s="12">
        <v>0</v>
      </c>
    </row>
    <row r="64" spans="2:9" ht="15" customHeight="1" x14ac:dyDescent="0.2">
      <c r="B64" t="s">
        <v>109</v>
      </c>
      <c r="C64" s="12">
        <v>19</v>
      </c>
      <c r="D64" s="8">
        <v>1.35</v>
      </c>
      <c r="E64" s="12">
        <v>1</v>
      </c>
      <c r="F64" s="8">
        <v>0.15</v>
      </c>
      <c r="G64" s="12">
        <v>18</v>
      </c>
      <c r="H64" s="8">
        <v>2.48</v>
      </c>
      <c r="I64" s="12">
        <v>0</v>
      </c>
    </row>
    <row r="65" spans="2:9" ht="15" customHeight="1" x14ac:dyDescent="0.2">
      <c r="B65" t="s">
        <v>100</v>
      </c>
      <c r="C65" s="12">
        <v>19</v>
      </c>
      <c r="D65" s="8">
        <v>1.35</v>
      </c>
      <c r="E65" s="12">
        <v>3</v>
      </c>
      <c r="F65" s="8">
        <v>0.45</v>
      </c>
      <c r="G65" s="12">
        <v>15</v>
      </c>
      <c r="H65" s="8">
        <v>2.0699999999999998</v>
      </c>
      <c r="I65" s="12">
        <v>0</v>
      </c>
    </row>
    <row r="66" spans="2:9" ht="15" customHeight="1" x14ac:dyDescent="0.2">
      <c r="B66" t="s">
        <v>118</v>
      </c>
      <c r="C66" s="12">
        <v>19</v>
      </c>
      <c r="D66" s="8">
        <v>1.35</v>
      </c>
      <c r="E66" s="12">
        <v>11</v>
      </c>
      <c r="F66" s="8">
        <v>1.66</v>
      </c>
      <c r="G66" s="12">
        <v>8</v>
      </c>
      <c r="H66" s="8">
        <v>1.1000000000000001</v>
      </c>
      <c r="I66" s="12">
        <v>0</v>
      </c>
    </row>
    <row r="68" spans="2:9" ht="15" customHeight="1" x14ac:dyDescent="0.2">
      <c r="B68" t="s">
        <v>175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091D8-960E-473D-BB0C-31C870E13BBD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182</v>
      </c>
    </row>
    <row r="4" spans="2:9" ht="33" customHeight="1" x14ac:dyDescent="0.2">
      <c r="B4" t="s">
        <v>171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216</v>
      </c>
      <c r="D6" s="8">
        <v>14.63</v>
      </c>
      <c r="E6" s="12">
        <v>48</v>
      </c>
      <c r="F6" s="8">
        <v>7.48</v>
      </c>
      <c r="G6" s="12">
        <v>168</v>
      </c>
      <c r="H6" s="8">
        <v>20.66</v>
      </c>
      <c r="I6" s="12">
        <v>0</v>
      </c>
    </row>
    <row r="7" spans="2:9" ht="15" customHeight="1" x14ac:dyDescent="0.2">
      <c r="B7" t="s">
        <v>22</v>
      </c>
      <c r="C7" s="12">
        <v>135</v>
      </c>
      <c r="D7" s="8">
        <v>9.15</v>
      </c>
      <c r="E7" s="12">
        <v>39</v>
      </c>
      <c r="F7" s="8">
        <v>6.07</v>
      </c>
      <c r="G7" s="12">
        <v>96</v>
      </c>
      <c r="H7" s="8">
        <v>11.81</v>
      </c>
      <c r="I7" s="12">
        <v>0</v>
      </c>
    </row>
    <row r="8" spans="2:9" ht="15" customHeight="1" x14ac:dyDescent="0.2">
      <c r="B8" t="s">
        <v>23</v>
      </c>
      <c r="C8" s="12">
        <v>6</v>
      </c>
      <c r="D8" s="8">
        <v>0.41</v>
      </c>
      <c r="E8" s="12">
        <v>0</v>
      </c>
      <c r="F8" s="8">
        <v>0</v>
      </c>
      <c r="G8" s="12">
        <v>6</v>
      </c>
      <c r="H8" s="8">
        <v>0.74</v>
      </c>
      <c r="I8" s="12">
        <v>0</v>
      </c>
    </row>
    <row r="9" spans="2:9" ht="15" customHeight="1" x14ac:dyDescent="0.2">
      <c r="B9" t="s">
        <v>24</v>
      </c>
      <c r="C9" s="12">
        <v>6</v>
      </c>
      <c r="D9" s="8">
        <v>0.41</v>
      </c>
      <c r="E9" s="12">
        <v>0</v>
      </c>
      <c r="F9" s="8">
        <v>0</v>
      </c>
      <c r="G9" s="12">
        <v>6</v>
      </c>
      <c r="H9" s="8">
        <v>0.74</v>
      </c>
      <c r="I9" s="12">
        <v>0</v>
      </c>
    </row>
    <row r="10" spans="2:9" ht="15" customHeight="1" x14ac:dyDescent="0.2">
      <c r="B10" t="s">
        <v>25</v>
      </c>
      <c r="C10" s="12">
        <v>27</v>
      </c>
      <c r="D10" s="8">
        <v>1.83</v>
      </c>
      <c r="E10" s="12">
        <v>1</v>
      </c>
      <c r="F10" s="8">
        <v>0.16</v>
      </c>
      <c r="G10" s="12">
        <v>25</v>
      </c>
      <c r="H10" s="8">
        <v>3.08</v>
      </c>
      <c r="I10" s="12">
        <v>0</v>
      </c>
    </row>
    <row r="11" spans="2:9" ht="15" customHeight="1" x14ac:dyDescent="0.2">
      <c r="B11" t="s">
        <v>26</v>
      </c>
      <c r="C11" s="12">
        <v>264</v>
      </c>
      <c r="D11" s="8">
        <v>17.89</v>
      </c>
      <c r="E11" s="12">
        <v>99</v>
      </c>
      <c r="F11" s="8">
        <v>15.42</v>
      </c>
      <c r="G11" s="12">
        <v>165</v>
      </c>
      <c r="H11" s="8">
        <v>20.3</v>
      </c>
      <c r="I11" s="12">
        <v>0</v>
      </c>
    </row>
    <row r="12" spans="2:9" ht="15" customHeight="1" x14ac:dyDescent="0.2">
      <c r="B12" t="s">
        <v>27</v>
      </c>
      <c r="C12" s="12">
        <v>11</v>
      </c>
      <c r="D12" s="8">
        <v>0.75</v>
      </c>
      <c r="E12" s="12">
        <v>0</v>
      </c>
      <c r="F12" s="8">
        <v>0</v>
      </c>
      <c r="G12" s="12">
        <v>11</v>
      </c>
      <c r="H12" s="8">
        <v>1.35</v>
      </c>
      <c r="I12" s="12">
        <v>0</v>
      </c>
    </row>
    <row r="13" spans="2:9" ht="15" customHeight="1" x14ac:dyDescent="0.2">
      <c r="B13" t="s">
        <v>28</v>
      </c>
      <c r="C13" s="12">
        <v>288</v>
      </c>
      <c r="D13" s="8">
        <v>19.510000000000002</v>
      </c>
      <c r="E13" s="12">
        <v>149</v>
      </c>
      <c r="F13" s="8">
        <v>23.21</v>
      </c>
      <c r="G13" s="12">
        <v>139</v>
      </c>
      <c r="H13" s="8">
        <v>17.100000000000001</v>
      </c>
      <c r="I13" s="12">
        <v>0</v>
      </c>
    </row>
    <row r="14" spans="2:9" ht="15" customHeight="1" x14ac:dyDescent="0.2">
      <c r="B14" t="s">
        <v>29</v>
      </c>
      <c r="C14" s="12">
        <v>79</v>
      </c>
      <c r="D14" s="8">
        <v>5.35</v>
      </c>
      <c r="E14" s="12">
        <v>30</v>
      </c>
      <c r="F14" s="8">
        <v>4.67</v>
      </c>
      <c r="G14" s="12">
        <v>48</v>
      </c>
      <c r="H14" s="8">
        <v>5.9</v>
      </c>
      <c r="I14" s="12">
        <v>0</v>
      </c>
    </row>
    <row r="15" spans="2:9" ht="15" customHeight="1" x14ac:dyDescent="0.2">
      <c r="B15" t="s">
        <v>30</v>
      </c>
      <c r="C15" s="12">
        <v>106</v>
      </c>
      <c r="D15" s="8">
        <v>7.18</v>
      </c>
      <c r="E15" s="12">
        <v>80</v>
      </c>
      <c r="F15" s="8">
        <v>12.46</v>
      </c>
      <c r="G15" s="12">
        <v>26</v>
      </c>
      <c r="H15" s="8">
        <v>3.2</v>
      </c>
      <c r="I15" s="12">
        <v>0</v>
      </c>
    </row>
    <row r="16" spans="2:9" ht="15" customHeight="1" x14ac:dyDescent="0.2">
      <c r="B16" t="s">
        <v>31</v>
      </c>
      <c r="C16" s="12">
        <v>143</v>
      </c>
      <c r="D16" s="8">
        <v>9.69</v>
      </c>
      <c r="E16" s="12">
        <v>103</v>
      </c>
      <c r="F16" s="8">
        <v>16.04</v>
      </c>
      <c r="G16" s="12">
        <v>40</v>
      </c>
      <c r="H16" s="8">
        <v>4.92</v>
      </c>
      <c r="I16" s="12">
        <v>0</v>
      </c>
    </row>
    <row r="17" spans="2:9" ht="15" customHeight="1" x14ac:dyDescent="0.2">
      <c r="B17" t="s">
        <v>32</v>
      </c>
      <c r="C17" s="12">
        <v>62</v>
      </c>
      <c r="D17" s="8">
        <v>4.2</v>
      </c>
      <c r="E17" s="12">
        <v>41</v>
      </c>
      <c r="F17" s="8">
        <v>6.39</v>
      </c>
      <c r="G17" s="12">
        <v>18</v>
      </c>
      <c r="H17" s="8">
        <v>2.21</v>
      </c>
      <c r="I17" s="12">
        <v>0</v>
      </c>
    </row>
    <row r="18" spans="2:9" ht="15" customHeight="1" x14ac:dyDescent="0.2">
      <c r="B18" t="s">
        <v>33</v>
      </c>
      <c r="C18" s="12">
        <v>71</v>
      </c>
      <c r="D18" s="8">
        <v>4.8099999999999996</v>
      </c>
      <c r="E18" s="12">
        <v>39</v>
      </c>
      <c r="F18" s="8">
        <v>6.07</v>
      </c>
      <c r="G18" s="12">
        <v>24</v>
      </c>
      <c r="H18" s="8">
        <v>2.95</v>
      </c>
      <c r="I18" s="12">
        <v>0</v>
      </c>
    </row>
    <row r="19" spans="2:9" ht="15" customHeight="1" x14ac:dyDescent="0.2">
      <c r="B19" t="s">
        <v>34</v>
      </c>
      <c r="C19" s="12">
        <v>62</v>
      </c>
      <c r="D19" s="8">
        <v>4.2</v>
      </c>
      <c r="E19" s="12">
        <v>13</v>
      </c>
      <c r="F19" s="8">
        <v>2.02</v>
      </c>
      <c r="G19" s="12">
        <v>41</v>
      </c>
      <c r="H19" s="8">
        <v>5.04</v>
      </c>
      <c r="I19" s="12">
        <v>0</v>
      </c>
    </row>
    <row r="20" spans="2:9" ht="15" customHeight="1" x14ac:dyDescent="0.2">
      <c r="B20" s="9" t="s">
        <v>172</v>
      </c>
      <c r="C20" s="12">
        <f>SUM(LTBL_25208[総数／事業所数])</f>
        <v>1476</v>
      </c>
      <c r="E20" s="12">
        <f>SUBTOTAL(109,LTBL_25208[個人／事業所数])</f>
        <v>642</v>
      </c>
      <c r="G20" s="12">
        <f>SUBTOTAL(109,LTBL_25208[法人／事業所数])</f>
        <v>813</v>
      </c>
      <c r="I20" s="12">
        <f>SUBTOTAL(109,LTBL_25208[法人以外の団体／事業所数])</f>
        <v>0</v>
      </c>
    </row>
    <row r="21" spans="2:9" ht="15" customHeight="1" x14ac:dyDescent="0.2">
      <c r="E21" s="11">
        <f>LTBL_25208[[#Totals],[個人／事業所数]]/LTBL_25208[[#Totals],[総数／事業所数]]</f>
        <v>0.43495934959349591</v>
      </c>
      <c r="G21" s="11">
        <f>LTBL_25208[[#Totals],[法人／事業所数]]/LTBL_25208[[#Totals],[総数／事業所数]]</f>
        <v>0.55081300813008127</v>
      </c>
      <c r="I21" s="11">
        <f>LTBL_25208[[#Totals],[法人以外の団体／事業所数]]/LTBL_25208[[#Totals],[総数／事業所数]]</f>
        <v>0</v>
      </c>
    </row>
    <row r="23" spans="2:9" ht="33" customHeight="1" x14ac:dyDescent="0.2">
      <c r="B23" t="s">
        <v>173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54</v>
      </c>
      <c r="C24" s="12">
        <v>260</v>
      </c>
      <c r="D24" s="8">
        <v>17.62</v>
      </c>
      <c r="E24" s="12">
        <v>145</v>
      </c>
      <c r="F24" s="8">
        <v>22.59</v>
      </c>
      <c r="G24" s="12">
        <v>115</v>
      </c>
      <c r="H24" s="8">
        <v>14.15</v>
      </c>
      <c r="I24" s="12">
        <v>0</v>
      </c>
    </row>
    <row r="25" spans="2:9" ht="15" customHeight="1" x14ac:dyDescent="0.2">
      <c r="B25" t="s">
        <v>58</v>
      </c>
      <c r="C25" s="12">
        <v>110</v>
      </c>
      <c r="D25" s="8">
        <v>7.45</v>
      </c>
      <c r="E25" s="12">
        <v>89</v>
      </c>
      <c r="F25" s="8">
        <v>13.86</v>
      </c>
      <c r="G25" s="12">
        <v>21</v>
      </c>
      <c r="H25" s="8">
        <v>2.58</v>
      </c>
      <c r="I25" s="12">
        <v>0</v>
      </c>
    </row>
    <row r="26" spans="2:9" ht="15" customHeight="1" x14ac:dyDescent="0.2">
      <c r="B26" t="s">
        <v>43</v>
      </c>
      <c r="C26" s="12">
        <v>98</v>
      </c>
      <c r="D26" s="8">
        <v>6.64</v>
      </c>
      <c r="E26" s="12">
        <v>13</v>
      </c>
      <c r="F26" s="8">
        <v>2.02</v>
      </c>
      <c r="G26" s="12">
        <v>85</v>
      </c>
      <c r="H26" s="8">
        <v>10.46</v>
      </c>
      <c r="I26" s="12">
        <v>0</v>
      </c>
    </row>
    <row r="27" spans="2:9" ht="15" customHeight="1" x14ac:dyDescent="0.2">
      <c r="B27" t="s">
        <v>57</v>
      </c>
      <c r="C27" s="12">
        <v>93</v>
      </c>
      <c r="D27" s="8">
        <v>6.3</v>
      </c>
      <c r="E27" s="12">
        <v>79</v>
      </c>
      <c r="F27" s="8">
        <v>12.31</v>
      </c>
      <c r="G27" s="12">
        <v>14</v>
      </c>
      <c r="H27" s="8">
        <v>1.72</v>
      </c>
      <c r="I27" s="12">
        <v>0</v>
      </c>
    </row>
    <row r="28" spans="2:9" ht="15" customHeight="1" x14ac:dyDescent="0.2">
      <c r="B28" t="s">
        <v>60</v>
      </c>
      <c r="C28" s="12">
        <v>62</v>
      </c>
      <c r="D28" s="8">
        <v>4.2</v>
      </c>
      <c r="E28" s="12">
        <v>41</v>
      </c>
      <c r="F28" s="8">
        <v>6.39</v>
      </c>
      <c r="G28" s="12">
        <v>18</v>
      </c>
      <c r="H28" s="8">
        <v>2.21</v>
      </c>
      <c r="I28" s="12">
        <v>0</v>
      </c>
    </row>
    <row r="29" spans="2:9" ht="15" customHeight="1" x14ac:dyDescent="0.2">
      <c r="B29" t="s">
        <v>45</v>
      </c>
      <c r="C29" s="12">
        <v>61</v>
      </c>
      <c r="D29" s="8">
        <v>4.13</v>
      </c>
      <c r="E29" s="12">
        <v>11</v>
      </c>
      <c r="F29" s="8">
        <v>1.71</v>
      </c>
      <c r="G29" s="12">
        <v>50</v>
      </c>
      <c r="H29" s="8">
        <v>6.15</v>
      </c>
      <c r="I29" s="12">
        <v>0</v>
      </c>
    </row>
    <row r="30" spans="2:9" ht="15" customHeight="1" x14ac:dyDescent="0.2">
      <c r="B30" t="s">
        <v>52</v>
      </c>
      <c r="C30" s="12">
        <v>58</v>
      </c>
      <c r="D30" s="8">
        <v>3.93</v>
      </c>
      <c r="E30" s="12">
        <v>29</v>
      </c>
      <c r="F30" s="8">
        <v>4.5199999999999996</v>
      </c>
      <c r="G30" s="12">
        <v>29</v>
      </c>
      <c r="H30" s="8">
        <v>3.57</v>
      </c>
      <c r="I30" s="12">
        <v>0</v>
      </c>
    </row>
    <row r="31" spans="2:9" ht="15" customHeight="1" x14ac:dyDescent="0.2">
      <c r="B31" t="s">
        <v>44</v>
      </c>
      <c r="C31" s="12">
        <v>57</v>
      </c>
      <c r="D31" s="8">
        <v>3.86</v>
      </c>
      <c r="E31" s="12">
        <v>24</v>
      </c>
      <c r="F31" s="8">
        <v>3.74</v>
      </c>
      <c r="G31" s="12">
        <v>33</v>
      </c>
      <c r="H31" s="8">
        <v>4.0599999999999996</v>
      </c>
      <c r="I31" s="12">
        <v>0</v>
      </c>
    </row>
    <row r="32" spans="2:9" ht="15" customHeight="1" x14ac:dyDescent="0.2">
      <c r="B32" t="s">
        <v>61</v>
      </c>
      <c r="C32" s="12">
        <v>51</v>
      </c>
      <c r="D32" s="8">
        <v>3.46</v>
      </c>
      <c r="E32" s="12">
        <v>39</v>
      </c>
      <c r="F32" s="8">
        <v>6.07</v>
      </c>
      <c r="G32" s="12">
        <v>12</v>
      </c>
      <c r="H32" s="8">
        <v>1.48</v>
      </c>
      <c r="I32" s="12">
        <v>0</v>
      </c>
    </row>
    <row r="33" spans="2:9" ht="15" customHeight="1" x14ac:dyDescent="0.2">
      <c r="B33" t="s">
        <v>51</v>
      </c>
      <c r="C33" s="12">
        <v>46</v>
      </c>
      <c r="D33" s="8">
        <v>3.12</v>
      </c>
      <c r="E33" s="12">
        <v>28</v>
      </c>
      <c r="F33" s="8">
        <v>4.3600000000000003</v>
      </c>
      <c r="G33" s="12">
        <v>18</v>
      </c>
      <c r="H33" s="8">
        <v>2.21</v>
      </c>
      <c r="I33" s="12">
        <v>0</v>
      </c>
    </row>
    <row r="34" spans="2:9" ht="15" customHeight="1" x14ac:dyDescent="0.2">
      <c r="B34" t="s">
        <v>55</v>
      </c>
      <c r="C34" s="12">
        <v>43</v>
      </c>
      <c r="D34" s="8">
        <v>2.91</v>
      </c>
      <c r="E34" s="12">
        <v>21</v>
      </c>
      <c r="F34" s="8">
        <v>3.27</v>
      </c>
      <c r="G34" s="12">
        <v>22</v>
      </c>
      <c r="H34" s="8">
        <v>2.71</v>
      </c>
      <c r="I34" s="12">
        <v>0</v>
      </c>
    </row>
    <row r="35" spans="2:9" ht="15" customHeight="1" x14ac:dyDescent="0.2">
      <c r="B35" t="s">
        <v>63</v>
      </c>
      <c r="C35" s="12">
        <v>40</v>
      </c>
      <c r="D35" s="8">
        <v>2.71</v>
      </c>
      <c r="E35" s="12">
        <v>3</v>
      </c>
      <c r="F35" s="8">
        <v>0.47</v>
      </c>
      <c r="G35" s="12">
        <v>37</v>
      </c>
      <c r="H35" s="8">
        <v>4.55</v>
      </c>
      <c r="I35" s="12">
        <v>0</v>
      </c>
    </row>
    <row r="36" spans="2:9" ht="15" customHeight="1" x14ac:dyDescent="0.2">
      <c r="B36" t="s">
        <v>50</v>
      </c>
      <c r="C36" s="12">
        <v>33</v>
      </c>
      <c r="D36" s="8">
        <v>2.2400000000000002</v>
      </c>
      <c r="E36" s="12">
        <v>21</v>
      </c>
      <c r="F36" s="8">
        <v>3.27</v>
      </c>
      <c r="G36" s="12">
        <v>12</v>
      </c>
      <c r="H36" s="8">
        <v>1.48</v>
      </c>
      <c r="I36" s="12">
        <v>0</v>
      </c>
    </row>
    <row r="37" spans="2:9" ht="15" customHeight="1" x14ac:dyDescent="0.2">
      <c r="B37" t="s">
        <v>48</v>
      </c>
      <c r="C37" s="12">
        <v>31</v>
      </c>
      <c r="D37" s="8">
        <v>2.1</v>
      </c>
      <c r="E37" s="12">
        <v>0</v>
      </c>
      <c r="F37" s="8">
        <v>0</v>
      </c>
      <c r="G37" s="12">
        <v>31</v>
      </c>
      <c r="H37" s="8">
        <v>3.81</v>
      </c>
      <c r="I37" s="12">
        <v>0</v>
      </c>
    </row>
    <row r="38" spans="2:9" ht="15" customHeight="1" x14ac:dyDescent="0.2">
      <c r="B38" t="s">
        <v>56</v>
      </c>
      <c r="C38" s="12">
        <v>31</v>
      </c>
      <c r="D38" s="8">
        <v>2.1</v>
      </c>
      <c r="E38" s="12">
        <v>9</v>
      </c>
      <c r="F38" s="8">
        <v>1.4</v>
      </c>
      <c r="G38" s="12">
        <v>21</v>
      </c>
      <c r="H38" s="8">
        <v>2.58</v>
      </c>
      <c r="I38" s="12">
        <v>0</v>
      </c>
    </row>
    <row r="39" spans="2:9" ht="15" customHeight="1" x14ac:dyDescent="0.2">
      <c r="B39" t="s">
        <v>47</v>
      </c>
      <c r="C39" s="12">
        <v>27</v>
      </c>
      <c r="D39" s="8">
        <v>1.83</v>
      </c>
      <c r="E39" s="12">
        <v>4</v>
      </c>
      <c r="F39" s="8">
        <v>0.62</v>
      </c>
      <c r="G39" s="12">
        <v>23</v>
      </c>
      <c r="H39" s="8">
        <v>2.83</v>
      </c>
      <c r="I39" s="12">
        <v>0</v>
      </c>
    </row>
    <row r="40" spans="2:9" ht="15" customHeight="1" x14ac:dyDescent="0.2">
      <c r="B40" t="s">
        <v>67</v>
      </c>
      <c r="C40" s="12">
        <v>23</v>
      </c>
      <c r="D40" s="8">
        <v>1.56</v>
      </c>
      <c r="E40" s="12">
        <v>7</v>
      </c>
      <c r="F40" s="8">
        <v>1.0900000000000001</v>
      </c>
      <c r="G40" s="12">
        <v>16</v>
      </c>
      <c r="H40" s="8">
        <v>1.97</v>
      </c>
      <c r="I40" s="12">
        <v>0</v>
      </c>
    </row>
    <row r="41" spans="2:9" ht="15" customHeight="1" x14ac:dyDescent="0.2">
      <c r="B41" t="s">
        <v>53</v>
      </c>
      <c r="C41" s="12">
        <v>22</v>
      </c>
      <c r="D41" s="8">
        <v>1.49</v>
      </c>
      <c r="E41" s="12">
        <v>3</v>
      </c>
      <c r="F41" s="8">
        <v>0.47</v>
      </c>
      <c r="G41" s="12">
        <v>19</v>
      </c>
      <c r="H41" s="8">
        <v>2.34</v>
      </c>
      <c r="I41" s="12">
        <v>0</v>
      </c>
    </row>
    <row r="42" spans="2:9" ht="15" customHeight="1" x14ac:dyDescent="0.2">
      <c r="B42" t="s">
        <v>59</v>
      </c>
      <c r="C42" s="12">
        <v>20</v>
      </c>
      <c r="D42" s="8">
        <v>1.36</v>
      </c>
      <c r="E42" s="12">
        <v>8</v>
      </c>
      <c r="F42" s="8">
        <v>1.25</v>
      </c>
      <c r="G42" s="12">
        <v>12</v>
      </c>
      <c r="H42" s="8">
        <v>1.48</v>
      </c>
      <c r="I42" s="12">
        <v>0</v>
      </c>
    </row>
    <row r="43" spans="2:9" ht="15" customHeight="1" x14ac:dyDescent="0.2">
      <c r="B43" t="s">
        <v>62</v>
      </c>
      <c r="C43" s="12">
        <v>20</v>
      </c>
      <c r="D43" s="8">
        <v>1.36</v>
      </c>
      <c r="E43" s="12">
        <v>0</v>
      </c>
      <c r="F43" s="8">
        <v>0</v>
      </c>
      <c r="G43" s="12">
        <v>12</v>
      </c>
      <c r="H43" s="8">
        <v>1.48</v>
      </c>
      <c r="I43" s="12">
        <v>0</v>
      </c>
    </row>
    <row r="46" spans="2:9" ht="33" customHeight="1" x14ac:dyDescent="0.2">
      <c r="B46" t="s">
        <v>174</v>
      </c>
      <c r="C46" s="10" t="s">
        <v>36</v>
      </c>
      <c r="D46" s="10" t="s">
        <v>37</v>
      </c>
      <c r="E46" s="10" t="s">
        <v>38</v>
      </c>
      <c r="F46" s="10" t="s">
        <v>39</v>
      </c>
      <c r="G46" s="10" t="s">
        <v>40</v>
      </c>
      <c r="H46" s="10" t="s">
        <v>41</v>
      </c>
      <c r="I46" s="10" t="s">
        <v>42</v>
      </c>
    </row>
    <row r="47" spans="2:9" ht="15" customHeight="1" x14ac:dyDescent="0.2">
      <c r="B47" t="s">
        <v>99</v>
      </c>
      <c r="C47" s="12">
        <v>170</v>
      </c>
      <c r="D47" s="8">
        <v>11.52</v>
      </c>
      <c r="E47" s="12">
        <v>112</v>
      </c>
      <c r="F47" s="8">
        <v>17.45</v>
      </c>
      <c r="G47" s="12">
        <v>58</v>
      </c>
      <c r="H47" s="8">
        <v>7.13</v>
      </c>
      <c r="I47" s="12">
        <v>0</v>
      </c>
    </row>
    <row r="48" spans="2:9" ht="15" customHeight="1" x14ac:dyDescent="0.2">
      <c r="B48" t="s">
        <v>105</v>
      </c>
      <c r="C48" s="12">
        <v>63</v>
      </c>
      <c r="D48" s="8">
        <v>4.2699999999999996</v>
      </c>
      <c r="E48" s="12">
        <v>56</v>
      </c>
      <c r="F48" s="8">
        <v>8.7200000000000006</v>
      </c>
      <c r="G48" s="12">
        <v>7</v>
      </c>
      <c r="H48" s="8">
        <v>0.86</v>
      </c>
      <c r="I48" s="12">
        <v>0</v>
      </c>
    </row>
    <row r="49" spans="2:9" ht="15" customHeight="1" x14ac:dyDescent="0.2">
      <c r="B49" t="s">
        <v>98</v>
      </c>
      <c r="C49" s="12">
        <v>49</v>
      </c>
      <c r="D49" s="8">
        <v>3.32</v>
      </c>
      <c r="E49" s="12">
        <v>18</v>
      </c>
      <c r="F49" s="8">
        <v>2.8</v>
      </c>
      <c r="G49" s="12">
        <v>31</v>
      </c>
      <c r="H49" s="8">
        <v>3.81</v>
      </c>
      <c r="I49" s="12">
        <v>0</v>
      </c>
    </row>
    <row r="50" spans="2:9" ht="15" customHeight="1" x14ac:dyDescent="0.2">
      <c r="B50" t="s">
        <v>107</v>
      </c>
      <c r="C50" s="12">
        <v>42</v>
      </c>
      <c r="D50" s="8">
        <v>2.85</v>
      </c>
      <c r="E50" s="12">
        <v>33</v>
      </c>
      <c r="F50" s="8">
        <v>5.14</v>
      </c>
      <c r="G50" s="12">
        <v>9</v>
      </c>
      <c r="H50" s="8">
        <v>1.1100000000000001</v>
      </c>
      <c r="I50" s="12">
        <v>0</v>
      </c>
    </row>
    <row r="51" spans="2:9" ht="15" customHeight="1" x14ac:dyDescent="0.2">
      <c r="B51" t="s">
        <v>108</v>
      </c>
      <c r="C51" s="12">
        <v>40</v>
      </c>
      <c r="D51" s="8">
        <v>2.71</v>
      </c>
      <c r="E51" s="12">
        <v>33</v>
      </c>
      <c r="F51" s="8">
        <v>5.14</v>
      </c>
      <c r="G51" s="12">
        <v>7</v>
      </c>
      <c r="H51" s="8">
        <v>0.86</v>
      </c>
      <c r="I51" s="12">
        <v>0</v>
      </c>
    </row>
    <row r="52" spans="2:9" ht="15" customHeight="1" x14ac:dyDescent="0.2">
      <c r="B52" t="s">
        <v>92</v>
      </c>
      <c r="C52" s="12">
        <v>33</v>
      </c>
      <c r="D52" s="8">
        <v>2.2400000000000002</v>
      </c>
      <c r="E52" s="12">
        <v>8</v>
      </c>
      <c r="F52" s="8">
        <v>1.25</v>
      </c>
      <c r="G52" s="12">
        <v>25</v>
      </c>
      <c r="H52" s="8">
        <v>3.08</v>
      </c>
      <c r="I52" s="12">
        <v>0</v>
      </c>
    </row>
    <row r="53" spans="2:9" ht="15" customHeight="1" x14ac:dyDescent="0.2">
      <c r="B53" t="s">
        <v>89</v>
      </c>
      <c r="C53" s="12">
        <v>32</v>
      </c>
      <c r="D53" s="8">
        <v>2.17</v>
      </c>
      <c r="E53" s="12">
        <v>3</v>
      </c>
      <c r="F53" s="8">
        <v>0.47</v>
      </c>
      <c r="G53" s="12">
        <v>29</v>
      </c>
      <c r="H53" s="8">
        <v>3.57</v>
      </c>
      <c r="I53" s="12">
        <v>0</v>
      </c>
    </row>
    <row r="54" spans="2:9" ht="15" customHeight="1" x14ac:dyDescent="0.2">
      <c r="B54" t="s">
        <v>96</v>
      </c>
      <c r="C54" s="12">
        <v>31</v>
      </c>
      <c r="D54" s="8">
        <v>2.1</v>
      </c>
      <c r="E54" s="12">
        <v>17</v>
      </c>
      <c r="F54" s="8">
        <v>2.65</v>
      </c>
      <c r="G54" s="12">
        <v>14</v>
      </c>
      <c r="H54" s="8">
        <v>1.72</v>
      </c>
      <c r="I54" s="12">
        <v>0</v>
      </c>
    </row>
    <row r="55" spans="2:9" ht="15" customHeight="1" x14ac:dyDescent="0.2">
      <c r="B55" t="s">
        <v>101</v>
      </c>
      <c r="C55" s="12">
        <v>31</v>
      </c>
      <c r="D55" s="8">
        <v>2.1</v>
      </c>
      <c r="E55" s="12">
        <v>24</v>
      </c>
      <c r="F55" s="8">
        <v>3.74</v>
      </c>
      <c r="G55" s="12">
        <v>7</v>
      </c>
      <c r="H55" s="8">
        <v>0.86</v>
      </c>
      <c r="I55" s="12">
        <v>0</v>
      </c>
    </row>
    <row r="56" spans="2:9" ht="15" customHeight="1" x14ac:dyDescent="0.2">
      <c r="B56" t="s">
        <v>119</v>
      </c>
      <c r="C56" s="12">
        <v>25</v>
      </c>
      <c r="D56" s="8">
        <v>1.69</v>
      </c>
      <c r="E56" s="12">
        <v>5</v>
      </c>
      <c r="F56" s="8">
        <v>0.78</v>
      </c>
      <c r="G56" s="12">
        <v>20</v>
      </c>
      <c r="H56" s="8">
        <v>2.46</v>
      </c>
      <c r="I56" s="12">
        <v>0</v>
      </c>
    </row>
    <row r="57" spans="2:9" ht="15" customHeight="1" x14ac:dyDescent="0.2">
      <c r="B57" t="s">
        <v>91</v>
      </c>
      <c r="C57" s="12">
        <v>23</v>
      </c>
      <c r="D57" s="8">
        <v>1.56</v>
      </c>
      <c r="E57" s="12">
        <v>5</v>
      </c>
      <c r="F57" s="8">
        <v>0.78</v>
      </c>
      <c r="G57" s="12">
        <v>18</v>
      </c>
      <c r="H57" s="8">
        <v>2.21</v>
      </c>
      <c r="I57" s="12">
        <v>0</v>
      </c>
    </row>
    <row r="58" spans="2:9" ht="15" customHeight="1" x14ac:dyDescent="0.2">
      <c r="B58" t="s">
        <v>121</v>
      </c>
      <c r="C58" s="12">
        <v>23</v>
      </c>
      <c r="D58" s="8">
        <v>1.56</v>
      </c>
      <c r="E58" s="12">
        <v>1</v>
      </c>
      <c r="F58" s="8">
        <v>0.16</v>
      </c>
      <c r="G58" s="12">
        <v>22</v>
      </c>
      <c r="H58" s="8">
        <v>2.71</v>
      </c>
      <c r="I58" s="12">
        <v>0</v>
      </c>
    </row>
    <row r="59" spans="2:9" ht="15" customHeight="1" x14ac:dyDescent="0.2">
      <c r="B59" t="s">
        <v>90</v>
      </c>
      <c r="C59" s="12">
        <v>22</v>
      </c>
      <c r="D59" s="8">
        <v>1.49</v>
      </c>
      <c r="E59" s="12">
        <v>0</v>
      </c>
      <c r="F59" s="8">
        <v>0</v>
      </c>
      <c r="G59" s="12">
        <v>22</v>
      </c>
      <c r="H59" s="8">
        <v>2.71</v>
      </c>
      <c r="I59" s="12">
        <v>0</v>
      </c>
    </row>
    <row r="60" spans="2:9" ht="15" customHeight="1" x14ac:dyDescent="0.2">
      <c r="B60" t="s">
        <v>103</v>
      </c>
      <c r="C60" s="12">
        <v>22</v>
      </c>
      <c r="D60" s="8">
        <v>1.49</v>
      </c>
      <c r="E60" s="12">
        <v>18</v>
      </c>
      <c r="F60" s="8">
        <v>2.8</v>
      </c>
      <c r="G60" s="12">
        <v>4</v>
      </c>
      <c r="H60" s="8">
        <v>0.49</v>
      </c>
      <c r="I60" s="12">
        <v>0</v>
      </c>
    </row>
    <row r="61" spans="2:9" ht="15" customHeight="1" x14ac:dyDescent="0.2">
      <c r="B61" t="s">
        <v>100</v>
      </c>
      <c r="C61" s="12">
        <v>20</v>
      </c>
      <c r="D61" s="8">
        <v>1.36</v>
      </c>
      <c r="E61" s="12">
        <v>7</v>
      </c>
      <c r="F61" s="8">
        <v>1.0900000000000001</v>
      </c>
      <c r="G61" s="12">
        <v>12</v>
      </c>
      <c r="H61" s="8">
        <v>1.48</v>
      </c>
      <c r="I61" s="12">
        <v>0</v>
      </c>
    </row>
    <row r="62" spans="2:9" ht="15" customHeight="1" x14ac:dyDescent="0.2">
      <c r="B62" t="s">
        <v>104</v>
      </c>
      <c r="C62" s="12">
        <v>20</v>
      </c>
      <c r="D62" s="8">
        <v>1.36</v>
      </c>
      <c r="E62" s="12">
        <v>19</v>
      </c>
      <c r="F62" s="8">
        <v>2.96</v>
      </c>
      <c r="G62" s="12">
        <v>1</v>
      </c>
      <c r="H62" s="8">
        <v>0.12</v>
      </c>
      <c r="I62" s="12">
        <v>0</v>
      </c>
    </row>
    <row r="63" spans="2:9" ht="15" customHeight="1" x14ac:dyDescent="0.2">
      <c r="B63" t="s">
        <v>123</v>
      </c>
      <c r="C63" s="12">
        <v>19</v>
      </c>
      <c r="D63" s="8">
        <v>1.29</v>
      </c>
      <c r="E63" s="12">
        <v>8</v>
      </c>
      <c r="F63" s="8">
        <v>1.25</v>
      </c>
      <c r="G63" s="12">
        <v>11</v>
      </c>
      <c r="H63" s="8">
        <v>1.35</v>
      </c>
      <c r="I63" s="12">
        <v>0</v>
      </c>
    </row>
    <row r="64" spans="2:9" ht="15" customHeight="1" x14ac:dyDescent="0.2">
      <c r="B64" t="s">
        <v>115</v>
      </c>
      <c r="C64" s="12">
        <v>17</v>
      </c>
      <c r="D64" s="8">
        <v>1.1499999999999999</v>
      </c>
      <c r="E64" s="12">
        <v>5</v>
      </c>
      <c r="F64" s="8">
        <v>0.78</v>
      </c>
      <c r="G64" s="12">
        <v>12</v>
      </c>
      <c r="H64" s="8">
        <v>1.48</v>
      </c>
      <c r="I64" s="12">
        <v>0</v>
      </c>
    </row>
    <row r="65" spans="2:9" ht="15" customHeight="1" x14ac:dyDescent="0.2">
      <c r="B65" t="s">
        <v>93</v>
      </c>
      <c r="C65" s="12">
        <v>17</v>
      </c>
      <c r="D65" s="8">
        <v>1.1499999999999999</v>
      </c>
      <c r="E65" s="12">
        <v>2</v>
      </c>
      <c r="F65" s="8">
        <v>0.31</v>
      </c>
      <c r="G65" s="12">
        <v>15</v>
      </c>
      <c r="H65" s="8">
        <v>1.85</v>
      </c>
      <c r="I65" s="12">
        <v>0</v>
      </c>
    </row>
    <row r="66" spans="2:9" ht="15" customHeight="1" x14ac:dyDescent="0.2">
      <c r="B66" t="s">
        <v>122</v>
      </c>
      <c r="C66" s="12">
        <v>16</v>
      </c>
      <c r="D66" s="8">
        <v>1.08</v>
      </c>
      <c r="E66" s="12">
        <v>0</v>
      </c>
      <c r="F66" s="8">
        <v>0</v>
      </c>
      <c r="G66" s="12">
        <v>16</v>
      </c>
      <c r="H66" s="8">
        <v>1.97</v>
      </c>
      <c r="I66" s="12">
        <v>0</v>
      </c>
    </row>
    <row r="67" spans="2:9" ht="15" customHeight="1" x14ac:dyDescent="0.2">
      <c r="B67" t="s">
        <v>110</v>
      </c>
      <c r="C67" s="12">
        <v>16</v>
      </c>
      <c r="D67" s="8">
        <v>1.08</v>
      </c>
      <c r="E67" s="12">
        <v>10</v>
      </c>
      <c r="F67" s="8">
        <v>1.56</v>
      </c>
      <c r="G67" s="12">
        <v>6</v>
      </c>
      <c r="H67" s="8">
        <v>0.74</v>
      </c>
      <c r="I67" s="12">
        <v>0</v>
      </c>
    </row>
    <row r="68" spans="2:9" ht="15" customHeight="1" x14ac:dyDescent="0.2">
      <c r="B68" t="s">
        <v>118</v>
      </c>
      <c r="C68" s="12">
        <v>16</v>
      </c>
      <c r="D68" s="8">
        <v>1.08</v>
      </c>
      <c r="E68" s="12">
        <v>4</v>
      </c>
      <c r="F68" s="8">
        <v>0.62</v>
      </c>
      <c r="G68" s="12">
        <v>12</v>
      </c>
      <c r="H68" s="8">
        <v>1.48</v>
      </c>
      <c r="I68" s="12">
        <v>0</v>
      </c>
    </row>
    <row r="70" spans="2:9" ht="15" customHeight="1" x14ac:dyDescent="0.2">
      <c r="B70" t="s">
        <v>175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6BEF0-27DE-4BB4-80CE-26FED2992EF3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183</v>
      </c>
    </row>
    <row r="4" spans="2:9" ht="33" customHeight="1" x14ac:dyDescent="0.2">
      <c r="B4" t="s">
        <v>171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3</v>
      </c>
      <c r="D5" s="8">
        <v>0.13</v>
      </c>
      <c r="E5" s="12">
        <v>0</v>
      </c>
      <c r="F5" s="8">
        <v>0</v>
      </c>
      <c r="G5" s="12">
        <v>3</v>
      </c>
      <c r="H5" s="8">
        <v>0.34</v>
      </c>
      <c r="I5" s="12">
        <v>0</v>
      </c>
    </row>
    <row r="6" spans="2:9" ht="15" customHeight="1" x14ac:dyDescent="0.2">
      <c r="B6" t="s">
        <v>21</v>
      </c>
      <c r="C6" s="12">
        <v>356</v>
      </c>
      <c r="D6" s="8">
        <v>15.7</v>
      </c>
      <c r="E6" s="12">
        <v>201</v>
      </c>
      <c r="F6" s="8">
        <v>15.08</v>
      </c>
      <c r="G6" s="12">
        <v>155</v>
      </c>
      <c r="H6" s="8">
        <v>17.57</v>
      </c>
      <c r="I6" s="12">
        <v>0</v>
      </c>
    </row>
    <row r="7" spans="2:9" ht="15" customHeight="1" x14ac:dyDescent="0.2">
      <c r="B7" t="s">
        <v>22</v>
      </c>
      <c r="C7" s="12">
        <v>379</v>
      </c>
      <c r="D7" s="8">
        <v>16.71</v>
      </c>
      <c r="E7" s="12">
        <v>186</v>
      </c>
      <c r="F7" s="8">
        <v>13.95</v>
      </c>
      <c r="G7" s="12">
        <v>192</v>
      </c>
      <c r="H7" s="8">
        <v>21.77</v>
      </c>
      <c r="I7" s="12">
        <v>1</v>
      </c>
    </row>
    <row r="8" spans="2:9" ht="15" customHeight="1" x14ac:dyDescent="0.2">
      <c r="B8" t="s">
        <v>23</v>
      </c>
      <c r="C8" s="12">
        <v>3</v>
      </c>
      <c r="D8" s="8">
        <v>0.13</v>
      </c>
      <c r="E8" s="12">
        <v>0</v>
      </c>
      <c r="F8" s="8">
        <v>0</v>
      </c>
      <c r="G8" s="12">
        <v>3</v>
      </c>
      <c r="H8" s="8">
        <v>0.34</v>
      </c>
      <c r="I8" s="12">
        <v>0</v>
      </c>
    </row>
    <row r="9" spans="2:9" ht="15" customHeight="1" x14ac:dyDescent="0.2">
      <c r="B9" t="s">
        <v>24</v>
      </c>
      <c r="C9" s="12">
        <v>7</v>
      </c>
      <c r="D9" s="8">
        <v>0.31</v>
      </c>
      <c r="E9" s="12">
        <v>0</v>
      </c>
      <c r="F9" s="8">
        <v>0</v>
      </c>
      <c r="G9" s="12">
        <v>7</v>
      </c>
      <c r="H9" s="8">
        <v>0.79</v>
      </c>
      <c r="I9" s="12">
        <v>0</v>
      </c>
    </row>
    <row r="10" spans="2:9" ht="15" customHeight="1" x14ac:dyDescent="0.2">
      <c r="B10" t="s">
        <v>25</v>
      </c>
      <c r="C10" s="12">
        <v>26</v>
      </c>
      <c r="D10" s="8">
        <v>1.1499999999999999</v>
      </c>
      <c r="E10" s="12">
        <v>7</v>
      </c>
      <c r="F10" s="8">
        <v>0.53</v>
      </c>
      <c r="G10" s="12">
        <v>19</v>
      </c>
      <c r="H10" s="8">
        <v>2.15</v>
      </c>
      <c r="I10" s="12">
        <v>0</v>
      </c>
    </row>
    <row r="11" spans="2:9" ht="15" customHeight="1" x14ac:dyDescent="0.2">
      <c r="B11" t="s">
        <v>26</v>
      </c>
      <c r="C11" s="12">
        <v>530</v>
      </c>
      <c r="D11" s="8">
        <v>23.37</v>
      </c>
      <c r="E11" s="12">
        <v>312</v>
      </c>
      <c r="F11" s="8">
        <v>23.41</v>
      </c>
      <c r="G11" s="12">
        <v>217</v>
      </c>
      <c r="H11" s="8">
        <v>24.6</v>
      </c>
      <c r="I11" s="12">
        <v>1</v>
      </c>
    </row>
    <row r="12" spans="2:9" ht="15" customHeight="1" x14ac:dyDescent="0.2">
      <c r="B12" t="s">
        <v>27</v>
      </c>
      <c r="C12" s="12">
        <v>8</v>
      </c>
      <c r="D12" s="8">
        <v>0.35</v>
      </c>
      <c r="E12" s="12">
        <v>2</v>
      </c>
      <c r="F12" s="8">
        <v>0.15</v>
      </c>
      <c r="G12" s="12">
        <v>6</v>
      </c>
      <c r="H12" s="8">
        <v>0.68</v>
      </c>
      <c r="I12" s="12">
        <v>0</v>
      </c>
    </row>
    <row r="13" spans="2:9" ht="15" customHeight="1" x14ac:dyDescent="0.2">
      <c r="B13" t="s">
        <v>28</v>
      </c>
      <c r="C13" s="12">
        <v>164</v>
      </c>
      <c r="D13" s="8">
        <v>7.23</v>
      </c>
      <c r="E13" s="12">
        <v>86</v>
      </c>
      <c r="F13" s="8">
        <v>6.45</v>
      </c>
      <c r="G13" s="12">
        <v>78</v>
      </c>
      <c r="H13" s="8">
        <v>8.84</v>
      </c>
      <c r="I13" s="12">
        <v>0</v>
      </c>
    </row>
    <row r="14" spans="2:9" ht="15" customHeight="1" x14ac:dyDescent="0.2">
      <c r="B14" t="s">
        <v>29</v>
      </c>
      <c r="C14" s="12">
        <v>111</v>
      </c>
      <c r="D14" s="8">
        <v>4.8899999999999997</v>
      </c>
      <c r="E14" s="12">
        <v>65</v>
      </c>
      <c r="F14" s="8">
        <v>4.88</v>
      </c>
      <c r="G14" s="12">
        <v>45</v>
      </c>
      <c r="H14" s="8">
        <v>5.0999999999999996</v>
      </c>
      <c r="I14" s="12">
        <v>0</v>
      </c>
    </row>
    <row r="15" spans="2:9" ht="15" customHeight="1" x14ac:dyDescent="0.2">
      <c r="B15" t="s">
        <v>30</v>
      </c>
      <c r="C15" s="12">
        <v>208</v>
      </c>
      <c r="D15" s="8">
        <v>9.17</v>
      </c>
      <c r="E15" s="12">
        <v>162</v>
      </c>
      <c r="F15" s="8">
        <v>12.15</v>
      </c>
      <c r="G15" s="12">
        <v>44</v>
      </c>
      <c r="H15" s="8">
        <v>4.99</v>
      </c>
      <c r="I15" s="12">
        <v>0</v>
      </c>
    </row>
    <row r="16" spans="2:9" ht="15" customHeight="1" x14ac:dyDescent="0.2">
      <c r="B16" t="s">
        <v>31</v>
      </c>
      <c r="C16" s="12">
        <v>220</v>
      </c>
      <c r="D16" s="8">
        <v>9.6999999999999993</v>
      </c>
      <c r="E16" s="12">
        <v>171</v>
      </c>
      <c r="F16" s="8">
        <v>12.83</v>
      </c>
      <c r="G16" s="12">
        <v>45</v>
      </c>
      <c r="H16" s="8">
        <v>5.0999999999999996</v>
      </c>
      <c r="I16" s="12">
        <v>0</v>
      </c>
    </row>
    <row r="17" spans="2:9" ht="15" customHeight="1" x14ac:dyDescent="0.2">
      <c r="B17" t="s">
        <v>32</v>
      </c>
      <c r="C17" s="12">
        <v>93</v>
      </c>
      <c r="D17" s="8">
        <v>4.0999999999999996</v>
      </c>
      <c r="E17" s="12">
        <v>68</v>
      </c>
      <c r="F17" s="8">
        <v>5.0999999999999996</v>
      </c>
      <c r="G17" s="12">
        <v>13</v>
      </c>
      <c r="H17" s="8">
        <v>1.47</v>
      </c>
      <c r="I17" s="12">
        <v>1</v>
      </c>
    </row>
    <row r="18" spans="2:9" ht="15" customHeight="1" x14ac:dyDescent="0.2">
      <c r="B18" t="s">
        <v>33</v>
      </c>
      <c r="C18" s="12">
        <v>87</v>
      </c>
      <c r="D18" s="8">
        <v>3.84</v>
      </c>
      <c r="E18" s="12">
        <v>50</v>
      </c>
      <c r="F18" s="8">
        <v>3.75</v>
      </c>
      <c r="G18" s="12">
        <v>30</v>
      </c>
      <c r="H18" s="8">
        <v>3.4</v>
      </c>
      <c r="I18" s="12">
        <v>0</v>
      </c>
    </row>
    <row r="19" spans="2:9" ht="15" customHeight="1" x14ac:dyDescent="0.2">
      <c r="B19" t="s">
        <v>34</v>
      </c>
      <c r="C19" s="12">
        <v>73</v>
      </c>
      <c r="D19" s="8">
        <v>3.22</v>
      </c>
      <c r="E19" s="12">
        <v>23</v>
      </c>
      <c r="F19" s="8">
        <v>1.73</v>
      </c>
      <c r="G19" s="12">
        <v>25</v>
      </c>
      <c r="H19" s="8">
        <v>2.83</v>
      </c>
      <c r="I19" s="12">
        <v>0</v>
      </c>
    </row>
    <row r="20" spans="2:9" ht="15" customHeight="1" x14ac:dyDescent="0.2">
      <c r="B20" s="9" t="s">
        <v>172</v>
      </c>
      <c r="C20" s="12">
        <f>SUM(LTBL_25209[総数／事業所数])</f>
        <v>2268</v>
      </c>
      <c r="E20" s="12">
        <f>SUBTOTAL(109,LTBL_25209[個人／事業所数])</f>
        <v>1333</v>
      </c>
      <c r="G20" s="12">
        <f>SUBTOTAL(109,LTBL_25209[法人／事業所数])</f>
        <v>882</v>
      </c>
      <c r="I20" s="12">
        <f>SUBTOTAL(109,LTBL_25209[法人以外の団体／事業所数])</f>
        <v>3</v>
      </c>
    </row>
    <row r="21" spans="2:9" ht="15" customHeight="1" x14ac:dyDescent="0.2">
      <c r="E21" s="11">
        <f>LTBL_25209[[#Totals],[個人／事業所数]]/LTBL_25209[[#Totals],[総数／事業所数]]</f>
        <v>0.58774250440917108</v>
      </c>
      <c r="G21" s="11">
        <f>LTBL_25209[[#Totals],[法人／事業所数]]/LTBL_25209[[#Totals],[総数／事業所数]]</f>
        <v>0.3888888888888889</v>
      </c>
      <c r="I21" s="11">
        <f>LTBL_25209[[#Totals],[法人以外の団体／事業所数]]/LTBL_25209[[#Totals],[総数／事業所数]]</f>
        <v>1.3227513227513227E-3</v>
      </c>
    </row>
    <row r="23" spans="2:9" ht="33" customHeight="1" x14ac:dyDescent="0.2">
      <c r="B23" t="s">
        <v>173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58</v>
      </c>
      <c r="C24" s="12">
        <v>176</v>
      </c>
      <c r="D24" s="8">
        <v>7.76</v>
      </c>
      <c r="E24" s="12">
        <v>156</v>
      </c>
      <c r="F24" s="8">
        <v>11.7</v>
      </c>
      <c r="G24" s="12">
        <v>20</v>
      </c>
      <c r="H24" s="8">
        <v>2.27</v>
      </c>
      <c r="I24" s="12">
        <v>0</v>
      </c>
    </row>
    <row r="25" spans="2:9" ht="15" customHeight="1" x14ac:dyDescent="0.2">
      <c r="B25" t="s">
        <v>52</v>
      </c>
      <c r="C25" s="12">
        <v>169</v>
      </c>
      <c r="D25" s="8">
        <v>7.45</v>
      </c>
      <c r="E25" s="12">
        <v>101</v>
      </c>
      <c r="F25" s="8">
        <v>7.58</v>
      </c>
      <c r="G25" s="12">
        <v>68</v>
      </c>
      <c r="H25" s="8">
        <v>7.71</v>
      </c>
      <c r="I25" s="12">
        <v>0</v>
      </c>
    </row>
    <row r="26" spans="2:9" ht="15" customHeight="1" x14ac:dyDescent="0.2">
      <c r="B26" t="s">
        <v>57</v>
      </c>
      <c r="C26" s="12">
        <v>169</v>
      </c>
      <c r="D26" s="8">
        <v>7.45</v>
      </c>
      <c r="E26" s="12">
        <v>140</v>
      </c>
      <c r="F26" s="8">
        <v>10.5</v>
      </c>
      <c r="G26" s="12">
        <v>29</v>
      </c>
      <c r="H26" s="8">
        <v>3.29</v>
      </c>
      <c r="I26" s="12">
        <v>0</v>
      </c>
    </row>
    <row r="27" spans="2:9" ht="15" customHeight="1" x14ac:dyDescent="0.2">
      <c r="B27" t="s">
        <v>43</v>
      </c>
      <c r="C27" s="12">
        <v>159</v>
      </c>
      <c r="D27" s="8">
        <v>7.01</v>
      </c>
      <c r="E27" s="12">
        <v>70</v>
      </c>
      <c r="F27" s="8">
        <v>5.25</v>
      </c>
      <c r="G27" s="12">
        <v>89</v>
      </c>
      <c r="H27" s="8">
        <v>10.09</v>
      </c>
      <c r="I27" s="12">
        <v>0</v>
      </c>
    </row>
    <row r="28" spans="2:9" ht="15" customHeight="1" x14ac:dyDescent="0.2">
      <c r="B28" t="s">
        <v>71</v>
      </c>
      <c r="C28" s="12">
        <v>155</v>
      </c>
      <c r="D28" s="8">
        <v>6.83</v>
      </c>
      <c r="E28" s="12">
        <v>104</v>
      </c>
      <c r="F28" s="8">
        <v>7.8</v>
      </c>
      <c r="G28" s="12">
        <v>51</v>
      </c>
      <c r="H28" s="8">
        <v>5.78</v>
      </c>
      <c r="I28" s="12">
        <v>0</v>
      </c>
    </row>
    <row r="29" spans="2:9" ht="15" customHeight="1" x14ac:dyDescent="0.2">
      <c r="B29" t="s">
        <v>54</v>
      </c>
      <c r="C29" s="12">
        <v>139</v>
      </c>
      <c r="D29" s="8">
        <v>6.13</v>
      </c>
      <c r="E29" s="12">
        <v>82</v>
      </c>
      <c r="F29" s="8">
        <v>6.15</v>
      </c>
      <c r="G29" s="12">
        <v>57</v>
      </c>
      <c r="H29" s="8">
        <v>6.46</v>
      </c>
      <c r="I29" s="12">
        <v>0</v>
      </c>
    </row>
    <row r="30" spans="2:9" ht="15" customHeight="1" x14ac:dyDescent="0.2">
      <c r="B30" t="s">
        <v>44</v>
      </c>
      <c r="C30" s="12">
        <v>120</v>
      </c>
      <c r="D30" s="8">
        <v>5.29</v>
      </c>
      <c r="E30" s="12">
        <v>93</v>
      </c>
      <c r="F30" s="8">
        <v>6.98</v>
      </c>
      <c r="G30" s="12">
        <v>27</v>
      </c>
      <c r="H30" s="8">
        <v>3.06</v>
      </c>
      <c r="I30" s="12">
        <v>0</v>
      </c>
    </row>
    <row r="31" spans="2:9" ht="15" customHeight="1" x14ac:dyDescent="0.2">
      <c r="B31" t="s">
        <v>50</v>
      </c>
      <c r="C31" s="12">
        <v>105</v>
      </c>
      <c r="D31" s="8">
        <v>4.63</v>
      </c>
      <c r="E31" s="12">
        <v>77</v>
      </c>
      <c r="F31" s="8">
        <v>5.78</v>
      </c>
      <c r="G31" s="12">
        <v>28</v>
      </c>
      <c r="H31" s="8">
        <v>3.17</v>
      </c>
      <c r="I31" s="12">
        <v>0</v>
      </c>
    </row>
    <row r="32" spans="2:9" ht="15" customHeight="1" x14ac:dyDescent="0.2">
      <c r="B32" t="s">
        <v>51</v>
      </c>
      <c r="C32" s="12">
        <v>94</v>
      </c>
      <c r="D32" s="8">
        <v>4.1399999999999997</v>
      </c>
      <c r="E32" s="12">
        <v>62</v>
      </c>
      <c r="F32" s="8">
        <v>4.6500000000000004</v>
      </c>
      <c r="G32" s="12">
        <v>32</v>
      </c>
      <c r="H32" s="8">
        <v>3.63</v>
      </c>
      <c r="I32" s="12">
        <v>0</v>
      </c>
    </row>
    <row r="33" spans="2:9" ht="15" customHeight="1" x14ac:dyDescent="0.2">
      <c r="B33" t="s">
        <v>60</v>
      </c>
      <c r="C33" s="12">
        <v>93</v>
      </c>
      <c r="D33" s="8">
        <v>4.0999999999999996</v>
      </c>
      <c r="E33" s="12">
        <v>68</v>
      </c>
      <c r="F33" s="8">
        <v>5.0999999999999996</v>
      </c>
      <c r="G33" s="12">
        <v>13</v>
      </c>
      <c r="H33" s="8">
        <v>1.47</v>
      </c>
      <c r="I33" s="12">
        <v>1</v>
      </c>
    </row>
    <row r="34" spans="2:9" ht="15" customHeight="1" x14ac:dyDescent="0.2">
      <c r="B34" t="s">
        <v>45</v>
      </c>
      <c r="C34" s="12">
        <v>77</v>
      </c>
      <c r="D34" s="8">
        <v>3.4</v>
      </c>
      <c r="E34" s="12">
        <v>38</v>
      </c>
      <c r="F34" s="8">
        <v>2.85</v>
      </c>
      <c r="G34" s="12">
        <v>39</v>
      </c>
      <c r="H34" s="8">
        <v>4.42</v>
      </c>
      <c r="I34" s="12">
        <v>0</v>
      </c>
    </row>
    <row r="35" spans="2:9" ht="15" customHeight="1" x14ac:dyDescent="0.2">
      <c r="B35" t="s">
        <v>56</v>
      </c>
      <c r="C35" s="12">
        <v>55</v>
      </c>
      <c r="D35" s="8">
        <v>2.4300000000000002</v>
      </c>
      <c r="E35" s="12">
        <v>26</v>
      </c>
      <c r="F35" s="8">
        <v>1.95</v>
      </c>
      <c r="G35" s="12">
        <v>29</v>
      </c>
      <c r="H35" s="8">
        <v>3.29</v>
      </c>
      <c r="I35" s="12">
        <v>0</v>
      </c>
    </row>
    <row r="36" spans="2:9" ht="15" customHeight="1" x14ac:dyDescent="0.2">
      <c r="B36" t="s">
        <v>61</v>
      </c>
      <c r="C36" s="12">
        <v>54</v>
      </c>
      <c r="D36" s="8">
        <v>2.38</v>
      </c>
      <c r="E36" s="12">
        <v>50</v>
      </c>
      <c r="F36" s="8">
        <v>3.75</v>
      </c>
      <c r="G36" s="12">
        <v>4</v>
      </c>
      <c r="H36" s="8">
        <v>0.45</v>
      </c>
      <c r="I36" s="12">
        <v>0</v>
      </c>
    </row>
    <row r="37" spans="2:9" ht="15" customHeight="1" x14ac:dyDescent="0.2">
      <c r="B37" t="s">
        <v>55</v>
      </c>
      <c r="C37" s="12">
        <v>51</v>
      </c>
      <c r="D37" s="8">
        <v>2.25</v>
      </c>
      <c r="E37" s="12">
        <v>39</v>
      </c>
      <c r="F37" s="8">
        <v>2.93</v>
      </c>
      <c r="G37" s="12">
        <v>12</v>
      </c>
      <c r="H37" s="8">
        <v>1.36</v>
      </c>
      <c r="I37" s="12">
        <v>0</v>
      </c>
    </row>
    <row r="38" spans="2:9" ht="15" customHeight="1" x14ac:dyDescent="0.2">
      <c r="B38" t="s">
        <v>49</v>
      </c>
      <c r="C38" s="12">
        <v>42</v>
      </c>
      <c r="D38" s="8">
        <v>1.85</v>
      </c>
      <c r="E38" s="12">
        <v>28</v>
      </c>
      <c r="F38" s="8">
        <v>2.1</v>
      </c>
      <c r="G38" s="12">
        <v>14</v>
      </c>
      <c r="H38" s="8">
        <v>1.59</v>
      </c>
      <c r="I38" s="12">
        <v>0</v>
      </c>
    </row>
    <row r="39" spans="2:9" ht="15" customHeight="1" x14ac:dyDescent="0.2">
      <c r="B39" t="s">
        <v>69</v>
      </c>
      <c r="C39" s="12">
        <v>34</v>
      </c>
      <c r="D39" s="8">
        <v>1.5</v>
      </c>
      <c r="E39" s="12">
        <v>18</v>
      </c>
      <c r="F39" s="8">
        <v>1.35</v>
      </c>
      <c r="G39" s="12">
        <v>14</v>
      </c>
      <c r="H39" s="8">
        <v>1.59</v>
      </c>
      <c r="I39" s="12">
        <v>0</v>
      </c>
    </row>
    <row r="40" spans="2:9" ht="15" customHeight="1" x14ac:dyDescent="0.2">
      <c r="B40" t="s">
        <v>48</v>
      </c>
      <c r="C40" s="12">
        <v>33</v>
      </c>
      <c r="D40" s="8">
        <v>1.46</v>
      </c>
      <c r="E40" s="12">
        <v>11</v>
      </c>
      <c r="F40" s="8">
        <v>0.83</v>
      </c>
      <c r="G40" s="12">
        <v>21</v>
      </c>
      <c r="H40" s="8">
        <v>2.38</v>
      </c>
      <c r="I40" s="12">
        <v>1</v>
      </c>
    </row>
    <row r="41" spans="2:9" ht="15" customHeight="1" x14ac:dyDescent="0.2">
      <c r="B41" t="s">
        <v>62</v>
      </c>
      <c r="C41" s="12">
        <v>33</v>
      </c>
      <c r="D41" s="8">
        <v>1.46</v>
      </c>
      <c r="E41" s="12">
        <v>0</v>
      </c>
      <c r="F41" s="8">
        <v>0</v>
      </c>
      <c r="G41" s="12">
        <v>26</v>
      </c>
      <c r="H41" s="8">
        <v>2.95</v>
      </c>
      <c r="I41" s="12">
        <v>0</v>
      </c>
    </row>
    <row r="42" spans="2:9" ht="15" customHeight="1" x14ac:dyDescent="0.2">
      <c r="B42" t="s">
        <v>47</v>
      </c>
      <c r="C42" s="12">
        <v>30</v>
      </c>
      <c r="D42" s="8">
        <v>1.32</v>
      </c>
      <c r="E42" s="12">
        <v>9</v>
      </c>
      <c r="F42" s="8">
        <v>0.68</v>
      </c>
      <c r="G42" s="12">
        <v>21</v>
      </c>
      <c r="H42" s="8">
        <v>2.38</v>
      </c>
      <c r="I42" s="12">
        <v>0</v>
      </c>
    </row>
    <row r="43" spans="2:9" ht="15" customHeight="1" x14ac:dyDescent="0.2">
      <c r="B43" t="s">
        <v>70</v>
      </c>
      <c r="C43" s="12">
        <v>27</v>
      </c>
      <c r="D43" s="8">
        <v>1.19</v>
      </c>
      <c r="E43" s="12">
        <v>10</v>
      </c>
      <c r="F43" s="8">
        <v>0.75</v>
      </c>
      <c r="G43" s="12">
        <v>17</v>
      </c>
      <c r="H43" s="8">
        <v>1.93</v>
      </c>
      <c r="I43" s="12">
        <v>0</v>
      </c>
    </row>
    <row r="44" spans="2:9" ht="15" customHeight="1" x14ac:dyDescent="0.2">
      <c r="B44" t="s">
        <v>72</v>
      </c>
      <c r="C44" s="12">
        <v>27</v>
      </c>
      <c r="D44" s="8">
        <v>1.19</v>
      </c>
      <c r="E44" s="12">
        <v>16</v>
      </c>
      <c r="F44" s="8">
        <v>1.2</v>
      </c>
      <c r="G44" s="12">
        <v>11</v>
      </c>
      <c r="H44" s="8">
        <v>1.25</v>
      </c>
      <c r="I44" s="12">
        <v>0</v>
      </c>
    </row>
    <row r="47" spans="2:9" ht="33" customHeight="1" x14ac:dyDescent="0.2">
      <c r="B47" t="s">
        <v>174</v>
      </c>
      <c r="C47" s="10" t="s">
        <v>36</v>
      </c>
      <c r="D47" s="10" t="s">
        <v>37</v>
      </c>
      <c r="E47" s="10" t="s">
        <v>38</v>
      </c>
      <c r="F47" s="10" t="s">
        <v>39</v>
      </c>
      <c r="G47" s="10" t="s">
        <v>40</v>
      </c>
      <c r="H47" s="10" t="s">
        <v>41</v>
      </c>
      <c r="I47" s="10" t="s">
        <v>42</v>
      </c>
    </row>
    <row r="48" spans="2:9" ht="15" customHeight="1" x14ac:dyDescent="0.2">
      <c r="B48" t="s">
        <v>124</v>
      </c>
      <c r="C48" s="12">
        <v>130</v>
      </c>
      <c r="D48" s="8">
        <v>5.73</v>
      </c>
      <c r="E48" s="12">
        <v>98</v>
      </c>
      <c r="F48" s="8">
        <v>7.35</v>
      </c>
      <c r="G48" s="12">
        <v>32</v>
      </c>
      <c r="H48" s="8">
        <v>3.63</v>
      </c>
      <c r="I48" s="12">
        <v>0</v>
      </c>
    </row>
    <row r="49" spans="2:9" ht="15" customHeight="1" x14ac:dyDescent="0.2">
      <c r="B49" t="s">
        <v>105</v>
      </c>
      <c r="C49" s="12">
        <v>89</v>
      </c>
      <c r="D49" s="8">
        <v>3.92</v>
      </c>
      <c r="E49" s="12">
        <v>85</v>
      </c>
      <c r="F49" s="8">
        <v>6.38</v>
      </c>
      <c r="G49" s="12">
        <v>4</v>
      </c>
      <c r="H49" s="8">
        <v>0.45</v>
      </c>
      <c r="I49" s="12">
        <v>0</v>
      </c>
    </row>
    <row r="50" spans="2:9" ht="15" customHeight="1" x14ac:dyDescent="0.2">
      <c r="B50" t="s">
        <v>99</v>
      </c>
      <c r="C50" s="12">
        <v>84</v>
      </c>
      <c r="D50" s="8">
        <v>3.7</v>
      </c>
      <c r="E50" s="12">
        <v>58</v>
      </c>
      <c r="F50" s="8">
        <v>4.3499999999999996</v>
      </c>
      <c r="G50" s="12">
        <v>26</v>
      </c>
      <c r="H50" s="8">
        <v>2.95</v>
      </c>
      <c r="I50" s="12">
        <v>0</v>
      </c>
    </row>
    <row r="51" spans="2:9" ht="15" customHeight="1" x14ac:dyDescent="0.2">
      <c r="B51" t="s">
        <v>89</v>
      </c>
      <c r="C51" s="12">
        <v>68</v>
      </c>
      <c r="D51" s="8">
        <v>3</v>
      </c>
      <c r="E51" s="12">
        <v>22</v>
      </c>
      <c r="F51" s="8">
        <v>1.65</v>
      </c>
      <c r="G51" s="12">
        <v>46</v>
      </c>
      <c r="H51" s="8">
        <v>5.22</v>
      </c>
      <c r="I51" s="12">
        <v>0</v>
      </c>
    </row>
    <row r="52" spans="2:9" ht="15" customHeight="1" x14ac:dyDescent="0.2">
      <c r="B52" t="s">
        <v>96</v>
      </c>
      <c r="C52" s="12">
        <v>64</v>
      </c>
      <c r="D52" s="8">
        <v>2.82</v>
      </c>
      <c r="E52" s="12">
        <v>38</v>
      </c>
      <c r="F52" s="8">
        <v>2.85</v>
      </c>
      <c r="G52" s="12">
        <v>26</v>
      </c>
      <c r="H52" s="8">
        <v>2.95</v>
      </c>
      <c r="I52" s="12">
        <v>0</v>
      </c>
    </row>
    <row r="53" spans="2:9" ht="15" customHeight="1" x14ac:dyDescent="0.2">
      <c r="B53" t="s">
        <v>104</v>
      </c>
      <c r="C53" s="12">
        <v>60</v>
      </c>
      <c r="D53" s="8">
        <v>2.65</v>
      </c>
      <c r="E53" s="12">
        <v>57</v>
      </c>
      <c r="F53" s="8">
        <v>4.28</v>
      </c>
      <c r="G53" s="12">
        <v>3</v>
      </c>
      <c r="H53" s="8">
        <v>0.34</v>
      </c>
      <c r="I53" s="12">
        <v>0</v>
      </c>
    </row>
    <row r="54" spans="2:9" ht="15" customHeight="1" x14ac:dyDescent="0.2">
      <c r="B54" t="s">
        <v>107</v>
      </c>
      <c r="C54" s="12">
        <v>57</v>
      </c>
      <c r="D54" s="8">
        <v>2.5099999999999998</v>
      </c>
      <c r="E54" s="12">
        <v>51</v>
      </c>
      <c r="F54" s="8">
        <v>3.83</v>
      </c>
      <c r="G54" s="12">
        <v>6</v>
      </c>
      <c r="H54" s="8">
        <v>0.68</v>
      </c>
      <c r="I54" s="12">
        <v>0</v>
      </c>
    </row>
    <row r="55" spans="2:9" ht="15" customHeight="1" x14ac:dyDescent="0.2">
      <c r="B55" t="s">
        <v>91</v>
      </c>
      <c r="C55" s="12">
        <v>47</v>
      </c>
      <c r="D55" s="8">
        <v>2.0699999999999998</v>
      </c>
      <c r="E55" s="12">
        <v>34</v>
      </c>
      <c r="F55" s="8">
        <v>2.5499999999999998</v>
      </c>
      <c r="G55" s="12">
        <v>13</v>
      </c>
      <c r="H55" s="8">
        <v>1.47</v>
      </c>
      <c r="I55" s="12">
        <v>0</v>
      </c>
    </row>
    <row r="56" spans="2:9" ht="15" customHeight="1" x14ac:dyDescent="0.2">
      <c r="B56" t="s">
        <v>101</v>
      </c>
      <c r="C56" s="12">
        <v>45</v>
      </c>
      <c r="D56" s="8">
        <v>1.98</v>
      </c>
      <c r="E56" s="12">
        <v>29</v>
      </c>
      <c r="F56" s="8">
        <v>2.1800000000000002</v>
      </c>
      <c r="G56" s="12">
        <v>16</v>
      </c>
      <c r="H56" s="8">
        <v>1.81</v>
      </c>
      <c r="I56" s="12">
        <v>0</v>
      </c>
    </row>
    <row r="57" spans="2:9" ht="15" customHeight="1" x14ac:dyDescent="0.2">
      <c r="B57" t="s">
        <v>92</v>
      </c>
      <c r="C57" s="12">
        <v>43</v>
      </c>
      <c r="D57" s="8">
        <v>1.9</v>
      </c>
      <c r="E57" s="12">
        <v>21</v>
      </c>
      <c r="F57" s="8">
        <v>1.58</v>
      </c>
      <c r="G57" s="12">
        <v>22</v>
      </c>
      <c r="H57" s="8">
        <v>2.4900000000000002</v>
      </c>
      <c r="I57" s="12">
        <v>0</v>
      </c>
    </row>
    <row r="58" spans="2:9" ht="15" customHeight="1" x14ac:dyDescent="0.2">
      <c r="B58" t="s">
        <v>125</v>
      </c>
      <c r="C58" s="12">
        <v>42</v>
      </c>
      <c r="D58" s="8">
        <v>1.85</v>
      </c>
      <c r="E58" s="12">
        <v>30</v>
      </c>
      <c r="F58" s="8">
        <v>2.25</v>
      </c>
      <c r="G58" s="12">
        <v>12</v>
      </c>
      <c r="H58" s="8">
        <v>1.36</v>
      </c>
      <c r="I58" s="12">
        <v>0</v>
      </c>
    </row>
    <row r="59" spans="2:9" ht="15" customHeight="1" x14ac:dyDescent="0.2">
      <c r="B59" t="s">
        <v>114</v>
      </c>
      <c r="C59" s="12">
        <v>39</v>
      </c>
      <c r="D59" s="8">
        <v>1.72</v>
      </c>
      <c r="E59" s="12">
        <v>21</v>
      </c>
      <c r="F59" s="8">
        <v>1.58</v>
      </c>
      <c r="G59" s="12">
        <v>18</v>
      </c>
      <c r="H59" s="8">
        <v>2.04</v>
      </c>
      <c r="I59" s="12">
        <v>0</v>
      </c>
    </row>
    <row r="60" spans="2:9" ht="15" customHeight="1" x14ac:dyDescent="0.2">
      <c r="B60" t="s">
        <v>100</v>
      </c>
      <c r="C60" s="12">
        <v>39</v>
      </c>
      <c r="D60" s="8">
        <v>1.72</v>
      </c>
      <c r="E60" s="12">
        <v>16</v>
      </c>
      <c r="F60" s="8">
        <v>1.2</v>
      </c>
      <c r="G60" s="12">
        <v>23</v>
      </c>
      <c r="H60" s="8">
        <v>2.61</v>
      </c>
      <c r="I60" s="12">
        <v>0</v>
      </c>
    </row>
    <row r="61" spans="2:9" ht="15" customHeight="1" x14ac:dyDescent="0.2">
      <c r="B61" t="s">
        <v>103</v>
      </c>
      <c r="C61" s="12">
        <v>38</v>
      </c>
      <c r="D61" s="8">
        <v>1.68</v>
      </c>
      <c r="E61" s="12">
        <v>38</v>
      </c>
      <c r="F61" s="8">
        <v>2.85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108</v>
      </c>
      <c r="C62" s="12">
        <v>38</v>
      </c>
      <c r="D62" s="8">
        <v>1.68</v>
      </c>
      <c r="E62" s="12">
        <v>35</v>
      </c>
      <c r="F62" s="8">
        <v>2.63</v>
      </c>
      <c r="G62" s="12">
        <v>3</v>
      </c>
      <c r="H62" s="8">
        <v>0.34</v>
      </c>
      <c r="I62" s="12">
        <v>0</v>
      </c>
    </row>
    <row r="63" spans="2:9" ht="15" customHeight="1" x14ac:dyDescent="0.2">
      <c r="B63" t="s">
        <v>97</v>
      </c>
      <c r="C63" s="12">
        <v>35</v>
      </c>
      <c r="D63" s="8">
        <v>1.54</v>
      </c>
      <c r="E63" s="12">
        <v>24</v>
      </c>
      <c r="F63" s="8">
        <v>1.8</v>
      </c>
      <c r="G63" s="12">
        <v>11</v>
      </c>
      <c r="H63" s="8">
        <v>1.25</v>
      </c>
      <c r="I63" s="12">
        <v>0</v>
      </c>
    </row>
    <row r="64" spans="2:9" ht="15" customHeight="1" x14ac:dyDescent="0.2">
      <c r="B64" t="s">
        <v>102</v>
      </c>
      <c r="C64" s="12">
        <v>35</v>
      </c>
      <c r="D64" s="8">
        <v>1.54</v>
      </c>
      <c r="E64" s="12">
        <v>30</v>
      </c>
      <c r="F64" s="8">
        <v>2.25</v>
      </c>
      <c r="G64" s="12">
        <v>5</v>
      </c>
      <c r="H64" s="8">
        <v>0.56999999999999995</v>
      </c>
      <c r="I64" s="12">
        <v>0</v>
      </c>
    </row>
    <row r="65" spans="2:9" ht="15" customHeight="1" x14ac:dyDescent="0.2">
      <c r="B65" t="s">
        <v>94</v>
      </c>
      <c r="C65" s="12">
        <v>33</v>
      </c>
      <c r="D65" s="8">
        <v>1.46</v>
      </c>
      <c r="E65" s="12">
        <v>24</v>
      </c>
      <c r="F65" s="8">
        <v>1.8</v>
      </c>
      <c r="G65" s="12">
        <v>9</v>
      </c>
      <c r="H65" s="8">
        <v>1.02</v>
      </c>
      <c r="I65" s="12">
        <v>0</v>
      </c>
    </row>
    <row r="66" spans="2:9" ht="15" customHeight="1" x14ac:dyDescent="0.2">
      <c r="B66" t="s">
        <v>95</v>
      </c>
      <c r="C66" s="12">
        <v>33</v>
      </c>
      <c r="D66" s="8">
        <v>1.46</v>
      </c>
      <c r="E66" s="12">
        <v>21</v>
      </c>
      <c r="F66" s="8">
        <v>1.58</v>
      </c>
      <c r="G66" s="12">
        <v>12</v>
      </c>
      <c r="H66" s="8">
        <v>1.36</v>
      </c>
      <c r="I66" s="12">
        <v>0</v>
      </c>
    </row>
    <row r="67" spans="2:9" ht="15" customHeight="1" x14ac:dyDescent="0.2">
      <c r="B67" t="s">
        <v>126</v>
      </c>
      <c r="C67" s="12">
        <v>29</v>
      </c>
      <c r="D67" s="8">
        <v>1.28</v>
      </c>
      <c r="E67" s="12">
        <v>14</v>
      </c>
      <c r="F67" s="8">
        <v>1.05</v>
      </c>
      <c r="G67" s="12">
        <v>13</v>
      </c>
      <c r="H67" s="8">
        <v>1.47</v>
      </c>
      <c r="I67" s="12">
        <v>0</v>
      </c>
    </row>
    <row r="69" spans="2:9" ht="15" customHeight="1" x14ac:dyDescent="0.2">
      <c r="B69" t="s">
        <v>175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BDFDB-970F-47D5-8919-BC760171AA50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184</v>
      </c>
    </row>
    <row r="4" spans="2:9" ht="33" customHeight="1" x14ac:dyDescent="0.2">
      <c r="B4" t="s">
        <v>171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1</v>
      </c>
      <c r="D5" s="8">
        <v>0.11</v>
      </c>
      <c r="E5" s="12">
        <v>1</v>
      </c>
      <c r="F5" s="8">
        <v>0.21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140</v>
      </c>
      <c r="D6" s="8">
        <v>14.88</v>
      </c>
      <c r="E6" s="12">
        <v>55</v>
      </c>
      <c r="F6" s="8">
        <v>11.58</v>
      </c>
      <c r="G6" s="12">
        <v>85</v>
      </c>
      <c r="H6" s="8">
        <v>18.48</v>
      </c>
      <c r="I6" s="12">
        <v>0</v>
      </c>
    </row>
    <row r="7" spans="2:9" ht="15" customHeight="1" x14ac:dyDescent="0.2">
      <c r="B7" t="s">
        <v>22</v>
      </c>
      <c r="C7" s="12">
        <v>93</v>
      </c>
      <c r="D7" s="8">
        <v>9.8800000000000008</v>
      </c>
      <c r="E7" s="12">
        <v>34</v>
      </c>
      <c r="F7" s="8">
        <v>7.16</v>
      </c>
      <c r="G7" s="12">
        <v>59</v>
      </c>
      <c r="H7" s="8">
        <v>12.83</v>
      </c>
      <c r="I7" s="12">
        <v>0</v>
      </c>
    </row>
    <row r="8" spans="2:9" ht="15" customHeight="1" x14ac:dyDescent="0.2">
      <c r="B8" t="s">
        <v>23</v>
      </c>
      <c r="C8" s="12">
        <v>1</v>
      </c>
      <c r="D8" s="8">
        <v>0.11</v>
      </c>
      <c r="E8" s="12">
        <v>0</v>
      </c>
      <c r="F8" s="8">
        <v>0</v>
      </c>
      <c r="G8" s="12">
        <v>1</v>
      </c>
      <c r="H8" s="8">
        <v>0.22</v>
      </c>
      <c r="I8" s="12">
        <v>0</v>
      </c>
    </row>
    <row r="9" spans="2:9" ht="15" customHeight="1" x14ac:dyDescent="0.2">
      <c r="B9" t="s">
        <v>24</v>
      </c>
      <c r="C9" s="12">
        <v>10</v>
      </c>
      <c r="D9" s="8">
        <v>1.06</v>
      </c>
      <c r="E9" s="12">
        <v>1</v>
      </c>
      <c r="F9" s="8">
        <v>0.21</v>
      </c>
      <c r="G9" s="12">
        <v>9</v>
      </c>
      <c r="H9" s="8">
        <v>1.96</v>
      </c>
      <c r="I9" s="12">
        <v>0</v>
      </c>
    </row>
    <row r="10" spans="2:9" ht="15" customHeight="1" x14ac:dyDescent="0.2">
      <c r="B10" t="s">
        <v>25</v>
      </c>
      <c r="C10" s="12">
        <v>15</v>
      </c>
      <c r="D10" s="8">
        <v>1.59</v>
      </c>
      <c r="E10" s="12">
        <v>2</v>
      </c>
      <c r="F10" s="8">
        <v>0.42</v>
      </c>
      <c r="G10" s="12">
        <v>13</v>
      </c>
      <c r="H10" s="8">
        <v>2.83</v>
      </c>
      <c r="I10" s="12">
        <v>0</v>
      </c>
    </row>
    <row r="11" spans="2:9" ht="15" customHeight="1" x14ac:dyDescent="0.2">
      <c r="B11" t="s">
        <v>26</v>
      </c>
      <c r="C11" s="12">
        <v>205</v>
      </c>
      <c r="D11" s="8">
        <v>21.79</v>
      </c>
      <c r="E11" s="12">
        <v>98</v>
      </c>
      <c r="F11" s="8">
        <v>20.63</v>
      </c>
      <c r="G11" s="12">
        <v>107</v>
      </c>
      <c r="H11" s="8">
        <v>23.26</v>
      </c>
      <c r="I11" s="12">
        <v>0</v>
      </c>
    </row>
    <row r="12" spans="2:9" ht="15" customHeight="1" x14ac:dyDescent="0.2">
      <c r="B12" t="s">
        <v>27</v>
      </c>
      <c r="C12" s="12">
        <v>7</v>
      </c>
      <c r="D12" s="8">
        <v>0.74</v>
      </c>
      <c r="E12" s="12">
        <v>3</v>
      </c>
      <c r="F12" s="8">
        <v>0.63</v>
      </c>
      <c r="G12" s="12">
        <v>4</v>
      </c>
      <c r="H12" s="8">
        <v>0.87</v>
      </c>
      <c r="I12" s="12">
        <v>0</v>
      </c>
    </row>
    <row r="13" spans="2:9" ht="15" customHeight="1" x14ac:dyDescent="0.2">
      <c r="B13" t="s">
        <v>28</v>
      </c>
      <c r="C13" s="12">
        <v>104</v>
      </c>
      <c r="D13" s="8">
        <v>11.05</v>
      </c>
      <c r="E13" s="12">
        <v>53</v>
      </c>
      <c r="F13" s="8">
        <v>11.16</v>
      </c>
      <c r="G13" s="12">
        <v>51</v>
      </c>
      <c r="H13" s="8">
        <v>11.09</v>
      </c>
      <c r="I13" s="12">
        <v>0</v>
      </c>
    </row>
    <row r="14" spans="2:9" ht="15" customHeight="1" x14ac:dyDescent="0.2">
      <c r="B14" t="s">
        <v>29</v>
      </c>
      <c r="C14" s="12">
        <v>57</v>
      </c>
      <c r="D14" s="8">
        <v>6.06</v>
      </c>
      <c r="E14" s="12">
        <v>25</v>
      </c>
      <c r="F14" s="8">
        <v>5.26</v>
      </c>
      <c r="G14" s="12">
        <v>31</v>
      </c>
      <c r="H14" s="8">
        <v>6.74</v>
      </c>
      <c r="I14" s="12">
        <v>0</v>
      </c>
    </row>
    <row r="15" spans="2:9" ht="15" customHeight="1" x14ac:dyDescent="0.2">
      <c r="B15" t="s">
        <v>30</v>
      </c>
      <c r="C15" s="12">
        <v>90</v>
      </c>
      <c r="D15" s="8">
        <v>9.56</v>
      </c>
      <c r="E15" s="12">
        <v>65</v>
      </c>
      <c r="F15" s="8">
        <v>13.68</v>
      </c>
      <c r="G15" s="12">
        <v>25</v>
      </c>
      <c r="H15" s="8">
        <v>5.43</v>
      </c>
      <c r="I15" s="12">
        <v>0</v>
      </c>
    </row>
    <row r="16" spans="2:9" ht="15" customHeight="1" x14ac:dyDescent="0.2">
      <c r="B16" t="s">
        <v>31</v>
      </c>
      <c r="C16" s="12">
        <v>116</v>
      </c>
      <c r="D16" s="8">
        <v>12.33</v>
      </c>
      <c r="E16" s="12">
        <v>84</v>
      </c>
      <c r="F16" s="8">
        <v>17.68</v>
      </c>
      <c r="G16" s="12">
        <v>31</v>
      </c>
      <c r="H16" s="8">
        <v>6.74</v>
      </c>
      <c r="I16" s="12">
        <v>1</v>
      </c>
    </row>
    <row r="17" spans="2:9" ht="15" customHeight="1" x14ac:dyDescent="0.2">
      <c r="B17" t="s">
        <v>32</v>
      </c>
      <c r="C17" s="12">
        <v>46</v>
      </c>
      <c r="D17" s="8">
        <v>4.8899999999999997</v>
      </c>
      <c r="E17" s="12">
        <v>28</v>
      </c>
      <c r="F17" s="8">
        <v>5.89</v>
      </c>
      <c r="G17" s="12">
        <v>17</v>
      </c>
      <c r="H17" s="8">
        <v>3.7</v>
      </c>
      <c r="I17" s="12">
        <v>0</v>
      </c>
    </row>
    <row r="18" spans="2:9" ht="15" customHeight="1" x14ac:dyDescent="0.2">
      <c r="B18" t="s">
        <v>33</v>
      </c>
      <c r="C18" s="12">
        <v>34</v>
      </c>
      <c r="D18" s="8">
        <v>3.61</v>
      </c>
      <c r="E18" s="12">
        <v>18</v>
      </c>
      <c r="F18" s="8">
        <v>3.79</v>
      </c>
      <c r="G18" s="12">
        <v>14</v>
      </c>
      <c r="H18" s="8">
        <v>3.04</v>
      </c>
      <c r="I18" s="12">
        <v>0</v>
      </c>
    </row>
    <row r="19" spans="2:9" ht="15" customHeight="1" x14ac:dyDescent="0.2">
      <c r="B19" t="s">
        <v>34</v>
      </c>
      <c r="C19" s="12">
        <v>22</v>
      </c>
      <c r="D19" s="8">
        <v>2.34</v>
      </c>
      <c r="E19" s="12">
        <v>8</v>
      </c>
      <c r="F19" s="8">
        <v>1.68</v>
      </c>
      <c r="G19" s="12">
        <v>13</v>
      </c>
      <c r="H19" s="8">
        <v>2.83</v>
      </c>
      <c r="I19" s="12">
        <v>0</v>
      </c>
    </row>
    <row r="20" spans="2:9" ht="15" customHeight="1" x14ac:dyDescent="0.2">
      <c r="B20" s="9" t="s">
        <v>172</v>
      </c>
      <c r="C20" s="12">
        <f>SUM(LTBL_25210[総数／事業所数])</f>
        <v>941</v>
      </c>
      <c r="E20" s="12">
        <f>SUBTOTAL(109,LTBL_25210[個人／事業所数])</f>
        <v>475</v>
      </c>
      <c r="G20" s="12">
        <f>SUBTOTAL(109,LTBL_25210[法人／事業所数])</f>
        <v>460</v>
      </c>
      <c r="I20" s="12">
        <f>SUBTOTAL(109,LTBL_25210[法人以外の団体／事業所数])</f>
        <v>1</v>
      </c>
    </row>
    <row r="21" spans="2:9" ht="15" customHeight="1" x14ac:dyDescent="0.2">
      <c r="E21" s="11">
        <f>LTBL_25210[[#Totals],[個人／事業所数]]/LTBL_25210[[#Totals],[総数／事業所数]]</f>
        <v>0.50478214665249732</v>
      </c>
      <c r="G21" s="11">
        <f>LTBL_25210[[#Totals],[法人／事業所数]]/LTBL_25210[[#Totals],[総数／事業所数]]</f>
        <v>0.48884165781083955</v>
      </c>
      <c r="I21" s="11">
        <f>LTBL_25210[[#Totals],[法人以外の団体／事業所数]]/LTBL_25210[[#Totals],[総数／事業所数]]</f>
        <v>1.0626992561105207E-3</v>
      </c>
    </row>
    <row r="23" spans="2:9" ht="33" customHeight="1" x14ac:dyDescent="0.2">
      <c r="B23" t="s">
        <v>173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58</v>
      </c>
      <c r="C24" s="12">
        <v>92</v>
      </c>
      <c r="D24" s="8">
        <v>9.7799999999999994</v>
      </c>
      <c r="E24" s="12">
        <v>73</v>
      </c>
      <c r="F24" s="8">
        <v>15.37</v>
      </c>
      <c r="G24" s="12">
        <v>19</v>
      </c>
      <c r="H24" s="8">
        <v>4.13</v>
      </c>
      <c r="I24" s="12">
        <v>0</v>
      </c>
    </row>
    <row r="25" spans="2:9" ht="15" customHeight="1" x14ac:dyDescent="0.2">
      <c r="B25" t="s">
        <v>54</v>
      </c>
      <c r="C25" s="12">
        <v>88</v>
      </c>
      <c r="D25" s="8">
        <v>9.35</v>
      </c>
      <c r="E25" s="12">
        <v>51</v>
      </c>
      <c r="F25" s="8">
        <v>10.74</v>
      </c>
      <c r="G25" s="12">
        <v>37</v>
      </c>
      <c r="H25" s="8">
        <v>8.0399999999999991</v>
      </c>
      <c r="I25" s="12">
        <v>0</v>
      </c>
    </row>
    <row r="26" spans="2:9" ht="15" customHeight="1" x14ac:dyDescent="0.2">
      <c r="B26" t="s">
        <v>57</v>
      </c>
      <c r="C26" s="12">
        <v>77</v>
      </c>
      <c r="D26" s="8">
        <v>8.18</v>
      </c>
      <c r="E26" s="12">
        <v>62</v>
      </c>
      <c r="F26" s="8">
        <v>13.05</v>
      </c>
      <c r="G26" s="12">
        <v>15</v>
      </c>
      <c r="H26" s="8">
        <v>3.26</v>
      </c>
      <c r="I26" s="12">
        <v>0</v>
      </c>
    </row>
    <row r="27" spans="2:9" ht="15" customHeight="1" x14ac:dyDescent="0.2">
      <c r="B27" t="s">
        <v>52</v>
      </c>
      <c r="C27" s="12">
        <v>66</v>
      </c>
      <c r="D27" s="8">
        <v>7.01</v>
      </c>
      <c r="E27" s="12">
        <v>31</v>
      </c>
      <c r="F27" s="8">
        <v>6.53</v>
      </c>
      <c r="G27" s="12">
        <v>35</v>
      </c>
      <c r="H27" s="8">
        <v>7.61</v>
      </c>
      <c r="I27" s="12">
        <v>0</v>
      </c>
    </row>
    <row r="28" spans="2:9" ht="15" customHeight="1" x14ac:dyDescent="0.2">
      <c r="B28" t="s">
        <v>43</v>
      </c>
      <c r="C28" s="12">
        <v>61</v>
      </c>
      <c r="D28" s="8">
        <v>6.48</v>
      </c>
      <c r="E28" s="12">
        <v>16</v>
      </c>
      <c r="F28" s="8">
        <v>3.37</v>
      </c>
      <c r="G28" s="12">
        <v>45</v>
      </c>
      <c r="H28" s="8">
        <v>9.7799999999999994</v>
      </c>
      <c r="I28" s="12">
        <v>0</v>
      </c>
    </row>
    <row r="29" spans="2:9" ht="15" customHeight="1" x14ac:dyDescent="0.2">
      <c r="B29" t="s">
        <v>44</v>
      </c>
      <c r="C29" s="12">
        <v>46</v>
      </c>
      <c r="D29" s="8">
        <v>4.8899999999999997</v>
      </c>
      <c r="E29" s="12">
        <v>26</v>
      </c>
      <c r="F29" s="8">
        <v>5.47</v>
      </c>
      <c r="G29" s="12">
        <v>20</v>
      </c>
      <c r="H29" s="8">
        <v>4.3499999999999996</v>
      </c>
      <c r="I29" s="12">
        <v>0</v>
      </c>
    </row>
    <row r="30" spans="2:9" ht="15" customHeight="1" x14ac:dyDescent="0.2">
      <c r="B30" t="s">
        <v>60</v>
      </c>
      <c r="C30" s="12">
        <v>46</v>
      </c>
      <c r="D30" s="8">
        <v>4.8899999999999997</v>
      </c>
      <c r="E30" s="12">
        <v>28</v>
      </c>
      <c r="F30" s="8">
        <v>5.89</v>
      </c>
      <c r="G30" s="12">
        <v>17</v>
      </c>
      <c r="H30" s="8">
        <v>3.7</v>
      </c>
      <c r="I30" s="12">
        <v>0</v>
      </c>
    </row>
    <row r="31" spans="2:9" ht="15" customHeight="1" x14ac:dyDescent="0.2">
      <c r="B31" t="s">
        <v>51</v>
      </c>
      <c r="C31" s="12">
        <v>40</v>
      </c>
      <c r="D31" s="8">
        <v>4.25</v>
      </c>
      <c r="E31" s="12">
        <v>20</v>
      </c>
      <c r="F31" s="8">
        <v>4.21</v>
      </c>
      <c r="G31" s="12">
        <v>20</v>
      </c>
      <c r="H31" s="8">
        <v>4.3499999999999996</v>
      </c>
      <c r="I31" s="12">
        <v>0</v>
      </c>
    </row>
    <row r="32" spans="2:9" ht="15" customHeight="1" x14ac:dyDescent="0.2">
      <c r="B32" t="s">
        <v>50</v>
      </c>
      <c r="C32" s="12">
        <v>34</v>
      </c>
      <c r="D32" s="8">
        <v>3.61</v>
      </c>
      <c r="E32" s="12">
        <v>22</v>
      </c>
      <c r="F32" s="8">
        <v>4.63</v>
      </c>
      <c r="G32" s="12">
        <v>12</v>
      </c>
      <c r="H32" s="8">
        <v>2.61</v>
      </c>
      <c r="I32" s="12">
        <v>0</v>
      </c>
    </row>
    <row r="33" spans="2:9" ht="15" customHeight="1" x14ac:dyDescent="0.2">
      <c r="B33" t="s">
        <v>45</v>
      </c>
      <c r="C33" s="12">
        <v>33</v>
      </c>
      <c r="D33" s="8">
        <v>3.51</v>
      </c>
      <c r="E33" s="12">
        <v>13</v>
      </c>
      <c r="F33" s="8">
        <v>2.74</v>
      </c>
      <c r="G33" s="12">
        <v>20</v>
      </c>
      <c r="H33" s="8">
        <v>4.3499999999999996</v>
      </c>
      <c r="I33" s="12">
        <v>0</v>
      </c>
    </row>
    <row r="34" spans="2:9" ht="15" customHeight="1" x14ac:dyDescent="0.2">
      <c r="B34" t="s">
        <v>56</v>
      </c>
      <c r="C34" s="12">
        <v>28</v>
      </c>
      <c r="D34" s="8">
        <v>2.98</v>
      </c>
      <c r="E34" s="12">
        <v>16</v>
      </c>
      <c r="F34" s="8">
        <v>3.37</v>
      </c>
      <c r="G34" s="12">
        <v>12</v>
      </c>
      <c r="H34" s="8">
        <v>2.61</v>
      </c>
      <c r="I34" s="12">
        <v>0</v>
      </c>
    </row>
    <row r="35" spans="2:9" ht="15" customHeight="1" x14ac:dyDescent="0.2">
      <c r="B35" t="s">
        <v>55</v>
      </c>
      <c r="C35" s="12">
        <v>23</v>
      </c>
      <c r="D35" s="8">
        <v>2.44</v>
      </c>
      <c r="E35" s="12">
        <v>9</v>
      </c>
      <c r="F35" s="8">
        <v>1.89</v>
      </c>
      <c r="G35" s="12">
        <v>14</v>
      </c>
      <c r="H35" s="8">
        <v>3.04</v>
      </c>
      <c r="I35" s="12">
        <v>0</v>
      </c>
    </row>
    <row r="36" spans="2:9" ht="15" customHeight="1" x14ac:dyDescent="0.2">
      <c r="B36" t="s">
        <v>61</v>
      </c>
      <c r="C36" s="12">
        <v>21</v>
      </c>
      <c r="D36" s="8">
        <v>2.23</v>
      </c>
      <c r="E36" s="12">
        <v>18</v>
      </c>
      <c r="F36" s="8">
        <v>3.79</v>
      </c>
      <c r="G36" s="12">
        <v>3</v>
      </c>
      <c r="H36" s="8">
        <v>0.65</v>
      </c>
      <c r="I36" s="12">
        <v>0</v>
      </c>
    </row>
    <row r="37" spans="2:9" ht="15" customHeight="1" x14ac:dyDescent="0.2">
      <c r="B37" t="s">
        <v>49</v>
      </c>
      <c r="C37" s="12">
        <v>15</v>
      </c>
      <c r="D37" s="8">
        <v>1.59</v>
      </c>
      <c r="E37" s="12">
        <v>12</v>
      </c>
      <c r="F37" s="8">
        <v>2.5299999999999998</v>
      </c>
      <c r="G37" s="12">
        <v>3</v>
      </c>
      <c r="H37" s="8">
        <v>0.65</v>
      </c>
      <c r="I37" s="12">
        <v>0</v>
      </c>
    </row>
    <row r="38" spans="2:9" ht="15" customHeight="1" x14ac:dyDescent="0.2">
      <c r="B38" t="s">
        <v>59</v>
      </c>
      <c r="C38" s="12">
        <v>15</v>
      </c>
      <c r="D38" s="8">
        <v>1.59</v>
      </c>
      <c r="E38" s="12">
        <v>9</v>
      </c>
      <c r="F38" s="8">
        <v>1.89</v>
      </c>
      <c r="G38" s="12">
        <v>5</v>
      </c>
      <c r="H38" s="8">
        <v>1.0900000000000001</v>
      </c>
      <c r="I38" s="12">
        <v>1</v>
      </c>
    </row>
    <row r="39" spans="2:9" ht="15" customHeight="1" x14ac:dyDescent="0.2">
      <c r="B39" t="s">
        <v>63</v>
      </c>
      <c r="C39" s="12">
        <v>14</v>
      </c>
      <c r="D39" s="8">
        <v>1.49</v>
      </c>
      <c r="E39" s="12">
        <v>3</v>
      </c>
      <c r="F39" s="8">
        <v>0.63</v>
      </c>
      <c r="G39" s="12">
        <v>11</v>
      </c>
      <c r="H39" s="8">
        <v>2.39</v>
      </c>
      <c r="I39" s="12">
        <v>0</v>
      </c>
    </row>
    <row r="40" spans="2:9" ht="15" customHeight="1" x14ac:dyDescent="0.2">
      <c r="B40" t="s">
        <v>62</v>
      </c>
      <c r="C40" s="12">
        <v>13</v>
      </c>
      <c r="D40" s="8">
        <v>1.38</v>
      </c>
      <c r="E40" s="12">
        <v>0</v>
      </c>
      <c r="F40" s="8">
        <v>0</v>
      </c>
      <c r="G40" s="12">
        <v>11</v>
      </c>
      <c r="H40" s="8">
        <v>2.39</v>
      </c>
      <c r="I40" s="12">
        <v>0</v>
      </c>
    </row>
    <row r="41" spans="2:9" ht="15" customHeight="1" x14ac:dyDescent="0.2">
      <c r="B41" t="s">
        <v>53</v>
      </c>
      <c r="C41" s="12">
        <v>12</v>
      </c>
      <c r="D41" s="8">
        <v>1.28</v>
      </c>
      <c r="E41" s="12">
        <v>2</v>
      </c>
      <c r="F41" s="8">
        <v>0.42</v>
      </c>
      <c r="G41" s="12">
        <v>10</v>
      </c>
      <c r="H41" s="8">
        <v>2.17</v>
      </c>
      <c r="I41" s="12">
        <v>0</v>
      </c>
    </row>
    <row r="42" spans="2:9" ht="15" customHeight="1" x14ac:dyDescent="0.2">
      <c r="B42" t="s">
        <v>73</v>
      </c>
      <c r="C42" s="12">
        <v>11</v>
      </c>
      <c r="D42" s="8">
        <v>1.17</v>
      </c>
      <c r="E42" s="12">
        <v>1</v>
      </c>
      <c r="F42" s="8">
        <v>0.21</v>
      </c>
      <c r="G42" s="12">
        <v>10</v>
      </c>
      <c r="H42" s="8">
        <v>2.17</v>
      </c>
      <c r="I42" s="12">
        <v>0</v>
      </c>
    </row>
    <row r="43" spans="2:9" ht="15" customHeight="1" x14ac:dyDescent="0.2">
      <c r="B43" t="s">
        <v>69</v>
      </c>
      <c r="C43" s="12">
        <v>11</v>
      </c>
      <c r="D43" s="8">
        <v>1.17</v>
      </c>
      <c r="E43" s="12">
        <v>3</v>
      </c>
      <c r="F43" s="8">
        <v>0.63</v>
      </c>
      <c r="G43" s="12">
        <v>8</v>
      </c>
      <c r="H43" s="8">
        <v>1.74</v>
      </c>
      <c r="I43" s="12">
        <v>0</v>
      </c>
    </row>
    <row r="46" spans="2:9" ht="33" customHeight="1" x14ac:dyDescent="0.2">
      <c r="B46" t="s">
        <v>174</v>
      </c>
      <c r="C46" s="10" t="s">
        <v>36</v>
      </c>
      <c r="D46" s="10" t="s">
        <v>37</v>
      </c>
      <c r="E46" s="10" t="s">
        <v>38</v>
      </c>
      <c r="F46" s="10" t="s">
        <v>39</v>
      </c>
      <c r="G46" s="10" t="s">
        <v>40</v>
      </c>
      <c r="H46" s="10" t="s">
        <v>41</v>
      </c>
      <c r="I46" s="10" t="s">
        <v>42</v>
      </c>
    </row>
    <row r="47" spans="2:9" ht="15" customHeight="1" x14ac:dyDescent="0.2">
      <c r="B47" t="s">
        <v>99</v>
      </c>
      <c r="C47" s="12">
        <v>56</v>
      </c>
      <c r="D47" s="8">
        <v>5.95</v>
      </c>
      <c r="E47" s="12">
        <v>35</v>
      </c>
      <c r="F47" s="8">
        <v>7.37</v>
      </c>
      <c r="G47" s="12">
        <v>21</v>
      </c>
      <c r="H47" s="8">
        <v>4.57</v>
      </c>
      <c r="I47" s="12">
        <v>0</v>
      </c>
    </row>
    <row r="48" spans="2:9" ht="15" customHeight="1" x14ac:dyDescent="0.2">
      <c r="B48" t="s">
        <v>105</v>
      </c>
      <c r="C48" s="12">
        <v>42</v>
      </c>
      <c r="D48" s="8">
        <v>4.46</v>
      </c>
      <c r="E48" s="12">
        <v>37</v>
      </c>
      <c r="F48" s="8">
        <v>7.79</v>
      </c>
      <c r="G48" s="12">
        <v>5</v>
      </c>
      <c r="H48" s="8">
        <v>1.0900000000000001</v>
      </c>
      <c r="I48" s="12">
        <v>0</v>
      </c>
    </row>
    <row r="49" spans="2:9" ht="15" customHeight="1" x14ac:dyDescent="0.2">
      <c r="B49" t="s">
        <v>107</v>
      </c>
      <c r="C49" s="12">
        <v>29</v>
      </c>
      <c r="D49" s="8">
        <v>3.08</v>
      </c>
      <c r="E49" s="12">
        <v>22</v>
      </c>
      <c r="F49" s="8">
        <v>4.63</v>
      </c>
      <c r="G49" s="12">
        <v>7</v>
      </c>
      <c r="H49" s="8">
        <v>1.52</v>
      </c>
      <c r="I49" s="12">
        <v>0</v>
      </c>
    </row>
    <row r="50" spans="2:9" ht="15" customHeight="1" x14ac:dyDescent="0.2">
      <c r="B50" t="s">
        <v>104</v>
      </c>
      <c r="C50" s="12">
        <v>26</v>
      </c>
      <c r="D50" s="8">
        <v>2.76</v>
      </c>
      <c r="E50" s="12">
        <v>24</v>
      </c>
      <c r="F50" s="8">
        <v>5.05</v>
      </c>
      <c r="G50" s="12">
        <v>2</v>
      </c>
      <c r="H50" s="8">
        <v>0.43</v>
      </c>
      <c r="I50" s="12">
        <v>0</v>
      </c>
    </row>
    <row r="51" spans="2:9" ht="15" customHeight="1" x14ac:dyDescent="0.2">
      <c r="B51" t="s">
        <v>90</v>
      </c>
      <c r="C51" s="12">
        <v>25</v>
      </c>
      <c r="D51" s="8">
        <v>2.66</v>
      </c>
      <c r="E51" s="12">
        <v>6</v>
      </c>
      <c r="F51" s="8">
        <v>1.26</v>
      </c>
      <c r="G51" s="12">
        <v>19</v>
      </c>
      <c r="H51" s="8">
        <v>4.13</v>
      </c>
      <c r="I51" s="12">
        <v>0</v>
      </c>
    </row>
    <row r="52" spans="2:9" ht="15" customHeight="1" x14ac:dyDescent="0.2">
      <c r="B52" t="s">
        <v>96</v>
      </c>
      <c r="C52" s="12">
        <v>24</v>
      </c>
      <c r="D52" s="8">
        <v>2.5499999999999998</v>
      </c>
      <c r="E52" s="12">
        <v>11</v>
      </c>
      <c r="F52" s="8">
        <v>2.3199999999999998</v>
      </c>
      <c r="G52" s="12">
        <v>13</v>
      </c>
      <c r="H52" s="8">
        <v>2.83</v>
      </c>
      <c r="I52" s="12">
        <v>0</v>
      </c>
    </row>
    <row r="53" spans="2:9" ht="15" customHeight="1" x14ac:dyDescent="0.2">
      <c r="B53" t="s">
        <v>101</v>
      </c>
      <c r="C53" s="12">
        <v>24</v>
      </c>
      <c r="D53" s="8">
        <v>2.5499999999999998</v>
      </c>
      <c r="E53" s="12">
        <v>20</v>
      </c>
      <c r="F53" s="8">
        <v>4.21</v>
      </c>
      <c r="G53" s="12">
        <v>4</v>
      </c>
      <c r="H53" s="8">
        <v>0.87</v>
      </c>
      <c r="I53" s="12">
        <v>0</v>
      </c>
    </row>
    <row r="54" spans="2:9" ht="15" customHeight="1" x14ac:dyDescent="0.2">
      <c r="B54" t="s">
        <v>102</v>
      </c>
      <c r="C54" s="12">
        <v>22</v>
      </c>
      <c r="D54" s="8">
        <v>2.34</v>
      </c>
      <c r="E54" s="12">
        <v>18</v>
      </c>
      <c r="F54" s="8">
        <v>3.79</v>
      </c>
      <c r="G54" s="12">
        <v>4</v>
      </c>
      <c r="H54" s="8">
        <v>0.87</v>
      </c>
      <c r="I54" s="12">
        <v>0</v>
      </c>
    </row>
    <row r="55" spans="2:9" ht="15" customHeight="1" x14ac:dyDescent="0.2">
      <c r="B55" t="s">
        <v>89</v>
      </c>
      <c r="C55" s="12">
        <v>18</v>
      </c>
      <c r="D55" s="8">
        <v>1.91</v>
      </c>
      <c r="E55" s="12">
        <v>3</v>
      </c>
      <c r="F55" s="8">
        <v>0.63</v>
      </c>
      <c r="G55" s="12">
        <v>15</v>
      </c>
      <c r="H55" s="8">
        <v>3.26</v>
      </c>
      <c r="I55" s="12">
        <v>0</v>
      </c>
    </row>
    <row r="56" spans="2:9" ht="15" customHeight="1" x14ac:dyDescent="0.2">
      <c r="B56" t="s">
        <v>108</v>
      </c>
      <c r="C56" s="12">
        <v>18</v>
      </c>
      <c r="D56" s="8">
        <v>1.91</v>
      </c>
      <c r="E56" s="12">
        <v>16</v>
      </c>
      <c r="F56" s="8">
        <v>3.37</v>
      </c>
      <c r="G56" s="12">
        <v>2</v>
      </c>
      <c r="H56" s="8">
        <v>0.43</v>
      </c>
      <c r="I56" s="12">
        <v>0</v>
      </c>
    </row>
    <row r="57" spans="2:9" ht="15" customHeight="1" x14ac:dyDescent="0.2">
      <c r="B57" t="s">
        <v>97</v>
      </c>
      <c r="C57" s="12">
        <v>17</v>
      </c>
      <c r="D57" s="8">
        <v>1.81</v>
      </c>
      <c r="E57" s="12">
        <v>12</v>
      </c>
      <c r="F57" s="8">
        <v>2.5299999999999998</v>
      </c>
      <c r="G57" s="12">
        <v>5</v>
      </c>
      <c r="H57" s="8">
        <v>1.0900000000000001</v>
      </c>
      <c r="I57" s="12">
        <v>0</v>
      </c>
    </row>
    <row r="58" spans="2:9" ht="15" customHeight="1" x14ac:dyDescent="0.2">
      <c r="B58" t="s">
        <v>92</v>
      </c>
      <c r="C58" s="12">
        <v>16</v>
      </c>
      <c r="D58" s="8">
        <v>1.7</v>
      </c>
      <c r="E58" s="12">
        <v>8</v>
      </c>
      <c r="F58" s="8">
        <v>1.68</v>
      </c>
      <c r="G58" s="12">
        <v>8</v>
      </c>
      <c r="H58" s="8">
        <v>1.74</v>
      </c>
      <c r="I58" s="12">
        <v>0</v>
      </c>
    </row>
    <row r="59" spans="2:9" ht="15" customHeight="1" x14ac:dyDescent="0.2">
      <c r="B59" t="s">
        <v>100</v>
      </c>
      <c r="C59" s="12">
        <v>16</v>
      </c>
      <c r="D59" s="8">
        <v>1.7</v>
      </c>
      <c r="E59" s="12">
        <v>10</v>
      </c>
      <c r="F59" s="8">
        <v>2.11</v>
      </c>
      <c r="G59" s="12">
        <v>6</v>
      </c>
      <c r="H59" s="8">
        <v>1.3</v>
      </c>
      <c r="I59" s="12">
        <v>0</v>
      </c>
    </row>
    <row r="60" spans="2:9" ht="15" customHeight="1" x14ac:dyDescent="0.2">
      <c r="B60" t="s">
        <v>118</v>
      </c>
      <c r="C60" s="12">
        <v>15</v>
      </c>
      <c r="D60" s="8">
        <v>1.59</v>
      </c>
      <c r="E60" s="12">
        <v>4</v>
      </c>
      <c r="F60" s="8">
        <v>0.84</v>
      </c>
      <c r="G60" s="12">
        <v>11</v>
      </c>
      <c r="H60" s="8">
        <v>2.39</v>
      </c>
      <c r="I60" s="12">
        <v>0</v>
      </c>
    </row>
    <row r="61" spans="2:9" ht="15" customHeight="1" x14ac:dyDescent="0.2">
      <c r="B61" t="s">
        <v>114</v>
      </c>
      <c r="C61" s="12">
        <v>14</v>
      </c>
      <c r="D61" s="8">
        <v>1.49</v>
      </c>
      <c r="E61" s="12">
        <v>5</v>
      </c>
      <c r="F61" s="8">
        <v>1.05</v>
      </c>
      <c r="G61" s="12">
        <v>9</v>
      </c>
      <c r="H61" s="8">
        <v>1.96</v>
      </c>
      <c r="I61" s="12">
        <v>0</v>
      </c>
    </row>
    <row r="62" spans="2:9" ht="15" customHeight="1" x14ac:dyDescent="0.2">
      <c r="B62" t="s">
        <v>106</v>
      </c>
      <c r="C62" s="12">
        <v>14</v>
      </c>
      <c r="D62" s="8">
        <v>1.49</v>
      </c>
      <c r="E62" s="12">
        <v>6</v>
      </c>
      <c r="F62" s="8">
        <v>1.26</v>
      </c>
      <c r="G62" s="12">
        <v>8</v>
      </c>
      <c r="H62" s="8">
        <v>1.74</v>
      </c>
      <c r="I62" s="12">
        <v>0</v>
      </c>
    </row>
    <row r="63" spans="2:9" ht="15" customHeight="1" x14ac:dyDescent="0.2">
      <c r="B63" t="s">
        <v>110</v>
      </c>
      <c r="C63" s="12">
        <v>13</v>
      </c>
      <c r="D63" s="8">
        <v>1.38</v>
      </c>
      <c r="E63" s="12">
        <v>11</v>
      </c>
      <c r="F63" s="8">
        <v>2.3199999999999998</v>
      </c>
      <c r="G63" s="12">
        <v>2</v>
      </c>
      <c r="H63" s="8">
        <v>0.43</v>
      </c>
      <c r="I63" s="12">
        <v>0</v>
      </c>
    </row>
    <row r="64" spans="2:9" ht="15" customHeight="1" x14ac:dyDescent="0.2">
      <c r="B64" t="s">
        <v>115</v>
      </c>
      <c r="C64" s="12">
        <v>12</v>
      </c>
      <c r="D64" s="8">
        <v>1.28</v>
      </c>
      <c r="E64" s="12">
        <v>4</v>
      </c>
      <c r="F64" s="8">
        <v>0.84</v>
      </c>
      <c r="G64" s="12">
        <v>8</v>
      </c>
      <c r="H64" s="8">
        <v>1.74</v>
      </c>
      <c r="I64" s="12">
        <v>0</v>
      </c>
    </row>
    <row r="65" spans="2:9" ht="15" customHeight="1" x14ac:dyDescent="0.2">
      <c r="B65" t="s">
        <v>95</v>
      </c>
      <c r="C65" s="12">
        <v>12</v>
      </c>
      <c r="D65" s="8">
        <v>1.28</v>
      </c>
      <c r="E65" s="12">
        <v>8</v>
      </c>
      <c r="F65" s="8">
        <v>1.68</v>
      </c>
      <c r="G65" s="12">
        <v>4</v>
      </c>
      <c r="H65" s="8">
        <v>0.87</v>
      </c>
      <c r="I65" s="12">
        <v>0</v>
      </c>
    </row>
    <row r="66" spans="2:9" ht="15" customHeight="1" x14ac:dyDescent="0.2">
      <c r="B66" t="s">
        <v>98</v>
      </c>
      <c r="C66" s="12">
        <v>11</v>
      </c>
      <c r="D66" s="8">
        <v>1.17</v>
      </c>
      <c r="E66" s="12">
        <v>4</v>
      </c>
      <c r="F66" s="8">
        <v>0.84</v>
      </c>
      <c r="G66" s="12">
        <v>7</v>
      </c>
      <c r="H66" s="8">
        <v>1.52</v>
      </c>
      <c r="I66" s="12">
        <v>0</v>
      </c>
    </row>
    <row r="68" spans="2:9" ht="15" customHeight="1" x14ac:dyDescent="0.2">
      <c r="B68" t="s">
        <v>175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B9868-13FD-4371-B561-B52FF96BC254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185</v>
      </c>
    </row>
    <row r="4" spans="2:9" ht="33" customHeight="1" x14ac:dyDescent="0.2">
      <c r="B4" t="s">
        <v>171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149</v>
      </c>
      <c r="D6" s="8">
        <v>15.08</v>
      </c>
      <c r="E6" s="12">
        <v>65</v>
      </c>
      <c r="F6" s="8">
        <v>13.54</v>
      </c>
      <c r="G6" s="12">
        <v>84</v>
      </c>
      <c r="H6" s="8">
        <v>17.39</v>
      </c>
      <c r="I6" s="12">
        <v>0</v>
      </c>
    </row>
    <row r="7" spans="2:9" ht="15" customHeight="1" x14ac:dyDescent="0.2">
      <c r="B7" t="s">
        <v>22</v>
      </c>
      <c r="C7" s="12">
        <v>118</v>
      </c>
      <c r="D7" s="8">
        <v>11.94</v>
      </c>
      <c r="E7" s="12">
        <v>36</v>
      </c>
      <c r="F7" s="8">
        <v>7.5</v>
      </c>
      <c r="G7" s="12">
        <v>82</v>
      </c>
      <c r="H7" s="8">
        <v>16.98</v>
      </c>
      <c r="I7" s="12">
        <v>0</v>
      </c>
    </row>
    <row r="8" spans="2:9" ht="15" customHeight="1" x14ac:dyDescent="0.2">
      <c r="B8" t="s">
        <v>23</v>
      </c>
      <c r="C8" s="12">
        <v>4</v>
      </c>
      <c r="D8" s="8">
        <v>0.4</v>
      </c>
      <c r="E8" s="12">
        <v>0</v>
      </c>
      <c r="F8" s="8">
        <v>0</v>
      </c>
      <c r="G8" s="12">
        <v>4</v>
      </c>
      <c r="H8" s="8">
        <v>0.83</v>
      </c>
      <c r="I8" s="12">
        <v>0</v>
      </c>
    </row>
    <row r="9" spans="2:9" ht="15" customHeight="1" x14ac:dyDescent="0.2">
      <c r="B9" t="s">
        <v>24</v>
      </c>
      <c r="C9" s="12">
        <v>3</v>
      </c>
      <c r="D9" s="8">
        <v>0.3</v>
      </c>
      <c r="E9" s="12">
        <v>0</v>
      </c>
      <c r="F9" s="8">
        <v>0</v>
      </c>
      <c r="G9" s="12">
        <v>3</v>
      </c>
      <c r="H9" s="8">
        <v>0.62</v>
      </c>
      <c r="I9" s="12">
        <v>0</v>
      </c>
    </row>
    <row r="10" spans="2:9" ht="15" customHeight="1" x14ac:dyDescent="0.2">
      <c r="B10" t="s">
        <v>25</v>
      </c>
      <c r="C10" s="12">
        <v>28</v>
      </c>
      <c r="D10" s="8">
        <v>2.83</v>
      </c>
      <c r="E10" s="12">
        <v>3</v>
      </c>
      <c r="F10" s="8">
        <v>0.63</v>
      </c>
      <c r="G10" s="12">
        <v>25</v>
      </c>
      <c r="H10" s="8">
        <v>5.18</v>
      </c>
      <c r="I10" s="12">
        <v>0</v>
      </c>
    </row>
    <row r="11" spans="2:9" ht="15" customHeight="1" x14ac:dyDescent="0.2">
      <c r="B11" t="s">
        <v>26</v>
      </c>
      <c r="C11" s="12">
        <v>207</v>
      </c>
      <c r="D11" s="8">
        <v>20.95</v>
      </c>
      <c r="E11" s="12">
        <v>96</v>
      </c>
      <c r="F11" s="8">
        <v>20</v>
      </c>
      <c r="G11" s="12">
        <v>111</v>
      </c>
      <c r="H11" s="8">
        <v>22.98</v>
      </c>
      <c r="I11" s="12">
        <v>0</v>
      </c>
    </row>
    <row r="12" spans="2:9" ht="15" customHeight="1" x14ac:dyDescent="0.2">
      <c r="B12" t="s">
        <v>27</v>
      </c>
      <c r="C12" s="12">
        <v>6</v>
      </c>
      <c r="D12" s="8">
        <v>0.61</v>
      </c>
      <c r="E12" s="12">
        <v>1</v>
      </c>
      <c r="F12" s="8">
        <v>0.21</v>
      </c>
      <c r="G12" s="12">
        <v>5</v>
      </c>
      <c r="H12" s="8">
        <v>1.04</v>
      </c>
      <c r="I12" s="12">
        <v>0</v>
      </c>
    </row>
    <row r="13" spans="2:9" ht="15" customHeight="1" x14ac:dyDescent="0.2">
      <c r="B13" t="s">
        <v>28</v>
      </c>
      <c r="C13" s="12">
        <v>76</v>
      </c>
      <c r="D13" s="8">
        <v>7.69</v>
      </c>
      <c r="E13" s="12">
        <v>30</v>
      </c>
      <c r="F13" s="8">
        <v>6.25</v>
      </c>
      <c r="G13" s="12">
        <v>46</v>
      </c>
      <c r="H13" s="8">
        <v>9.52</v>
      </c>
      <c r="I13" s="12">
        <v>0</v>
      </c>
    </row>
    <row r="14" spans="2:9" ht="15" customHeight="1" x14ac:dyDescent="0.2">
      <c r="B14" t="s">
        <v>29</v>
      </c>
      <c r="C14" s="12">
        <v>43</v>
      </c>
      <c r="D14" s="8">
        <v>4.3499999999999996</v>
      </c>
      <c r="E14" s="12">
        <v>23</v>
      </c>
      <c r="F14" s="8">
        <v>4.79</v>
      </c>
      <c r="G14" s="12">
        <v>19</v>
      </c>
      <c r="H14" s="8">
        <v>3.93</v>
      </c>
      <c r="I14" s="12">
        <v>0</v>
      </c>
    </row>
    <row r="15" spans="2:9" ht="15" customHeight="1" x14ac:dyDescent="0.2">
      <c r="B15" t="s">
        <v>30</v>
      </c>
      <c r="C15" s="12">
        <v>102</v>
      </c>
      <c r="D15" s="8">
        <v>10.32</v>
      </c>
      <c r="E15" s="12">
        <v>77</v>
      </c>
      <c r="F15" s="8">
        <v>16.04</v>
      </c>
      <c r="G15" s="12">
        <v>25</v>
      </c>
      <c r="H15" s="8">
        <v>5.18</v>
      </c>
      <c r="I15" s="12">
        <v>0</v>
      </c>
    </row>
    <row r="16" spans="2:9" ht="15" customHeight="1" x14ac:dyDescent="0.2">
      <c r="B16" t="s">
        <v>31</v>
      </c>
      <c r="C16" s="12">
        <v>114</v>
      </c>
      <c r="D16" s="8">
        <v>11.54</v>
      </c>
      <c r="E16" s="12">
        <v>87</v>
      </c>
      <c r="F16" s="8">
        <v>18.13</v>
      </c>
      <c r="G16" s="12">
        <v>27</v>
      </c>
      <c r="H16" s="8">
        <v>5.59</v>
      </c>
      <c r="I16" s="12">
        <v>0</v>
      </c>
    </row>
    <row r="17" spans="2:9" ht="15" customHeight="1" x14ac:dyDescent="0.2">
      <c r="B17" t="s">
        <v>32</v>
      </c>
      <c r="C17" s="12">
        <v>44</v>
      </c>
      <c r="D17" s="8">
        <v>4.45</v>
      </c>
      <c r="E17" s="12">
        <v>27</v>
      </c>
      <c r="F17" s="8">
        <v>5.63</v>
      </c>
      <c r="G17" s="12">
        <v>13</v>
      </c>
      <c r="H17" s="8">
        <v>2.69</v>
      </c>
      <c r="I17" s="12">
        <v>0</v>
      </c>
    </row>
    <row r="18" spans="2:9" ht="15" customHeight="1" x14ac:dyDescent="0.2">
      <c r="B18" t="s">
        <v>33</v>
      </c>
      <c r="C18" s="12">
        <v>56</v>
      </c>
      <c r="D18" s="8">
        <v>5.67</v>
      </c>
      <c r="E18" s="12">
        <v>25</v>
      </c>
      <c r="F18" s="8">
        <v>5.21</v>
      </c>
      <c r="G18" s="12">
        <v>16</v>
      </c>
      <c r="H18" s="8">
        <v>3.31</v>
      </c>
      <c r="I18" s="12">
        <v>0</v>
      </c>
    </row>
    <row r="19" spans="2:9" ht="15" customHeight="1" x14ac:dyDescent="0.2">
      <c r="B19" t="s">
        <v>34</v>
      </c>
      <c r="C19" s="12">
        <v>38</v>
      </c>
      <c r="D19" s="8">
        <v>3.85</v>
      </c>
      <c r="E19" s="12">
        <v>10</v>
      </c>
      <c r="F19" s="8">
        <v>2.08</v>
      </c>
      <c r="G19" s="12">
        <v>23</v>
      </c>
      <c r="H19" s="8">
        <v>4.76</v>
      </c>
      <c r="I19" s="12">
        <v>5</v>
      </c>
    </row>
    <row r="20" spans="2:9" ht="15" customHeight="1" x14ac:dyDescent="0.2">
      <c r="B20" s="9" t="s">
        <v>172</v>
      </c>
      <c r="C20" s="12">
        <f>SUM(LTBL_25211[総数／事業所数])</f>
        <v>988</v>
      </c>
      <c r="E20" s="12">
        <f>SUBTOTAL(109,LTBL_25211[個人／事業所数])</f>
        <v>480</v>
      </c>
      <c r="G20" s="12">
        <f>SUBTOTAL(109,LTBL_25211[法人／事業所数])</f>
        <v>483</v>
      </c>
      <c r="I20" s="12">
        <f>SUBTOTAL(109,LTBL_25211[法人以外の団体／事業所数])</f>
        <v>5</v>
      </c>
    </row>
    <row r="21" spans="2:9" ht="15" customHeight="1" x14ac:dyDescent="0.2">
      <c r="E21" s="11">
        <f>LTBL_25211[[#Totals],[個人／事業所数]]/LTBL_25211[[#Totals],[総数／事業所数]]</f>
        <v>0.48582995951417002</v>
      </c>
      <c r="G21" s="11">
        <f>LTBL_25211[[#Totals],[法人／事業所数]]/LTBL_25211[[#Totals],[総数／事業所数]]</f>
        <v>0.48886639676113358</v>
      </c>
      <c r="I21" s="11">
        <f>LTBL_25211[[#Totals],[法人以外の団体／事業所数]]/LTBL_25211[[#Totals],[総数／事業所数]]</f>
        <v>5.0607287449392713E-3</v>
      </c>
    </row>
    <row r="23" spans="2:9" ht="33" customHeight="1" x14ac:dyDescent="0.2">
      <c r="B23" t="s">
        <v>173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58</v>
      </c>
      <c r="C24" s="12">
        <v>90</v>
      </c>
      <c r="D24" s="8">
        <v>9.11</v>
      </c>
      <c r="E24" s="12">
        <v>78</v>
      </c>
      <c r="F24" s="8">
        <v>16.25</v>
      </c>
      <c r="G24" s="12">
        <v>12</v>
      </c>
      <c r="H24" s="8">
        <v>2.48</v>
      </c>
      <c r="I24" s="12">
        <v>0</v>
      </c>
    </row>
    <row r="25" spans="2:9" ht="15" customHeight="1" x14ac:dyDescent="0.2">
      <c r="B25" t="s">
        <v>57</v>
      </c>
      <c r="C25" s="12">
        <v>86</v>
      </c>
      <c r="D25" s="8">
        <v>8.6999999999999993</v>
      </c>
      <c r="E25" s="12">
        <v>72</v>
      </c>
      <c r="F25" s="8">
        <v>15</v>
      </c>
      <c r="G25" s="12">
        <v>14</v>
      </c>
      <c r="H25" s="8">
        <v>2.9</v>
      </c>
      <c r="I25" s="12">
        <v>0</v>
      </c>
    </row>
    <row r="26" spans="2:9" ht="15" customHeight="1" x14ac:dyDescent="0.2">
      <c r="B26" t="s">
        <v>43</v>
      </c>
      <c r="C26" s="12">
        <v>74</v>
      </c>
      <c r="D26" s="8">
        <v>7.49</v>
      </c>
      <c r="E26" s="12">
        <v>23</v>
      </c>
      <c r="F26" s="8">
        <v>4.79</v>
      </c>
      <c r="G26" s="12">
        <v>51</v>
      </c>
      <c r="H26" s="8">
        <v>10.56</v>
      </c>
      <c r="I26" s="12">
        <v>0</v>
      </c>
    </row>
    <row r="27" spans="2:9" ht="15" customHeight="1" x14ac:dyDescent="0.2">
      <c r="B27" t="s">
        <v>52</v>
      </c>
      <c r="C27" s="12">
        <v>59</v>
      </c>
      <c r="D27" s="8">
        <v>5.97</v>
      </c>
      <c r="E27" s="12">
        <v>30</v>
      </c>
      <c r="F27" s="8">
        <v>6.25</v>
      </c>
      <c r="G27" s="12">
        <v>29</v>
      </c>
      <c r="H27" s="8">
        <v>6</v>
      </c>
      <c r="I27" s="12">
        <v>0</v>
      </c>
    </row>
    <row r="28" spans="2:9" ht="15" customHeight="1" x14ac:dyDescent="0.2">
      <c r="B28" t="s">
        <v>54</v>
      </c>
      <c r="C28" s="12">
        <v>58</v>
      </c>
      <c r="D28" s="8">
        <v>5.87</v>
      </c>
      <c r="E28" s="12">
        <v>28</v>
      </c>
      <c r="F28" s="8">
        <v>5.83</v>
      </c>
      <c r="G28" s="12">
        <v>30</v>
      </c>
      <c r="H28" s="8">
        <v>6.21</v>
      </c>
      <c r="I28" s="12">
        <v>0</v>
      </c>
    </row>
    <row r="29" spans="2:9" ht="15" customHeight="1" x14ac:dyDescent="0.2">
      <c r="B29" t="s">
        <v>50</v>
      </c>
      <c r="C29" s="12">
        <v>47</v>
      </c>
      <c r="D29" s="8">
        <v>4.76</v>
      </c>
      <c r="E29" s="12">
        <v>35</v>
      </c>
      <c r="F29" s="8">
        <v>7.29</v>
      </c>
      <c r="G29" s="12">
        <v>12</v>
      </c>
      <c r="H29" s="8">
        <v>2.48</v>
      </c>
      <c r="I29" s="12">
        <v>0</v>
      </c>
    </row>
    <row r="30" spans="2:9" ht="15" customHeight="1" x14ac:dyDescent="0.2">
      <c r="B30" t="s">
        <v>60</v>
      </c>
      <c r="C30" s="12">
        <v>44</v>
      </c>
      <c r="D30" s="8">
        <v>4.45</v>
      </c>
      <c r="E30" s="12">
        <v>27</v>
      </c>
      <c r="F30" s="8">
        <v>5.63</v>
      </c>
      <c r="G30" s="12">
        <v>13</v>
      </c>
      <c r="H30" s="8">
        <v>2.69</v>
      </c>
      <c r="I30" s="12">
        <v>0</v>
      </c>
    </row>
    <row r="31" spans="2:9" ht="15" customHeight="1" x14ac:dyDescent="0.2">
      <c r="B31" t="s">
        <v>44</v>
      </c>
      <c r="C31" s="12">
        <v>38</v>
      </c>
      <c r="D31" s="8">
        <v>3.85</v>
      </c>
      <c r="E31" s="12">
        <v>25</v>
      </c>
      <c r="F31" s="8">
        <v>5.21</v>
      </c>
      <c r="G31" s="12">
        <v>13</v>
      </c>
      <c r="H31" s="8">
        <v>2.69</v>
      </c>
      <c r="I31" s="12">
        <v>0</v>
      </c>
    </row>
    <row r="32" spans="2:9" ht="15" customHeight="1" x14ac:dyDescent="0.2">
      <c r="B32" t="s">
        <v>45</v>
      </c>
      <c r="C32" s="12">
        <v>37</v>
      </c>
      <c r="D32" s="8">
        <v>3.74</v>
      </c>
      <c r="E32" s="12">
        <v>17</v>
      </c>
      <c r="F32" s="8">
        <v>3.54</v>
      </c>
      <c r="G32" s="12">
        <v>20</v>
      </c>
      <c r="H32" s="8">
        <v>4.1399999999999997</v>
      </c>
      <c r="I32" s="12">
        <v>0</v>
      </c>
    </row>
    <row r="33" spans="2:9" ht="15" customHeight="1" x14ac:dyDescent="0.2">
      <c r="B33" t="s">
        <v>62</v>
      </c>
      <c r="C33" s="12">
        <v>29</v>
      </c>
      <c r="D33" s="8">
        <v>2.94</v>
      </c>
      <c r="E33" s="12">
        <v>2</v>
      </c>
      <c r="F33" s="8">
        <v>0.42</v>
      </c>
      <c r="G33" s="12">
        <v>12</v>
      </c>
      <c r="H33" s="8">
        <v>2.48</v>
      </c>
      <c r="I33" s="12">
        <v>0</v>
      </c>
    </row>
    <row r="34" spans="2:9" ht="15" customHeight="1" x14ac:dyDescent="0.2">
      <c r="B34" t="s">
        <v>56</v>
      </c>
      <c r="C34" s="12">
        <v>28</v>
      </c>
      <c r="D34" s="8">
        <v>2.83</v>
      </c>
      <c r="E34" s="12">
        <v>14</v>
      </c>
      <c r="F34" s="8">
        <v>2.92</v>
      </c>
      <c r="G34" s="12">
        <v>14</v>
      </c>
      <c r="H34" s="8">
        <v>2.9</v>
      </c>
      <c r="I34" s="12">
        <v>0</v>
      </c>
    </row>
    <row r="35" spans="2:9" ht="15" customHeight="1" x14ac:dyDescent="0.2">
      <c r="B35" t="s">
        <v>51</v>
      </c>
      <c r="C35" s="12">
        <v>27</v>
      </c>
      <c r="D35" s="8">
        <v>2.73</v>
      </c>
      <c r="E35" s="12">
        <v>11</v>
      </c>
      <c r="F35" s="8">
        <v>2.29</v>
      </c>
      <c r="G35" s="12">
        <v>16</v>
      </c>
      <c r="H35" s="8">
        <v>3.31</v>
      </c>
      <c r="I35" s="12">
        <v>0</v>
      </c>
    </row>
    <row r="36" spans="2:9" ht="15" customHeight="1" x14ac:dyDescent="0.2">
      <c r="B36" t="s">
        <v>61</v>
      </c>
      <c r="C36" s="12">
        <v>27</v>
      </c>
      <c r="D36" s="8">
        <v>2.73</v>
      </c>
      <c r="E36" s="12">
        <v>23</v>
      </c>
      <c r="F36" s="8">
        <v>4.79</v>
      </c>
      <c r="G36" s="12">
        <v>4</v>
      </c>
      <c r="H36" s="8">
        <v>0.83</v>
      </c>
      <c r="I36" s="12">
        <v>0</v>
      </c>
    </row>
    <row r="37" spans="2:9" ht="15" customHeight="1" x14ac:dyDescent="0.2">
      <c r="B37" t="s">
        <v>67</v>
      </c>
      <c r="C37" s="12">
        <v>24</v>
      </c>
      <c r="D37" s="8">
        <v>2.4300000000000002</v>
      </c>
      <c r="E37" s="12">
        <v>7</v>
      </c>
      <c r="F37" s="8">
        <v>1.46</v>
      </c>
      <c r="G37" s="12">
        <v>17</v>
      </c>
      <c r="H37" s="8">
        <v>3.52</v>
      </c>
      <c r="I37" s="12">
        <v>0</v>
      </c>
    </row>
    <row r="38" spans="2:9" ht="15" customHeight="1" x14ac:dyDescent="0.2">
      <c r="B38" t="s">
        <v>49</v>
      </c>
      <c r="C38" s="12">
        <v>19</v>
      </c>
      <c r="D38" s="8">
        <v>1.92</v>
      </c>
      <c r="E38" s="12">
        <v>10</v>
      </c>
      <c r="F38" s="8">
        <v>2.08</v>
      </c>
      <c r="G38" s="12">
        <v>9</v>
      </c>
      <c r="H38" s="8">
        <v>1.86</v>
      </c>
      <c r="I38" s="12">
        <v>0</v>
      </c>
    </row>
    <row r="39" spans="2:9" ht="15" customHeight="1" x14ac:dyDescent="0.2">
      <c r="B39" t="s">
        <v>59</v>
      </c>
      <c r="C39" s="12">
        <v>19</v>
      </c>
      <c r="D39" s="8">
        <v>1.92</v>
      </c>
      <c r="E39" s="12">
        <v>8</v>
      </c>
      <c r="F39" s="8">
        <v>1.67</v>
      </c>
      <c r="G39" s="12">
        <v>11</v>
      </c>
      <c r="H39" s="8">
        <v>2.2799999999999998</v>
      </c>
      <c r="I39" s="12">
        <v>0</v>
      </c>
    </row>
    <row r="40" spans="2:9" ht="15" customHeight="1" x14ac:dyDescent="0.2">
      <c r="B40" t="s">
        <v>47</v>
      </c>
      <c r="C40" s="12">
        <v>18</v>
      </c>
      <c r="D40" s="8">
        <v>1.82</v>
      </c>
      <c r="E40" s="12">
        <v>6</v>
      </c>
      <c r="F40" s="8">
        <v>1.25</v>
      </c>
      <c r="G40" s="12">
        <v>12</v>
      </c>
      <c r="H40" s="8">
        <v>2.48</v>
      </c>
      <c r="I40" s="12">
        <v>0</v>
      </c>
    </row>
    <row r="41" spans="2:9" ht="15" customHeight="1" x14ac:dyDescent="0.2">
      <c r="B41" t="s">
        <v>75</v>
      </c>
      <c r="C41" s="12">
        <v>17</v>
      </c>
      <c r="D41" s="8">
        <v>1.72</v>
      </c>
      <c r="E41" s="12">
        <v>3</v>
      </c>
      <c r="F41" s="8">
        <v>0.63</v>
      </c>
      <c r="G41" s="12">
        <v>14</v>
      </c>
      <c r="H41" s="8">
        <v>2.9</v>
      </c>
      <c r="I41" s="12">
        <v>0</v>
      </c>
    </row>
    <row r="42" spans="2:9" ht="15" customHeight="1" x14ac:dyDescent="0.2">
      <c r="B42" t="s">
        <v>53</v>
      </c>
      <c r="C42" s="12">
        <v>16</v>
      </c>
      <c r="D42" s="8">
        <v>1.62</v>
      </c>
      <c r="E42" s="12">
        <v>2</v>
      </c>
      <c r="F42" s="8">
        <v>0.42</v>
      </c>
      <c r="G42" s="12">
        <v>14</v>
      </c>
      <c r="H42" s="8">
        <v>2.9</v>
      </c>
      <c r="I42" s="12">
        <v>0</v>
      </c>
    </row>
    <row r="43" spans="2:9" ht="15" customHeight="1" x14ac:dyDescent="0.2">
      <c r="B43" t="s">
        <v>74</v>
      </c>
      <c r="C43" s="12">
        <v>15</v>
      </c>
      <c r="D43" s="8">
        <v>1.52</v>
      </c>
      <c r="E43" s="12">
        <v>3</v>
      </c>
      <c r="F43" s="8">
        <v>0.63</v>
      </c>
      <c r="G43" s="12">
        <v>12</v>
      </c>
      <c r="H43" s="8">
        <v>2.48</v>
      </c>
      <c r="I43" s="12">
        <v>0</v>
      </c>
    </row>
    <row r="46" spans="2:9" ht="33" customHeight="1" x14ac:dyDescent="0.2">
      <c r="B46" t="s">
        <v>174</v>
      </c>
      <c r="C46" s="10" t="s">
        <v>36</v>
      </c>
      <c r="D46" s="10" t="s">
        <v>37</v>
      </c>
      <c r="E46" s="10" t="s">
        <v>38</v>
      </c>
      <c r="F46" s="10" t="s">
        <v>39</v>
      </c>
      <c r="G46" s="10" t="s">
        <v>40</v>
      </c>
      <c r="H46" s="10" t="s">
        <v>41</v>
      </c>
      <c r="I46" s="10" t="s">
        <v>42</v>
      </c>
    </row>
    <row r="47" spans="2:9" ht="15" customHeight="1" x14ac:dyDescent="0.2">
      <c r="B47" t="s">
        <v>105</v>
      </c>
      <c r="C47" s="12">
        <v>46</v>
      </c>
      <c r="D47" s="8">
        <v>4.66</v>
      </c>
      <c r="E47" s="12">
        <v>44</v>
      </c>
      <c r="F47" s="8">
        <v>9.17</v>
      </c>
      <c r="G47" s="12">
        <v>2</v>
      </c>
      <c r="H47" s="8">
        <v>0.41</v>
      </c>
      <c r="I47" s="12">
        <v>0</v>
      </c>
    </row>
    <row r="48" spans="2:9" ht="15" customHeight="1" x14ac:dyDescent="0.2">
      <c r="B48" t="s">
        <v>99</v>
      </c>
      <c r="C48" s="12">
        <v>34</v>
      </c>
      <c r="D48" s="8">
        <v>3.44</v>
      </c>
      <c r="E48" s="12">
        <v>20</v>
      </c>
      <c r="F48" s="8">
        <v>4.17</v>
      </c>
      <c r="G48" s="12">
        <v>14</v>
      </c>
      <c r="H48" s="8">
        <v>2.9</v>
      </c>
      <c r="I48" s="12">
        <v>0</v>
      </c>
    </row>
    <row r="49" spans="2:9" ht="15" customHeight="1" x14ac:dyDescent="0.2">
      <c r="B49" t="s">
        <v>89</v>
      </c>
      <c r="C49" s="12">
        <v>28</v>
      </c>
      <c r="D49" s="8">
        <v>2.83</v>
      </c>
      <c r="E49" s="12">
        <v>9</v>
      </c>
      <c r="F49" s="8">
        <v>1.88</v>
      </c>
      <c r="G49" s="12">
        <v>19</v>
      </c>
      <c r="H49" s="8">
        <v>3.93</v>
      </c>
      <c r="I49" s="12">
        <v>0</v>
      </c>
    </row>
    <row r="50" spans="2:9" ht="15" customHeight="1" x14ac:dyDescent="0.2">
      <c r="B50" t="s">
        <v>101</v>
      </c>
      <c r="C50" s="12">
        <v>27</v>
      </c>
      <c r="D50" s="8">
        <v>2.73</v>
      </c>
      <c r="E50" s="12">
        <v>22</v>
      </c>
      <c r="F50" s="8">
        <v>4.58</v>
      </c>
      <c r="G50" s="12">
        <v>5</v>
      </c>
      <c r="H50" s="8">
        <v>1.04</v>
      </c>
      <c r="I50" s="12">
        <v>0</v>
      </c>
    </row>
    <row r="51" spans="2:9" ht="15" customHeight="1" x14ac:dyDescent="0.2">
      <c r="B51" t="s">
        <v>107</v>
      </c>
      <c r="C51" s="12">
        <v>25</v>
      </c>
      <c r="D51" s="8">
        <v>2.5299999999999998</v>
      </c>
      <c r="E51" s="12">
        <v>14</v>
      </c>
      <c r="F51" s="8">
        <v>2.92</v>
      </c>
      <c r="G51" s="12">
        <v>11</v>
      </c>
      <c r="H51" s="8">
        <v>2.2799999999999998</v>
      </c>
      <c r="I51" s="12">
        <v>0</v>
      </c>
    </row>
    <row r="52" spans="2:9" ht="15" customHeight="1" x14ac:dyDescent="0.2">
      <c r="B52" t="s">
        <v>104</v>
      </c>
      <c r="C52" s="12">
        <v>22</v>
      </c>
      <c r="D52" s="8">
        <v>2.23</v>
      </c>
      <c r="E52" s="12">
        <v>20</v>
      </c>
      <c r="F52" s="8">
        <v>4.17</v>
      </c>
      <c r="G52" s="12">
        <v>2</v>
      </c>
      <c r="H52" s="8">
        <v>0.41</v>
      </c>
      <c r="I52" s="12">
        <v>0</v>
      </c>
    </row>
    <row r="53" spans="2:9" ht="15" customHeight="1" x14ac:dyDescent="0.2">
      <c r="B53" t="s">
        <v>92</v>
      </c>
      <c r="C53" s="12">
        <v>20</v>
      </c>
      <c r="D53" s="8">
        <v>2.02</v>
      </c>
      <c r="E53" s="12">
        <v>10</v>
      </c>
      <c r="F53" s="8">
        <v>2.08</v>
      </c>
      <c r="G53" s="12">
        <v>10</v>
      </c>
      <c r="H53" s="8">
        <v>2.0699999999999998</v>
      </c>
      <c r="I53" s="12">
        <v>0</v>
      </c>
    </row>
    <row r="54" spans="2:9" ht="15" customHeight="1" x14ac:dyDescent="0.2">
      <c r="B54" t="s">
        <v>96</v>
      </c>
      <c r="C54" s="12">
        <v>19</v>
      </c>
      <c r="D54" s="8">
        <v>1.92</v>
      </c>
      <c r="E54" s="12">
        <v>8</v>
      </c>
      <c r="F54" s="8">
        <v>1.67</v>
      </c>
      <c r="G54" s="12">
        <v>11</v>
      </c>
      <c r="H54" s="8">
        <v>2.2799999999999998</v>
      </c>
      <c r="I54" s="12">
        <v>0</v>
      </c>
    </row>
    <row r="55" spans="2:9" ht="15" customHeight="1" x14ac:dyDescent="0.2">
      <c r="B55" t="s">
        <v>108</v>
      </c>
      <c r="C55" s="12">
        <v>19</v>
      </c>
      <c r="D55" s="8">
        <v>1.92</v>
      </c>
      <c r="E55" s="12">
        <v>18</v>
      </c>
      <c r="F55" s="8">
        <v>3.75</v>
      </c>
      <c r="G55" s="12">
        <v>1</v>
      </c>
      <c r="H55" s="8">
        <v>0.21</v>
      </c>
      <c r="I55" s="12">
        <v>0</v>
      </c>
    </row>
    <row r="56" spans="2:9" ht="15" customHeight="1" x14ac:dyDescent="0.2">
      <c r="B56" t="s">
        <v>102</v>
      </c>
      <c r="C56" s="12">
        <v>18</v>
      </c>
      <c r="D56" s="8">
        <v>1.82</v>
      </c>
      <c r="E56" s="12">
        <v>16</v>
      </c>
      <c r="F56" s="8">
        <v>3.33</v>
      </c>
      <c r="G56" s="12">
        <v>2</v>
      </c>
      <c r="H56" s="8">
        <v>0.41</v>
      </c>
      <c r="I56" s="12">
        <v>0</v>
      </c>
    </row>
    <row r="57" spans="2:9" ht="15" customHeight="1" x14ac:dyDescent="0.2">
      <c r="B57" t="s">
        <v>90</v>
      </c>
      <c r="C57" s="12">
        <v>16</v>
      </c>
      <c r="D57" s="8">
        <v>1.62</v>
      </c>
      <c r="E57" s="12">
        <v>5</v>
      </c>
      <c r="F57" s="8">
        <v>1.04</v>
      </c>
      <c r="G57" s="12">
        <v>11</v>
      </c>
      <c r="H57" s="8">
        <v>2.2799999999999998</v>
      </c>
      <c r="I57" s="12">
        <v>0</v>
      </c>
    </row>
    <row r="58" spans="2:9" ht="15" customHeight="1" x14ac:dyDescent="0.2">
      <c r="B58" t="s">
        <v>127</v>
      </c>
      <c r="C58" s="12">
        <v>16</v>
      </c>
      <c r="D58" s="8">
        <v>1.62</v>
      </c>
      <c r="E58" s="12">
        <v>5</v>
      </c>
      <c r="F58" s="8">
        <v>1.04</v>
      </c>
      <c r="G58" s="12">
        <v>11</v>
      </c>
      <c r="H58" s="8">
        <v>2.2799999999999998</v>
      </c>
      <c r="I58" s="12">
        <v>0</v>
      </c>
    </row>
    <row r="59" spans="2:9" ht="15" customHeight="1" x14ac:dyDescent="0.2">
      <c r="B59" t="s">
        <v>103</v>
      </c>
      <c r="C59" s="12">
        <v>16</v>
      </c>
      <c r="D59" s="8">
        <v>1.62</v>
      </c>
      <c r="E59" s="12">
        <v>15</v>
      </c>
      <c r="F59" s="8">
        <v>3.13</v>
      </c>
      <c r="G59" s="12">
        <v>1</v>
      </c>
      <c r="H59" s="8">
        <v>0.21</v>
      </c>
      <c r="I59" s="12">
        <v>0</v>
      </c>
    </row>
    <row r="60" spans="2:9" ht="15" customHeight="1" x14ac:dyDescent="0.2">
      <c r="B60" t="s">
        <v>128</v>
      </c>
      <c r="C60" s="12">
        <v>15</v>
      </c>
      <c r="D60" s="8">
        <v>1.52</v>
      </c>
      <c r="E60" s="12">
        <v>3</v>
      </c>
      <c r="F60" s="8">
        <v>0.63</v>
      </c>
      <c r="G60" s="12">
        <v>12</v>
      </c>
      <c r="H60" s="8">
        <v>2.48</v>
      </c>
      <c r="I60" s="12">
        <v>0</v>
      </c>
    </row>
    <row r="61" spans="2:9" ht="15" customHeight="1" x14ac:dyDescent="0.2">
      <c r="B61" t="s">
        <v>130</v>
      </c>
      <c r="C61" s="12">
        <v>15</v>
      </c>
      <c r="D61" s="8">
        <v>1.52</v>
      </c>
      <c r="E61" s="12">
        <v>2</v>
      </c>
      <c r="F61" s="8">
        <v>0.42</v>
      </c>
      <c r="G61" s="12">
        <v>2</v>
      </c>
      <c r="H61" s="8">
        <v>0.41</v>
      </c>
      <c r="I61" s="12">
        <v>0</v>
      </c>
    </row>
    <row r="62" spans="2:9" ht="15" customHeight="1" x14ac:dyDescent="0.2">
      <c r="B62" t="s">
        <v>94</v>
      </c>
      <c r="C62" s="12">
        <v>14</v>
      </c>
      <c r="D62" s="8">
        <v>1.42</v>
      </c>
      <c r="E62" s="12">
        <v>11</v>
      </c>
      <c r="F62" s="8">
        <v>2.29</v>
      </c>
      <c r="G62" s="12">
        <v>3</v>
      </c>
      <c r="H62" s="8">
        <v>0.62</v>
      </c>
      <c r="I62" s="12">
        <v>0</v>
      </c>
    </row>
    <row r="63" spans="2:9" ht="15" customHeight="1" x14ac:dyDescent="0.2">
      <c r="B63" t="s">
        <v>100</v>
      </c>
      <c r="C63" s="12">
        <v>14</v>
      </c>
      <c r="D63" s="8">
        <v>1.42</v>
      </c>
      <c r="E63" s="12">
        <v>6</v>
      </c>
      <c r="F63" s="8">
        <v>1.25</v>
      </c>
      <c r="G63" s="12">
        <v>8</v>
      </c>
      <c r="H63" s="8">
        <v>1.66</v>
      </c>
      <c r="I63" s="12">
        <v>0</v>
      </c>
    </row>
    <row r="64" spans="2:9" ht="15" customHeight="1" x14ac:dyDescent="0.2">
      <c r="B64" t="s">
        <v>129</v>
      </c>
      <c r="C64" s="12">
        <v>14</v>
      </c>
      <c r="D64" s="8">
        <v>1.42</v>
      </c>
      <c r="E64" s="12">
        <v>10</v>
      </c>
      <c r="F64" s="8">
        <v>2.08</v>
      </c>
      <c r="G64" s="12">
        <v>4</v>
      </c>
      <c r="H64" s="8">
        <v>0.83</v>
      </c>
      <c r="I64" s="12">
        <v>0</v>
      </c>
    </row>
    <row r="65" spans="2:9" ht="15" customHeight="1" x14ac:dyDescent="0.2">
      <c r="B65" t="s">
        <v>118</v>
      </c>
      <c r="C65" s="12">
        <v>14</v>
      </c>
      <c r="D65" s="8">
        <v>1.42</v>
      </c>
      <c r="E65" s="12">
        <v>6</v>
      </c>
      <c r="F65" s="8">
        <v>1.25</v>
      </c>
      <c r="G65" s="12">
        <v>8</v>
      </c>
      <c r="H65" s="8">
        <v>1.66</v>
      </c>
      <c r="I65" s="12">
        <v>0</v>
      </c>
    </row>
    <row r="66" spans="2:9" ht="15" customHeight="1" x14ac:dyDescent="0.2">
      <c r="B66" t="s">
        <v>106</v>
      </c>
      <c r="C66" s="12">
        <v>14</v>
      </c>
      <c r="D66" s="8">
        <v>1.42</v>
      </c>
      <c r="E66" s="12">
        <v>13</v>
      </c>
      <c r="F66" s="8">
        <v>2.71</v>
      </c>
      <c r="G66" s="12">
        <v>1</v>
      </c>
      <c r="H66" s="8">
        <v>0.21</v>
      </c>
      <c r="I66" s="12">
        <v>0</v>
      </c>
    </row>
    <row r="68" spans="2:9" ht="15" customHeight="1" x14ac:dyDescent="0.2">
      <c r="B68" t="s">
        <v>175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9C16E-8D35-4309-AA83-006C33C27DEA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186</v>
      </c>
    </row>
    <row r="4" spans="2:9" ht="33" customHeight="1" x14ac:dyDescent="0.2">
      <c r="B4" t="s">
        <v>171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288</v>
      </c>
      <c r="D6" s="8">
        <v>19.02</v>
      </c>
      <c r="E6" s="12">
        <v>147</v>
      </c>
      <c r="F6" s="8">
        <v>16.32</v>
      </c>
      <c r="G6" s="12">
        <v>141</v>
      </c>
      <c r="H6" s="8">
        <v>24.02</v>
      </c>
      <c r="I6" s="12">
        <v>0</v>
      </c>
    </row>
    <row r="7" spans="2:9" ht="15" customHeight="1" x14ac:dyDescent="0.2">
      <c r="B7" t="s">
        <v>22</v>
      </c>
      <c r="C7" s="12">
        <v>293</v>
      </c>
      <c r="D7" s="8">
        <v>19.350000000000001</v>
      </c>
      <c r="E7" s="12">
        <v>161</v>
      </c>
      <c r="F7" s="8">
        <v>17.87</v>
      </c>
      <c r="G7" s="12">
        <v>131</v>
      </c>
      <c r="H7" s="8">
        <v>22.32</v>
      </c>
      <c r="I7" s="12">
        <v>1</v>
      </c>
    </row>
    <row r="8" spans="2:9" ht="15" customHeight="1" x14ac:dyDescent="0.2">
      <c r="B8" t="s">
        <v>23</v>
      </c>
      <c r="C8" s="12">
        <v>2</v>
      </c>
      <c r="D8" s="8">
        <v>0.13</v>
      </c>
      <c r="E8" s="12">
        <v>0</v>
      </c>
      <c r="F8" s="8">
        <v>0</v>
      </c>
      <c r="G8" s="12">
        <v>1</v>
      </c>
      <c r="H8" s="8">
        <v>0.17</v>
      </c>
      <c r="I8" s="12">
        <v>0</v>
      </c>
    </row>
    <row r="9" spans="2:9" ht="15" customHeight="1" x14ac:dyDescent="0.2">
      <c r="B9" t="s">
        <v>24</v>
      </c>
      <c r="C9" s="12">
        <v>8</v>
      </c>
      <c r="D9" s="8">
        <v>0.53</v>
      </c>
      <c r="E9" s="12">
        <v>1</v>
      </c>
      <c r="F9" s="8">
        <v>0.11</v>
      </c>
      <c r="G9" s="12">
        <v>7</v>
      </c>
      <c r="H9" s="8">
        <v>1.19</v>
      </c>
      <c r="I9" s="12">
        <v>0</v>
      </c>
    </row>
    <row r="10" spans="2:9" ht="15" customHeight="1" x14ac:dyDescent="0.2">
      <c r="B10" t="s">
        <v>25</v>
      </c>
      <c r="C10" s="12">
        <v>20</v>
      </c>
      <c r="D10" s="8">
        <v>1.32</v>
      </c>
      <c r="E10" s="12">
        <v>7</v>
      </c>
      <c r="F10" s="8">
        <v>0.78</v>
      </c>
      <c r="G10" s="12">
        <v>13</v>
      </c>
      <c r="H10" s="8">
        <v>2.21</v>
      </c>
      <c r="I10" s="12">
        <v>0</v>
      </c>
    </row>
    <row r="11" spans="2:9" ht="15" customHeight="1" x14ac:dyDescent="0.2">
      <c r="B11" t="s">
        <v>26</v>
      </c>
      <c r="C11" s="12">
        <v>364</v>
      </c>
      <c r="D11" s="8">
        <v>24.04</v>
      </c>
      <c r="E11" s="12">
        <v>208</v>
      </c>
      <c r="F11" s="8">
        <v>23.09</v>
      </c>
      <c r="G11" s="12">
        <v>156</v>
      </c>
      <c r="H11" s="8">
        <v>26.58</v>
      </c>
      <c r="I11" s="12">
        <v>0</v>
      </c>
    </row>
    <row r="12" spans="2:9" ht="15" customHeight="1" x14ac:dyDescent="0.2">
      <c r="B12" t="s">
        <v>27</v>
      </c>
      <c r="C12" s="12">
        <v>7</v>
      </c>
      <c r="D12" s="8">
        <v>0.46</v>
      </c>
      <c r="E12" s="12">
        <v>0</v>
      </c>
      <c r="F12" s="8">
        <v>0</v>
      </c>
      <c r="G12" s="12">
        <v>7</v>
      </c>
      <c r="H12" s="8">
        <v>1.19</v>
      </c>
      <c r="I12" s="12">
        <v>0</v>
      </c>
    </row>
    <row r="13" spans="2:9" ht="15" customHeight="1" x14ac:dyDescent="0.2">
      <c r="B13" t="s">
        <v>28</v>
      </c>
      <c r="C13" s="12">
        <v>34</v>
      </c>
      <c r="D13" s="8">
        <v>2.25</v>
      </c>
      <c r="E13" s="12">
        <v>9</v>
      </c>
      <c r="F13" s="8">
        <v>1</v>
      </c>
      <c r="G13" s="12">
        <v>25</v>
      </c>
      <c r="H13" s="8">
        <v>4.26</v>
      </c>
      <c r="I13" s="12">
        <v>0</v>
      </c>
    </row>
    <row r="14" spans="2:9" ht="15" customHeight="1" x14ac:dyDescent="0.2">
      <c r="B14" t="s">
        <v>29</v>
      </c>
      <c r="C14" s="12">
        <v>70</v>
      </c>
      <c r="D14" s="8">
        <v>4.62</v>
      </c>
      <c r="E14" s="12">
        <v>41</v>
      </c>
      <c r="F14" s="8">
        <v>4.55</v>
      </c>
      <c r="G14" s="12">
        <v>28</v>
      </c>
      <c r="H14" s="8">
        <v>4.7699999999999996</v>
      </c>
      <c r="I14" s="12">
        <v>0</v>
      </c>
    </row>
    <row r="15" spans="2:9" ht="15" customHeight="1" x14ac:dyDescent="0.2">
      <c r="B15" t="s">
        <v>30</v>
      </c>
      <c r="C15" s="12">
        <v>182</v>
      </c>
      <c r="D15" s="8">
        <v>12.02</v>
      </c>
      <c r="E15" s="12">
        <v>154</v>
      </c>
      <c r="F15" s="8">
        <v>17.09</v>
      </c>
      <c r="G15" s="12">
        <v>25</v>
      </c>
      <c r="H15" s="8">
        <v>4.26</v>
      </c>
      <c r="I15" s="12">
        <v>0</v>
      </c>
    </row>
    <row r="16" spans="2:9" ht="15" customHeight="1" x14ac:dyDescent="0.2">
      <c r="B16" t="s">
        <v>31</v>
      </c>
      <c r="C16" s="12">
        <v>131</v>
      </c>
      <c r="D16" s="8">
        <v>8.65</v>
      </c>
      <c r="E16" s="12">
        <v>114</v>
      </c>
      <c r="F16" s="8">
        <v>12.65</v>
      </c>
      <c r="G16" s="12">
        <v>13</v>
      </c>
      <c r="H16" s="8">
        <v>2.21</v>
      </c>
      <c r="I16" s="12">
        <v>2</v>
      </c>
    </row>
    <row r="17" spans="2:9" ht="15" customHeight="1" x14ac:dyDescent="0.2">
      <c r="B17" t="s">
        <v>32</v>
      </c>
      <c r="C17" s="12">
        <v>44</v>
      </c>
      <c r="D17" s="8">
        <v>2.91</v>
      </c>
      <c r="E17" s="12">
        <v>24</v>
      </c>
      <c r="F17" s="8">
        <v>2.66</v>
      </c>
      <c r="G17" s="12">
        <v>9</v>
      </c>
      <c r="H17" s="8">
        <v>1.53</v>
      </c>
      <c r="I17" s="12">
        <v>1</v>
      </c>
    </row>
    <row r="18" spans="2:9" ht="15" customHeight="1" x14ac:dyDescent="0.2">
      <c r="B18" t="s">
        <v>33</v>
      </c>
      <c r="C18" s="12">
        <v>41</v>
      </c>
      <c r="D18" s="8">
        <v>2.71</v>
      </c>
      <c r="E18" s="12">
        <v>28</v>
      </c>
      <c r="F18" s="8">
        <v>3.11</v>
      </c>
      <c r="G18" s="12">
        <v>13</v>
      </c>
      <c r="H18" s="8">
        <v>2.21</v>
      </c>
      <c r="I18" s="12">
        <v>0</v>
      </c>
    </row>
    <row r="19" spans="2:9" ht="15" customHeight="1" x14ac:dyDescent="0.2">
      <c r="B19" t="s">
        <v>34</v>
      </c>
      <c r="C19" s="12">
        <v>30</v>
      </c>
      <c r="D19" s="8">
        <v>1.98</v>
      </c>
      <c r="E19" s="12">
        <v>7</v>
      </c>
      <c r="F19" s="8">
        <v>0.78</v>
      </c>
      <c r="G19" s="12">
        <v>18</v>
      </c>
      <c r="H19" s="8">
        <v>3.07</v>
      </c>
      <c r="I19" s="12">
        <v>0</v>
      </c>
    </row>
    <row r="20" spans="2:9" ht="15" customHeight="1" x14ac:dyDescent="0.2">
      <c r="B20" s="9" t="s">
        <v>172</v>
      </c>
      <c r="C20" s="12">
        <f>SUM(LTBL_25212[総数／事業所数])</f>
        <v>1514</v>
      </c>
      <c r="E20" s="12">
        <f>SUBTOTAL(109,LTBL_25212[個人／事業所数])</f>
        <v>901</v>
      </c>
      <c r="G20" s="12">
        <f>SUBTOTAL(109,LTBL_25212[法人／事業所数])</f>
        <v>587</v>
      </c>
      <c r="I20" s="12">
        <f>SUBTOTAL(109,LTBL_25212[法人以外の団体／事業所数])</f>
        <v>4</v>
      </c>
    </row>
    <row r="21" spans="2:9" ht="15" customHeight="1" x14ac:dyDescent="0.2">
      <c r="E21" s="11">
        <f>LTBL_25212[[#Totals],[個人／事業所数]]/LTBL_25212[[#Totals],[総数／事業所数]]</f>
        <v>0.59511228533685601</v>
      </c>
      <c r="G21" s="11">
        <f>LTBL_25212[[#Totals],[法人／事業所数]]/LTBL_25212[[#Totals],[総数／事業所数]]</f>
        <v>0.38771466314398945</v>
      </c>
      <c r="I21" s="11">
        <f>LTBL_25212[[#Totals],[法人以外の団体／事業所数]]/LTBL_25212[[#Totals],[総数／事業所数]]</f>
        <v>2.6420079260237781E-3</v>
      </c>
    </row>
    <row r="23" spans="2:9" ht="33" customHeight="1" x14ac:dyDescent="0.2">
      <c r="B23" t="s">
        <v>173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43</v>
      </c>
      <c r="C24" s="12">
        <v>139</v>
      </c>
      <c r="D24" s="8">
        <v>9.18</v>
      </c>
      <c r="E24" s="12">
        <v>52</v>
      </c>
      <c r="F24" s="8">
        <v>5.77</v>
      </c>
      <c r="G24" s="12">
        <v>87</v>
      </c>
      <c r="H24" s="8">
        <v>14.82</v>
      </c>
      <c r="I24" s="12">
        <v>0</v>
      </c>
    </row>
    <row r="25" spans="2:9" ht="15" customHeight="1" x14ac:dyDescent="0.2">
      <c r="B25" t="s">
        <v>57</v>
      </c>
      <c r="C25" s="12">
        <v>126</v>
      </c>
      <c r="D25" s="8">
        <v>8.32</v>
      </c>
      <c r="E25" s="12">
        <v>113</v>
      </c>
      <c r="F25" s="8">
        <v>12.54</v>
      </c>
      <c r="G25" s="12">
        <v>13</v>
      </c>
      <c r="H25" s="8">
        <v>2.21</v>
      </c>
      <c r="I25" s="12">
        <v>0</v>
      </c>
    </row>
    <row r="26" spans="2:9" ht="15" customHeight="1" x14ac:dyDescent="0.2">
      <c r="B26" t="s">
        <v>46</v>
      </c>
      <c r="C26" s="12">
        <v>112</v>
      </c>
      <c r="D26" s="8">
        <v>7.4</v>
      </c>
      <c r="E26" s="12">
        <v>74</v>
      </c>
      <c r="F26" s="8">
        <v>8.2100000000000009</v>
      </c>
      <c r="G26" s="12">
        <v>38</v>
      </c>
      <c r="H26" s="8">
        <v>6.47</v>
      </c>
      <c r="I26" s="12">
        <v>0</v>
      </c>
    </row>
    <row r="27" spans="2:9" ht="15" customHeight="1" x14ac:dyDescent="0.2">
      <c r="B27" t="s">
        <v>52</v>
      </c>
      <c r="C27" s="12">
        <v>109</v>
      </c>
      <c r="D27" s="8">
        <v>7.2</v>
      </c>
      <c r="E27" s="12">
        <v>61</v>
      </c>
      <c r="F27" s="8">
        <v>6.77</v>
      </c>
      <c r="G27" s="12">
        <v>48</v>
      </c>
      <c r="H27" s="8">
        <v>8.18</v>
      </c>
      <c r="I27" s="12">
        <v>0</v>
      </c>
    </row>
    <row r="28" spans="2:9" ht="15" customHeight="1" x14ac:dyDescent="0.2">
      <c r="B28" t="s">
        <v>58</v>
      </c>
      <c r="C28" s="12">
        <v>108</v>
      </c>
      <c r="D28" s="8">
        <v>7.13</v>
      </c>
      <c r="E28" s="12">
        <v>104</v>
      </c>
      <c r="F28" s="8">
        <v>11.54</v>
      </c>
      <c r="G28" s="12">
        <v>4</v>
      </c>
      <c r="H28" s="8">
        <v>0.68</v>
      </c>
      <c r="I28" s="12">
        <v>0</v>
      </c>
    </row>
    <row r="29" spans="2:9" ht="15" customHeight="1" x14ac:dyDescent="0.2">
      <c r="B29" t="s">
        <v>44</v>
      </c>
      <c r="C29" s="12">
        <v>102</v>
      </c>
      <c r="D29" s="8">
        <v>6.74</v>
      </c>
      <c r="E29" s="12">
        <v>71</v>
      </c>
      <c r="F29" s="8">
        <v>7.88</v>
      </c>
      <c r="G29" s="12">
        <v>31</v>
      </c>
      <c r="H29" s="8">
        <v>5.28</v>
      </c>
      <c r="I29" s="12">
        <v>0</v>
      </c>
    </row>
    <row r="30" spans="2:9" ht="15" customHeight="1" x14ac:dyDescent="0.2">
      <c r="B30" t="s">
        <v>50</v>
      </c>
      <c r="C30" s="12">
        <v>93</v>
      </c>
      <c r="D30" s="8">
        <v>6.14</v>
      </c>
      <c r="E30" s="12">
        <v>70</v>
      </c>
      <c r="F30" s="8">
        <v>7.77</v>
      </c>
      <c r="G30" s="12">
        <v>23</v>
      </c>
      <c r="H30" s="8">
        <v>3.92</v>
      </c>
      <c r="I30" s="12">
        <v>0</v>
      </c>
    </row>
    <row r="31" spans="2:9" ht="15" customHeight="1" x14ac:dyDescent="0.2">
      <c r="B31" t="s">
        <v>65</v>
      </c>
      <c r="C31" s="12">
        <v>56</v>
      </c>
      <c r="D31" s="8">
        <v>3.7</v>
      </c>
      <c r="E31" s="12">
        <v>35</v>
      </c>
      <c r="F31" s="8">
        <v>3.88</v>
      </c>
      <c r="G31" s="12">
        <v>21</v>
      </c>
      <c r="H31" s="8">
        <v>3.58</v>
      </c>
      <c r="I31" s="12">
        <v>0</v>
      </c>
    </row>
    <row r="32" spans="2:9" ht="15" customHeight="1" x14ac:dyDescent="0.2">
      <c r="B32" t="s">
        <v>45</v>
      </c>
      <c r="C32" s="12">
        <v>47</v>
      </c>
      <c r="D32" s="8">
        <v>3.1</v>
      </c>
      <c r="E32" s="12">
        <v>24</v>
      </c>
      <c r="F32" s="8">
        <v>2.66</v>
      </c>
      <c r="G32" s="12">
        <v>23</v>
      </c>
      <c r="H32" s="8">
        <v>3.92</v>
      </c>
      <c r="I32" s="12">
        <v>0</v>
      </c>
    </row>
    <row r="33" spans="2:9" ht="15" customHeight="1" x14ac:dyDescent="0.2">
      <c r="B33" t="s">
        <v>60</v>
      </c>
      <c r="C33" s="12">
        <v>44</v>
      </c>
      <c r="D33" s="8">
        <v>2.91</v>
      </c>
      <c r="E33" s="12">
        <v>24</v>
      </c>
      <c r="F33" s="8">
        <v>2.66</v>
      </c>
      <c r="G33" s="12">
        <v>9</v>
      </c>
      <c r="H33" s="8">
        <v>1.53</v>
      </c>
      <c r="I33" s="12">
        <v>1</v>
      </c>
    </row>
    <row r="34" spans="2:9" ht="15" customHeight="1" x14ac:dyDescent="0.2">
      <c r="B34" t="s">
        <v>51</v>
      </c>
      <c r="C34" s="12">
        <v>43</v>
      </c>
      <c r="D34" s="8">
        <v>2.84</v>
      </c>
      <c r="E34" s="12">
        <v>30</v>
      </c>
      <c r="F34" s="8">
        <v>3.33</v>
      </c>
      <c r="G34" s="12">
        <v>13</v>
      </c>
      <c r="H34" s="8">
        <v>2.21</v>
      </c>
      <c r="I34" s="12">
        <v>0</v>
      </c>
    </row>
    <row r="35" spans="2:9" ht="15" customHeight="1" x14ac:dyDescent="0.2">
      <c r="B35" t="s">
        <v>76</v>
      </c>
      <c r="C35" s="12">
        <v>37</v>
      </c>
      <c r="D35" s="8">
        <v>2.44</v>
      </c>
      <c r="E35" s="12">
        <v>29</v>
      </c>
      <c r="F35" s="8">
        <v>3.22</v>
      </c>
      <c r="G35" s="12">
        <v>8</v>
      </c>
      <c r="H35" s="8">
        <v>1.36</v>
      </c>
      <c r="I35" s="12">
        <v>0</v>
      </c>
    </row>
    <row r="36" spans="2:9" ht="15" customHeight="1" x14ac:dyDescent="0.2">
      <c r="B36" t="s">
        <v>49</v>
      </c>
      <c r="C36" s="12">
        <v>36</v>
      </c>
      <c r="D36" s="8">
        <v>2.38</v>
      </c>
      <c r="E36" s="12">
        <v>21</v>
      </c>
      <c r="F36" s="8">
        <v>2.33</v>
      </c>
      <c r="G36" s="12">
        <v>15</v>
      </c>
      <c r="H36" s="8">
        <v>2.56</v>
      </c>
      <c r="I36" s="12">
        <v>0</v>
      </c>
    </row>
    <row r="37" spans="2:9" ht="15" customHeight="1" x14ac:dyDescent="0.2">
      <c r="B37" t="s">
        <v>56</v>
      </c>
      <c r="C37" s="12">
        <v>36</v>
      </c>
      <c r="D37" s="8">
        <v>2.38</v>
      </c>
      <c r="E37" s="12">
        <v>15</v>
      </c>
      <c r="F37" s="8">
        <v>1.66</v>
      </c>
      <c r="G37" s="12">
        <v>21</v>
      </c>
      <c r="H37" s="8">
        <v>3.58</v>
      </c>
      <c r="I37" s="12">
        <v>0</v>
      </c>
    </row>
    <row r="38" spans="2:9" ht="15" customHeight="1" x14ac:dyDescent="0.2">
      <c r="B38" t="s">
        <v>55</v>
      </c>
      <c r="C38" s="12">
        <v>32</v>
      </c>
      <c r="D38" s="8">
        <v>2.11</v>
      </c>
      <c r="E38" s="12">
        <v>26</v>
      </c>
      <c r="F38" s="8">
        <v>2.89</v>
      </c>
      <c r="G38" s="12">
        <v>6</v>
      </c>
      <c r="H38" s="8">
        <v>1.02</v>
      </c>
      <c r="I38" s="12">
        <v>0</v>
      </c>
    </row>
    <row r="39" spans="2:9" ht="15" customHeight="1" x14ac:dyDescent="0.2">
      <c r="B39" t="s">
        <v>61</v>
      </c>
      <c r="C39" s="12">
        <v>29</v>
      </c>
      <c r="D39" s="8">
        <v>1.92</v>
      </c>
      <c r="E39" s="12">
        <v>28</v>
      </c>
      <c r="F39" s="8">
        <v>3.11</v>
      </c>
      <c r="G39" s="12">
        <v>1</v>
      </c>
      <c r="H39" s="8">
        <v>0.17</v>
      </c>
      <c r="I39" s="12">
        <v>0</v>
      </c>
    </row>
    <row r="40" spans="2:9" ht="15" customHeight="1" x14ac:dyDescent="0.2">
      <c r="B40" t="s">
        <v>66</v>
      </c>
      <c r="C40" s="12">
        <v>24</v>
      </c>
      <c r="D40" s="8">
        <v>1.59</v>
      </c>
      <c r="E40" s="12">
        <v>8</v>
      </c>
      <c r="F40" s="8">
        <v>0.89</v>
      </c>
      <c r="G40" s="12">
        <v>15</v>
      </c>
      <c r="H40" s="8">
        <v>2.56</v>
      </c>
      <c r="I40" s="12">
        <v>1</v>
      </c>
    </row>
    <row r="41" spans="2:9" ht="15" customHeight="1" x14ac:dyDescent="0.2">
      <c r="B41" t="s">
        <v>54</v>
      </c>
      <c r="C41" s="12">
        <v>22</v>
      </c>
      <c r="D41" s="8">
        <v>1.45</v>
      </c>
      <c r="E41" s="12">
        <v>8</v>
      </c>
      <c r="F41" s="8">
        <v>0.89</v>
      </c>
      <c r="G41" s="12">
        <v>14</v>
      </c>
      <c r="H41" s="8">
        <v>2.39</v>
      </c>
      <c r="I41" s="12">
        <v>0</v>
      </c>
    </row>
    <row r="42" spans="2:9" ht="15" customHeight="1" x14ac:dyDescent="0.2">
      <c r="B42" t="s">
        <v>48</v>
      </c>
      <c r="C42" s="12">
        <v>20</v>
      </c>
      <c r="D42" s="8">
        <v>1.32</v>
      </c>
      <c r="E42" s="12">
        <v>6</v>
      </c>
      <c r="F42" s="8">
        <v>0.67</v>
      </c>
      <c r="G42" s="12">
        <v>14</v>
      </c>
      <c r="H42" s="8">
        <v>2.39</v>
      </c>
      <c r="I42" s="12">
        <v>0</v>
      </c>
    </row>
    <row r="43" spans="2:9" ht="15" customHeight="1" x14ac:dyDescent="0.2">
      <c r="B43" t="s">
        <v>69</v>
      </c>
      <c r="C43" s="12">
        <v>19</v>
      </c>
      <c r="D43" s="8">
        <v>1.25</v>
      </c>
      <c r="E43" s="12">
        <v>12</v>
      </c>
      <c r="F43" s="8">
        <v>1.33</v>
      </c>
      <c r="G43" s="12">
        <v>4</v>
      </c>
      <c r="H43" s="8">
        <v>0.68</v>
      </c>
      <c r="I43" s="12">
        <v>0</v>
      </c>
    </row>
    <row r="46" spans="2:9" ht="33" customHeight="1" x14ac:dyDescent="0.2">
      <c r="B46" t="s">
        <v>174</v>
      </c>
      <c r="C46" s="10" t="s">
        <v>36</v>
      </c>
      <c r="D46" s="10" t="s">
        <v>37</v>
      </c>
      <c r="E46" s="10" t="s">
        <v>38</v>
      </c>
      <c r="F46" s="10" t="s">
        <v>39</v>
      </c>
      <c r="G46" s="10" t="s">
        <v>40</v>
      </c>
      <c r="H46" s="10" t="s">
        <v>41</v>
      </c>
      <c r="I46" s="10" t="s">
        <v>42</v>
      </c>
    </row>
    <row r="47" spans="2:9" ht="15" customHeight="1" x14ac:dyDescent="0.2">
      <c r="B47" t="s">
        <v>132</v>
      </c>
      <c r="C47" s="12">
        <v>62</v>
      </c>
      <c r="D47" s="8">
        <v>4.0999999999999996</v>
      </c>
      <c r="E47" s="12">
        <v>47</v>
      </c>
      <c r="F47" s="8">
        <v>5.22</v>
      </c>
      <c r="G47" s="12">
        <v>15</v>
      </c>
      <c r="H47" s="8">
        <v>2.56</v>
      </c>
      <c r="I47" s="12">
        <v>0</v>
      </c>
    </row>
    <row r="48" spans="2:9" ht="15" customHeight="1" x14ac:dyDescent="0.2">
      <c r="B48" t="s">
        <v>89</v>
      </c>
      <c r="C48" s="12">
        <v>58</v>
      </c>
      <c r="D48" s="8">
        <v>3.83</v>
      </c>
      <c r="E48" s="12">
        <v>12</v>
      </c>
      <c r="F48" s="8">
        <v>1.33</v>
      </c>
      <c r="G48" s="12">
        <v>46</v>
      </c>
      <c r="H48" s="8">
        <v>7.84</v>
      </c>
      <c r="I48" s="12">
        <v>0</v>
      </c>
    </row>
    <row r="49" spans="2:9" ht="15" customHeight="1" x14ac:dyDescent="0.2">
      <c r="B49" t="s">
        <v>105</v>
      </c>
      <c r="C49" s="12">
        <v>56</v>
      </c>
      <c r="D49" s="8">
        <v>3.7</v>
      </c>
      <c r="E49" s="12">
        <v>55</v>
      </c>
      <c r="F49" s="8">
        <v>6.1</v>
      </c>
      <c r="G49" s="12">
        <v>1</v>
      </c>
      <c r="H49" s="8">
        <v>0.17</v>
      </c>
      <c r="I49" s="12">
        <v>0</v>
      </c>
    </row>
    <row r="50" spans="2:9" ht="15" customHeight="1" x14ac:dyDescent="0.2">
      <c r="B50" t="s">
        <v>133</v>
      </c>
      <c r="C50" s="12">
        <v>43</v>
      </c>
      <c r="D50" s="8">
        <v>2.84</v>
      </c>
      <c r="E50" s="12">
        <v>34</v>
      </c>
      <c r="F50" s="8">
        <v>3.77</v>
      </c>
      <c r="G50" s="12">
        <v>9</v>
      </c>
      <c r="H50" s="8">
        <v>1.53</v>
      </c>
      <c r="I50" s="12">
        <v>0</v>
      </c>
    </row>
    <row r="51" spans="2:9" ht="15" customHeight="1" x14ac:dyDescent="0.2">
      <c r="B51" t="s">
        <v>104</v>
      </c>
      <c r="C51" s="12">
        <v>40</v>
      </c>
      <c r="D51" s="8">
        <v>2.64</v>
      </c>
      <c r="E51" s="12">
        <v>38</v>
      </c>
      <c r="F51" s="8">
        <v>4.22</v>
      </c>
      <c r="G51" s="12">
        <v>2</v>
      </c>
      <c r="H51" s="8">
        <v>0.34</v>
      </c>
      <c r="I51" s="12">
        <v>0</v>
      </c>
    </row>
    <row r="52" spans="2:9" ht="15" customHeight="1" x14ac:dyDescent="0.2">
      <c r="B52" t="s">
        <v>101</v>
      </c>
      <c r="C52" s="12">
        <v>37</v>
      </c>
      <c r="D52" s="8">
        <v>2.44</v>
      </c>
      <c r="E52" s="12">
        <v>33</v>
      </c>
      <c r="F52" s="8">
        <v>3.66</v>
      </c>
      <c r="G52" s="12">
        <v>4</v>
      </c>
      <c r="H52" s="8">
        <v>0.68</v>
      </c>
      <c r="I52" s="12">
        <v>0</v>
      </c>
    </row>
    <row r="53" spans="2:9" ht="15" customHeight="1" x14ac:dyDescent="0.2">
      <c r="B53" t="s">
        <v>91</v>
      </c>
      <c r="C53" s="12">
        <v>35</v>
      </c>
      <c r="D53" s="8">
        <v>2.31</v>
      </c>
      <c r="E53" s="12">
        <v>21</v>
      </c>
      <c r="F53" s="8">
        <v>2.33</v>
      </c>
      <c r="G53" s="12">
        <v>14</v>
      </c>
      <c r="H53" s="8">
        <v>2.39</v>
      </c>
      <c r="I53" s="12">
        <v>0</v>
      </c>
    </row>
    <row r="54" spans="2:9" ht="15" customHeight="1" x14ac:dyDescent="0.2">
      <c r="B54" t="s">
        <v>90</v>
      </c>
      <c r="C54" s="12">
        <v>33</v>
      </c>
      <c r="D54" s="8">
        <v>2.1800000000000002</v>
      </c>
      <c r="E54" s="12">
        <v>11</v>
      </c>
      <c r="F54" s="8">
        <v>1.22</v>
      </c>
      <c r="G54" s="12">
        <v>22</v>
      </c>
      <c r="H54" s="8">
        <v>3.75</v>
      </c>
      <c r="I54" s="12">
        <v>0</v>
      </c>
    </row>
    <row r="55" spans="2:9" ht="15" customHeight="1" x14ac:dyDescent="0.2">
      <c r="B55" t="s">
        <v>96</v>
      </c>
      <c r="C55" s="12">
        <v>30</v>
      </c>
      <c r="D55" s="8">
        <v>1.98</v>
      </c>
      <c r="E55" s="12">
        <v>20</v>
      </c>
      <c r="F55" s="8">
        <v>2.2200000000000002</v>
      </c>
      <c r="G55" s="12">
        <v>10</v>
      </c>
      <c r="H55" s="8">
        <v>1.7</v>
      </c>
      <c r="I55" s="12">
        <v>0</v>
      </c>
    </row>
    <row r="56" spans="2:9" ht="15" customHeight="1" x14ac:dyDescent="0.2">
      <c r="B56" t="s">
        <v>103</v>
      </c>
      <c r="C56" s="12">
        <v>28</v>
      </c>
      <c r="D56" s="8">
        <v>1.85</v>
      </c>
      <c r="E56" s="12">
        <v>25</v>
      </c>
      <c r="F56" s="8">
        <v>2.77</v>
      </c>
      <c r="G56" s="12">
        <v>3</v>
      </c>
      <c r="H56" s="8">
        <v>0.51</v>
      </c>
      <c r="I56" s="12">
        <v>0</v>
      </c>
    </row>
    <row r="57" spans="2:9" ht="15" customHeight="1" x14ac:dyDescent="0.2">
      <c r="B57" t="s">
        <v>95</v>
      </c>
      <c r="C57" s="12">
        <v>27</v>
      </c>
      <c r="D57" s="8">
        <v>1.78</v>
      </c>
      <c r="E57" s="12">
        <v>16</v>
      </c>
      <c r="F57" s="8">
        <v>1.78</v>
      </c>
      <c r="G57" s="12">
        <v>11</v>
      </c>
      <c r="H57" s="8">
        <v>1.87</v>
      </c>
      <c r="I57" s="12">
        <v>0</v>
      </c>
    </row>
    <row r="58" spans="2:9" ht="15" customHeight="1" x14ac:dyDescent="0.2">
      <c r="B58" t="s">
        <v>100</v>
      </c>
      <c r="C58" s="12">
        <v>27</v>
      </c>
      <c r="D58" s="8">
        <v>1.78</v>
      </c>
      <c r="E58" s="12">
        <v>7</v>
      </c>
      <c r="F58" s="8">
        <v>0.78</v>
      </c>
      <c r="G58" s="12">
        <v>20</v>
      </c>
      <c r="H58" s="8">
        <v>3.41</v>
      </c>
      <c r="I58" s="12">
        <v>0</v>
      </c>
    </row>
    <row r="59" spans="2:9" ht="15" customHeight="1" x14ac:dyDescent="0.2">
      <c r="B59" t="s">
        <v>134</v>
      </c>
      <c r="C59" s="12">
        <v>27</v>
      </c>
      <c r="D59" s="8">
        <v>1.78</v>
      </c>
      <c r="E59" s="12">
        <v>21</v>
      </c>
      <c r="F59" s="8">
        <v>2.33</v>
      </c>
      <c r="G59" s="12">
        <v>6</v>
      </c>
      <c r="H59" s="8">
        <v>1.02</v>
      </c>
      <c r="I59" s="12">
        <v>0</v>
      </c>
    </row>
    <row r="60" spans="2:9" ht="15" customHeight="1" x14ac:dyDescent="0.2">
      <c r="B60" t="s">
        <v>97</v>
      </c>
      <c r="C60" s="12">
        <v>26</v>
      </c>
      <c r="D60" s="8">
        <v>1.72</v>
      </c>
      <c r="E60" s="12">
        <v>22</v>
      </c>
      <c r="F60" s="8">
        <v>2.44</v>
      </c>
      <c r="G60" s="12">
        <v>4</v>
      </c>
      <c r="H60" s="8">
        <v>0.68</v>
      </c>
      <c r="I60" s="12">
        <v>0</v>
      </c>
    </row>
    <row r="61" spans="2:9" ht="15" customHeight="1" x14ac:dyDescent="0.2">
      <c r="B61" t="s">
        <v>117</v>
      </c>
      <c r="C61" s="12">
        <v>25</v>
      </c>
      <c r="D61" s="8">
        <v>1.65</v>
      </c>
      <c r="E61" s="12">
        <v>23</v>
      </c>
      <c r="F61" s="8">
        <v>2.5499999999999998</v>
      </c>
      <c r="G61" s="12">
        <v>2</v>
      </c>
      <c r="H61" s="8">
        <v>0.34</v>
      </c>
      <c r="I61" s="12">
        <v>0</v>
      </c>
    </row>
    <row r="62" spans="2:9" ht="15" customHeight="1" x14ac:dyDescent="0.2">
      <c r="B62" t="s">
        <v>94</v>
      </c>
      <c r="C62" s="12">
        <v>25</v>
      </c>
      <c r="D62" s="8">
        <v>1.65</v>
      </c>
      <c r="E62" s="12">
        <v>23</v>
      </c>
      <c r="F62" s="8">
        <v>2.5499999999999998</v>
      </c>
      <c r="G62" s="12">
        <v>2</v>
      </c>
      <c r="H62" s="8">
        <v>0.34</v>
      </c>
      <c r="I62" s="12">
        <v>0</v>
      </c>
    </row>
    <row r="63" spans="2:9" ht="15" customHeight="1" x14ac:dyDescent="0.2">
      <c r="B63" t="s">
        <v>92</v>
      </c>
      <c r="C63" s="12">
        <v>24</v>
      </c>
      <c r="D63" s="8">
        <v>1.59</v>
      </c>
      <c r="E63" s="12">
        <v>14</v>
      </c>
      <c r="F63" s="8">
        <v>1.55</v>
      </c>
      <c r="G63" s="12">
        <v>10</v>
      </c>
      <c r="H63" s="8">
        <v>1.7</v>
      </c>
      <c r="I63" s="12">
        <v>0</v>
      </c>
    </row>
    <row r="64" spans="2:9" ht="15" customHeight="1" x14ac:dyDescent="0.2">
      <c r="B64" t="s">
        <v>108</v>
      </c>
      <c r="C64" s="12">
        <v>24</v>
      </c>
      <c r="D64" s="8">
        <v>1.59</v>
      </c>
      <c r="E64" s="12">
        <v>23</v>
      </c>
      <c r="F64" s="8">
        <v>2.5499999999999998</v>
      </c>
      <c r="G64" s="12">
        <v>1</v>
      </c>
      <c r="H64" s="8">
        <v>0.17</v>
      </c>
      <c r="I64" s="12">
        <v>0</v>
      </c>
    </row>
    <row r="65" spans="2:9" ht="15" customHeight="1" x14ac:dyDescent="0.2">
      <c r="B65" t="s">
        <v>93</v>
      </c>
      <c r="C65" s="12">
        <v>22</v>
      </c>
      <c r="D65" s="8">
        <v>1.45</v>
      </c>
      <c r="E65" s="12">
        <v>10</v>
      </c>
      <c r="F65" s="8">
        <v>1.1100000000000001</v>
      </c>
      <c r="G65" s="12">
        <v>12</v>
      </c>
      <c r="H65" s="8">
        <v>2.04</v>
      </c>
      <c r="I65" s="12">
        <v>0</v>
      </c>
    </row>
    <row r="66" spans="2:9" ht="15" customHeight="1" x14ac:dyDescent="0.2">
      <c r="B66" t="s">
        <v>131</v>
      </c>
      <c r="C66" s="12">
        <v>21</v>
      </c>
      <c r="D66" s="8">
        <v>1.39</v>
      </c>
      <c r="E66" s="12">
        <v>14</v>
      </c>
      <c r="F66" s="8">
        <v>1.55</v>
      </c>
      <c r="G66" s="12">
        <v>7</v>
      </c>
      <c r="H66" s="8">
        <v>1.19</v>
      </c>
      <c r="I66" s="12">
        <v>0</v>
      </c>
    </row>
    <row r="67" spans="2:9" ht="15" customHeight="1" x14ac:dyDescent="0.2">
      <c r="B67" t="s">
        <v>115</v>
      </c>
      <c r="C67" s="12">
        <v>21</v>
      </c>
      <c r="D67" s="8">
        <v>1.39</v>
      </c>
      <c r="E67" s="12">
        <v>14</v>
      </c>
      <c r="F67" s="8">
        <v>1.55</v>
      </c>
      <c r="G67" s="12">
        <v>7</v>
      </c>
      <c r="H67" s="8">
        <v>1.19</v>
      </c>
      <c r="I67" s="12">
        <v>0</v>
      </c>
    </row>
    <row r="69" spans="2:9" ht="15" customHeight="1" x14ac:dyDescent="0.2">
      <c r="B69" t="s">
        <v>175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E7CCF-BB8F-4826-BC00-1582D6B52EDC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187</v>
      </c>
    </row>
    <row r="4" spans="2:9" ht="33" customHeight="1" x14ac:dyDescent="0.2">
      <c r="B4" t="s">
        <v>171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446</v>
      </c>
      <c r="D6" s="8">
        <v>19.14</v>
      </c>
      <c r="E6" s="12">
        <v>248</v>
      </c>
      <c r="F6" s="8">
        <v>17.48</v>
      </c>
      <c r="G6" s="12">
        <v>198</v>
      </c>
      <c r="H6" s="8">
        <v>22.71</v>
      </c>
      <c r="I6" s="12">
        <v>0</v>
      </c>
    </row>
    <row r="7" spans="2:9" ht="15" customHeight="1" x14ac:dyDescent="0.2">
      <c r="B7" t="s">
        <v>22</v>
      </c>
      <c r="C7" s="12">
        <v>299</v>
      </c>
      <c r="D7" s="8">
        <v>12.83</v>
      </c>
      <c r="E7" s="12">
        <v>157</v>
      </c>
      <c r="F7" s="8">
        <v>11.06</v>
      </c>
      <c r="G7" s="12">
        <v>142</v>
      </c>
      <c r="H7" s="8">
        <v>16.28</v>
      </c>
      <c r="I7" s="12">
        <v>0</v>
      </c>
    </row>
    <row r="8" spans="2:9" ht="15" customHeight="1" x14ac:dyDescent="0.2">
      <c r="B8" t="s">
        <v>23</v>
      </c>
      <c r="C8" s="12">
        <v>5</v>
      </c>
      <c r="D8" s="8">
        <v>0.21</v>
      </c>
      <c r="E8" s="12">
        <v>0</v>
      </c>
      <c r="F8" s="8">
        <v>0</v>
      </c>
      <c r="G8" s="12">
        <v>5</v>
      </c>
      <c r="H8" s="8">
        <v>0.56999999999999995</v>
      </c>
      <c r="I8" s="12">
        <v>0</v>
      </c>
    </row>
    <row r="9" spans="2:9" ht="15" customHeight="1" x14ac:dyDescent="0.2">
      <c r="B9" t="s">
        <v>24</v>
      </c>
      <c r="C9" s="12">
        <v>19</v>
      </c>
      <c r="D9" s="8">
        <v>0.82</v>
      </c>
      <c r="E9" s="12">
        <v>4</v>
      </c>
      <c r="F9" s="8">
        <v>0.28000000000000003</v>
      </c>
      <c r="G9" s="12">
        <v>15</v>
      </c>
      <c r="H9" s="8">
        <v>1.72</v>
      </c>
      <c r="I9" s="12">
        <v>0</v>
      </c>
    </row>
    <row r="10" spans="2:9" ht="15" customHeight="1" x14ac:dyDescent="0.2">
      <c r="B10" t="s">
        <v>25</v>
      </c>
      <c r="C10" s="12">
        <v>25</v>
      </c>
      <c r="D10" s="8">
        <v>1.07</v>
      </c>
      <c r="E10" s="12">
        <v>4</v>
      </c>
      <c r="F10" s="8">
        <v>0.28000000000000003</v>
      </c>
      <c r="G10" s="12">
        <v>21</v>
      </c>
      <c r="H10" s="8">
        <v>2.41</v>
      </c>
      <c r="I10" s="12">
        <v>0</v>
      </c>
    </row>
    <row r="11" spans="2:9" ht="15" customHeight="1" x14ac:dyDescent="0.2">
      <c r="B11" t="s">
        <v>26</v>
      </c>
      <c r="C11" s="12">
        <v>546</v>
      </c>
      <c r="D11" s="8">
        <v>23.43</v>
      </c>
      <c r="E11" s="12">
        <v>344</v>
      </c>
      <c r="F11" s="8">
        <v>24.24</v>
      </c>
      <c r="G11" s="12">
        <v>200</v>
      </c>
      <c r="H11" s="8">
        <v>22.94</v>
      </c>
      <c r="I11" s="12">
        <v>2</v>
      </c>
    </row>
    <row r="12" spans="2:9" ht="15" customHeight="1" x14ac:dyDescent="0.2">
      <c r="B12" t="s">
        <v>27</v>
      </c>
      <c r="C12" s="12">
        <v>11</v>
      </c>
      <c r="D12" s="8">
        <v>0.47</v>
      </c>
      <c r="E12" s="12">
        <v>2</v>
      </c>
      <c r="F12" s="8">
        <v>0.14000000000000001</v>
      </c>
      <c r="G12" s="12">
        <v>9</v>
      </c>
      <c r="H12" s="8">
        <v>1.03</v>
      </c>
      <c r="I12" s="12">
        <v>0</v>
      </c>
    </row>
    <row r="13" spans="2:9" ht="15" customHeight="1" x14ac:dyDescent="0.2">
      <c r="B13" t="s">
        <v>28</v>
      </c>
      <c r="C13" s="12">
        <v>125</v>
      </c>
      <c r="D13" s="8">
        <v>5.36</v>
      </c>
      <c r="E13" s="12">
        <v>33</v>
      </c>
      <c r="F13" s="8">
        <v>2.33</v>
      </c>
      <c r="G13" s="12">
        <v>90</v>
      </c>
      <c r="H13" s="8">
        <v>10.32</v>
      </c>
      <c r="I13" s="12">
        <v>2</v>
      </c>
    </row>
    <row r="14" spans="2:9" ht="15" customHeight="1" x14ac:dyDescent="0.2">
      <c r="B14" t="s">
        <v>29</v>
      </c>
      <c r="C14" s="12">
        <v>95</v>
      </c>
      <c r="D14" s="8">
        <v>4.08</v>
      </c>
      <c r="E14" s="12">
        <v>59</v>
      </c>
      <c r="F14" s="8">
        <v>4.16</v>
      </c>
      <c r="G14" s="12">
        <v>34</v>
      </c>
      <c r="H14" s="8">
        <v>3.9</v>
      </c>
      <c r="I14" s="12">
        <v>0</v>
      </c>
    </row>
    <row r="15" spans="2:9" ht="15" customHeight="1" x14ac:dyDescent="0.2">
      <c r="B15" t="s">
        <v>30</v>
      </c>
      <c r="C15" s="12">
        <v>222</v>
      </c>
      <c r="D15" s="8">
        <v>9.5299999999999994</v>
      </c>
      <c r="E15" s="12">
        <v>188</v>
      </c>
      <c r="F15" s="8">
        <v>13.25</v>
      </c>
      <c r="G15" s="12">
        <v>32</v>
      </c>
      <c r="H15" s="8">
        <v>3.67</v>
      </c>
      <c r="I15" s="12">
        <v>0</v>
      </c>
    </row>
    <row r="16" spans="2:9" ht="15" customHeight="1" x14ac:dyDescent="0.2">
      <c r="B16" t="s">
        <v>31</v>
      </c>
      <c r="C16" s="12">
        <v>266</v>
      </c>
      <c r="D16" s="8">
        <v>11.42</v>
      </c>
      <c r="E16" s="12">
        <v>218</v>
      </c>
      <c r="F16" s="8">
        <v>15.36</v>
      </c>
      <c r="G16" s="12">
        <v>47</v>
      </c>
      <c r="H16" s="8">
        <v>5.39</v>
      </c>
      <c r="I16" s="12">
        <v>0</v>
      </c>
    </row>
    <row r="17" spans="2:9" ht="15" customHeight="1" x14ac:dyDescent="0.2">
      <c r="B17" t="s">
        <v>32</v>
      </c>
      <c r="C17" s="12">
        <v>92</v>
      </c>
      <c r="D17" s="8">
        <v>3.95</v>
      </c>
      <c r="E17" s="12">
        <v>58</v>
      </c>
      <c r="F17" s="8">
        <v>4.09</v>
      </c>
      <c r="G17" s="12">
        <v>15</v>
      </c>
      <c r="H17" s="8">
        <v>1.72</v>
      </c>
      <c r="I17" s="12">
        <v>7</v>
      </c>
    </row>
    <row r="18" spans="2:9" ht="15" customHeight="1" x14ac:dyDescent="0.2">
      <c r="B18" t="s">
        <v>33</v>
      </c>
      <c r="C18" s="12">
        <v>100</v>
      </c>
      <c r="D18" s="8">
        <v>4.29</v>
      </c>
      <c r="E18" s="12">
        <v>71</v>
      </c>
      <c r="F18" s="8">
        <v>5</v>
      </c>
      <c r="G18" s="12">
        <v>22</v>
      </c>
      <c r="H18" s="8">
        <v>2.52</v>
      </c>
      <c r="I18" s="12">
        <v>1</v>
      </c>
    </row>
    <row r="19" spans="2:9" ht="15" customHeight="1" x14ac:dyDescent="0.2">
      <c r="B19" t="s">
        <v>34</v>
      </c>
      <c r="C19" s="12">
        <v>79</v>
      </c>
      <c r="D19" s="8">
        <v>3.39</v>
      </c>
      <c r="E19" s="12">
        <v>33</v>
      </c>
      <c r="F19" s="8">
        <v>2.33</v>
      </c>
      <c r="G19" s="12">
        <v>42</v>
      </c>
      <c r="H19" s="8">
        <v>4.82</v>
      </c>
      <c r="I19" s="12">
        <v>2</v>
      </c>
    </row>
    <row r="20" spans="2:9" ht="15" customHeight="1" x14ac:dyDescent="0.2">
      <c r="B20" s="9" t="s">
        <v>172</v>
      </c>
      <c r="C20" s="12">
        <f>SUM(LTBL_25213[総数／事業所数])</f>
        <v>2330</v>
      </c>
      <c r="E20" s="12">
        <f>SUBTOTAL(109,LTBL_25213[個人／事業所数])</f>
        <v>1419</v>
      </c>
      <c r="G20" s="12">
        <f>SUBTOTAL(109,LTBL_25213[法人／事業所数])</f>
        <v>872</v>
      </c>
      <c r="I20" s="12">
        <f>SUBTOTAL(109,LTBL_25213[法人以外の団体／事業所数])</f>
        <v>14</v>
      </c>
    </row>
    <row r="21" spans="2:9" ht="15" customHeight="1" x14ac:dyDescent="0.2">
      <c r="E21" s="11">
        <f>LTBL_25213[[#Totals],[個人／事業所数]]/LTBL_25213[[#Totals],[総数／事業所数]]</f>
        <v>0.60901287553648065</v>
      </c>
      <c r="G21" s="11">
        <f>LTBL_25213[[#Totals],[法人／事業所数]]/LTBL_25213[[#Totals],[総数／事業所数]]</f>
        <v>0.37424892703862661</v>
      </c>
      <c r="I21" s="11">
        <f>LTBL_25213[[#Totals],[法人以外の団体／事業所数]]/LTBL_25213[[#Totals],[総数／事業所数]]</f>
        <v>6.0085836909871248E-3</v>
      </c>
    </row>
    <row r="23" spans="2:9" ht="33" customHeight="1" x14ac:dyDescent="0.2">
      <c r="B23" t="s">
        <v>173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58</v>
      </c>
      <c r="C24" s="12">
        <v>215</v>
      </c>
      <c r="D24" s="8">
        <v>9.23</v>
      </c>
      <c r="E24" s="12">
        <v>193</v>
      </c>
      <c r="F24" s="8">
        <v>13.6</v>
      </c>
      <c r="G24" s="12">
        <v>22</v>
      </c>
      <c r="H24" s="8">
        <v>2.52</v>
      </c>
      <c r="I24" s="12">
        <v>0</v>
      </c>
    </row>
    <row r="25" spans="2:9" ht="15" customHeight="1" x14ac:dyDescent="0.2">
      <c r="B25" t="s">
        <v>43</v>
      </c>
      <c r="C25" s="12">
        <v>191</v>
      </c>
      <c r="D25" s="8">
        <v>8.1999999999999993</v>
      </c>
      <c r="E25" s="12">
        <v>87</v>
      </c>
      <c r="F25" s="8">
        <v>6.13</v>
      </c>
      <c r="G25" s="12">
        <v>104</v>
      </c>
      <c r="H25" s="8">
        <v>11.93</v>
      </c>
      <c r="I25" s="12">
        <v>0</v>
      </c>
    </row>
    <row r="26" spans="2:9" ht="15" customHeight="1" x14ac:dyDescent="0.2">
      <c r="B26" t="s">
        <v>57</v>
      </c>
      <c r="C26" s="12">
        <v>181</v>
      </c>
      <c r="D26" s="8">
        <v>7.77</v>
      </c>
      <c r="E26" s="12">
        <v>164</v>
      </c>
      <c r="F26" s="8">
        <v>11.56</v>
      </c>
      <c r="G26" s="12">
        <v>17</v>
      </c>
      <c r="H26" s="8">
        <v>1.95</v>
      </c>
      <c r="I26" s="12">
        <v>0</v>
      </c>
    </row>
    <row r="27" spans="2:9" ht="15" customHeight="1" x14ac:dyDescent="0.2">
      <c r="B27" t="s">
        <v>52</v>
      </c>
      <c r="C27" s="12">
        <v>168</v>
      </c>
      <c r="D27" s="8">
        <v>7.21</v>
      </c>
      <c r="E27" s="12">
        <v>104</v>
      </c>
      <c r="F27" s="8">
        <v>7.33</v>
      </c>
      <c r="G27" s="12">
        <v>63</v>
      </c>
      <c r="H27" s="8">
        <v>7.22</v>
      </c>
      <c r="I27" s="12">
        <v>1</v>
      </c>
    </row>
    <row r="28" spans="2:9" ht="15" customHeight="1" x14ac:dyDescent="0.2">
      <c r="B28" t="s">
        <v>44</v>
      </c>
      <c r="C28" s="12">
        <v>159</v>
      </c>
      <c r="D28" s="8">
        <v>6.82</v>
      </c>
      <c r="E28" s="12">
        <v>108</v>
      </c>
      <c r="F28" s="8">
        <v>7.61</v>
      </c>
      <c r="G28" s="12">
        <v>51</v>
      </c>
      <c r="H28" s="8">
        <v>5.85</v>
      </c>
      <c r="I28" s="12">
        <v>0</v>
      </c>
    </row>
    <row r="29" spans="2:9" ht="15" customHeight="1" x14ac:dyDescent="0.2">
      <c r="B29" t="s">
        <v>50</v>
      </c>
      <c r="C29" s="12">
        <v>114</v>
      </c>
      <c r="D29" s="8">
        <v>4.8899999999999997</v>
      </c>
      <c r="E29" s="12">
        <v>88</v>
      </c>
      <c r="F29" s="8">
        <v>6.2</v>
      </c>
      <c r="G29" s="12">
        <v>25</v>
      </c>
      <c r="H29" s="8">
        <v>2.87</v>
      </c>
      <c r="I29" s="12">
        <v>1</v>
      </c>
    </row>
    <row r="30" spans="2:9" ht="15" customHeight="1" x14ac:dyDescent="0.2">
      <c r="B30" t="s">
        <v>51</v>
      </c>
      <c r="C30" s="12">
        <v>113</v>
      </c>
      <c r="D30" s="8">
        <v>4.8499999999999996</v>
      </c>
      <c r="E30" s="12">
        <v>77</v>
      </c>
      <c r="F30" s="8">
        <v>5.43</v>
      </c>
      <c r="G30" s="12">
        <v>36</v>
      </c>
      <c r="H30" s="8">
        <v>4.13</v>
      </c>
      <c r="I30" s="12">
        <v>0</v>
      </c>
    </row>
    <row r="31" spans="2:9" ht="15" customHeight="1" x14ac:dyDescent="0.2">
      <c r="B31" t="s">
        <v>45</v>
      </c>
      <c r="C31" s="12">
        <v>96</v>
      </c>
      <c r="D31" s="8">
        <v>4.12</v>
      </c>
      <c r="E31" s="12">
        <v>53</v>
      </c>
      <c r="F31" s="8">
        <v>3.74</v>
      </c>
      <c r="G31" s="12">
        <v>43</v>
      </c>
      <c r="H31" s="8">
        <v>4.93</v>
      </c>
      <c r="I31" s="12">
        <v>0</v>
      </c>
    </row>
    <row r="32" spans="2:9" ht="15" customHeight="1" x14ac:dyDescent="0.2">
      <c r="B32" t="s">
        <v>60</v>
      </c>
      <c r="C32" s="12">
        <v>92</v>
      </c>
      <c r="D32" s="8">
        <v>3.95</v>
      </c>
      <c r="E32" s="12">
        <v>58</v>
      </c>
      <c r="F32" s="8">
        <v>4.09</v>
      </c>
      <c r="G32" s="12">
        <v>15</v>
      </c>
      <c r="H32" s="8">
        <v>1.72</v>
      </c>
      <c r="I32" s="12">
        <v>7</v>
      </c>
    </row>
    <row r="33" spans="2:9" ht="15" customHeight="1" x14ac:dyDescent="0.2">
      <c r="B33" t="s">
        <v>54</v>
      </c>
      <c r="C33" s="12">
        <v>88</v>
      </c>
      <c r="D33" s="8">
        <v>3.78</v>
      </c>
      <c r="E33" s="12">
        <v>29</v>
      </c>
      <c r="F33" s="8">
        <v>2.04</v>
      </c>
      <c r="G33" s="12">
        <v>57</v>
      </c>
      <c r="H33" s="8">
        <v>6.54</v>
      </c>
      <c r="I33" s="12">
        <v>2</v>
      </c>
    </row>
    <row r="34" spans="2:9" ht="15" customHeight="1" x14ac:dyDescent="0.2">
      <c r="B34" t="s">
        <v>61</v>
      </c>
      <c r="C34" s="12">
        <v>78</v>
      </c>
      <c r="D34" s="8">
        <v>3.35</v>
      </c>
      <c r="E34" s="12">
        <v>71</v>
      </c>
      <c r="F34" s="8">
        <v>5</v>
      </c>
      <c r="G34" s="12">
        <v>7</v>
      </c>
      <c r="H34" s="8">
        <v>0.8</v>
      </c>
      <c r="I34" s="12">
        <v>0</v>
      </c>
    </row>
    <row r="35" spans="2:9" ht="15" customHeight="1" x14ac:dyDescent="0.2">
      <c r="B35" t="s">
        <v>55</v>
      </c>
      <c r="C35" s="12">
        <v>49</v>
      </c>
      <c r="D35" s="8">
        <v>2.1</v>
      </c>
      <c r="E35" s="12">
        <v>36</v>
      </c>
      <c r="F35" s="8">
        <v>2.54</v>
      </c>
      <c r="G35" s="12">
        <v>13</v>
      </c>
      <c r="H35" s="8">
        <v>1.49</v>
      </c>
      <c r="I35" s="12">
        <v>0</v>
      </c>
    </row>
    <row r="36" spans="2:9" ht="15" customHeight="1" x14ac:dyDescent="0.2">
      <c r="B36" t="s">
        <v>46</v>
      </c>
      <c r="C36" s="12">
        <v>46</v>
      </c>
      <c r="D36" s="8">
        <v>1.97</v>
      </c>
      <c r="E36" s="12">
        <v>23</v>
      </c>
      <c r="F36" s="8">
        <v>1.62</v>
      </c>
      <c r="G36" s="12">
        <v>23</v>
      </c>
      <c r="H36" s="8">
        <v>2.64</v>
      </c>
      <c r="I36" s="12">
        <v>0</v>
      </c>
    </row>
    <row r="37" spans="2:9" ht="15" customHeight="1" x14ac:dyDescent="0.2">
      <c r="B37" t="s">
        <v>56</v>
      </c>
      <c r="C37" s="12">
        <v>44</v>
      </c>
      <c r="D37" s="8">
        <v>1.89</v>
      </c>
      <c r="E37" s="12">
        <v>23</v>
      </c>
      <c r="F37" s="8">
        <v>1.62</v>
      </c>
      <c r="G37" s="12">
        <v>20</v>
      </c>
      <c r="H37" s="8">
        <v>2.29</v>
      </c>
      <c r="I37" s="12">
        <v>0</v>
      </c>
    </row>
    <row r="38" spans="2:9" ht="15" customHeight="1" x14ac:dyDescent="0.2">
      <c r="B38" t="s">
        <v>49</v>
      </c>
      <c r="C38" s="12">
        <v>38</v>
      </c>
      <c r="D38" s="8">
        <v>1.63</v>
      </c>
      <c r="E38" s="12">
        <v>28</v>
      </c>
      <c r="F38" s="8">
        <v>1.97</v>
      </c>
      <c r="G38" s="12">
        <v>10</v>
      </c>
      <c r="H38" s="8">
        <v>1.1499999999999999</v>
      </c>
      <c r="I38" s="12">
        <v>0</v>
      </c>
    </row>
    <row r="39" spans="2:9" ht="15" customHeight="1" x14ac:dyDescent="0.2">
      <c r="B39" t="s">
        <v>67</v>
      </c>
      <c r="C39" s="12">
        <v>36</v>
      </c>
      <c r="D39" s="8">
        <v>1.55</v>
      </c>
      <c r="E39" s="12">
        <v>17</v>
      </c>
      <c r="F39" s="8">
        <v>1.2</v>
      </c>
      <c r="G39" s="12">
        <v>19</v>
      </c>
      <c r="H39" s="8">
        <v>2.1800000000000002</v>
      </c>
      <c r="I39" s="12">
        <v>0</v>
      </c>
    </row>
    <row r="40" spans="2:9" ht="15" customHeight="1" x14ac:dyDescent="0.2">
      <c r="B40" t="s">
        <v>69</v>
      </c>
      <c r="C40" s="12">
        <v>33</v>
      </c>
      <c r="D40" s="8">
        <v>1.42</v>
      </c>
      <c r="E40" s="12">
        <v>18</v>
      </c>
      <c r="F40" s="8">
        <v>1.27</v>
      </c>
      <c r="G40" s="12">
        <v>13</v>
      </c>
      <c r="H40" s="8">
        <v>1.49</v>
      </c>
      <c r="I40" s="12">
        <v>0</v>
      </c>
    </row>
    <row r="41" spans="2:9" ht="15" customHeight="1" x14ac:dyDescent="0.2">
      <c r="B41" t="s">
        <v>59</v>
      </c>
      <c r="C41" s="12">
        <v>30</v>
      </c>
      <c r="D41" s="8">
        <v>1.29</v>
      </c>
      <c r="E41" s="12">
        <v>19</v>
      </c>
      <c r="F41" s="8">
        <v>1.34</v>
      </c>
      <c r="G41" s="12">
        <v>10</v>
      </c>
      <c r="H41" s="8">
        <v>1.1499999999999999</v>
      </c>
      <c r="I41" s="12">
        <v>0</v>
      </c>
    </row>
    <row r="42" spans="2:9" ht="15" customHeight="1" x14ac:dyDescent="0.2">
      <c r="B42" t="s">
        <v>77</v>
      </c>
      <c r="C42" s="12">
        <v>30</v>
      </c>
      <c r="D42" s="8">
        <v>1.29</v>
      </c>
      <c r="E42" s="12">
        <v>19</v>
      </c>
      <c r="F42" s="8">
        <v>1.34</v>
      </c>
      <c r="G42" s="12">
        <v>11</v>
      </c>
      <c r="H42" s="8">
        <v>1.26</v>
      </c>
      <c r="I42" s="12">
        <v>0</v>
      </c>
    </row>
    <row r="43" spans="2:9" ht="15" customHeight="1" x14ac:dyDescent="0.2">
      <c r="B43" t="s">
        <v>73</v>
      </c>
      <c r="C43" s="12">
        <v>27</v>
      </c>
      <c r="D43" s="8">
        <v>1.1599999999999999</v>
      </c>
      <c r="E43" s="12">
        <v>12</v>
      </c>
      <c r="F43" s="8">
        <v>0.85</v>
      </c>
      <c r="G43" s="12">
        <v>15</v>
      </c>
      <c r="H43" s="8">
        <v>1.72</v>
      </c>
      <c r="I43" s="12">
        <v>0</v>
      </c>
    </row>
    <row r="46" spans="2:9" ht="33" customHeight="1" x14ac:dyDescent="0.2">
      <c r="B46" t="s">
        <v>174</v>
      </c>
      <c r="C46" s="10" t="s">
        <v>36</v>
      </c>
      <c r="D46" s="10" t="s">
        <v>37</v>
      </c>
      <c r="E46" s="10" t="s">
        <v>38</v>
      </c>
      <c r="F46" s="10" t="s">
        <v>39</v>
      </c>
      <c r="G46" s="10" t="s">
        <v>40</v>
      </c>
      <c r="H46" s="10" t="s">
        <v>41</v>
      </c>
      <c r="I46" s="10" t="s">
        <v>42</v>
      </c>
    </row>
    <row r="47" spans="2:9" ht="15" customHeight="1" x14ac:dyDescent="0.2">
      <c r="B47" t="s">
        <v>105</v>
      </c>
      <c r="C47" s="12">
        <v>98</v>
      </c>
      <c r="D47" s="8">
        <v>4.21</v>
      </c>
      <c r="E47" s="12">
        <v>91</v>
      </c>
      <c r="F47" s="8">
        <v>6.41</v>
      </c>
      <c r="G47" s="12">
        <v>7</v>
      </c>
      <c r="H47" s="8">
        <v>0.8</v>
      </c>
      <c r="I47" s="12">
        <v>0</v>
      </c>
    </row>
    <row r="48" spans="2:9" ht="15" customHeight="1" x14ac:dyDescent="0.2">
      <c r="B48" t="s">
        <v>96</v>
      </c>
      <c r="C48" s="12">
        <v>86</v>
      </c>
      <c r="D48" s="8">
        <v>3.69</v>
      </c>
      <c r="E48" s="12">
        <v>57</v>
      </c>
      <c r="F48" s="8">
        <v>4.0199999999999996</v>
      </c>
      <c r="G48" s="12">
        <v>29</v>
      </c>
      <c r="H48" s="8">
        <v>3.33</v>
      </c>
      <c r="I48" s="12">
        <v>0</v>
      </c>
    </row>
    <row r="49" spans="2:9" ht="15" customHeight="1" x14ac:dyDescent="0.2">
      <c r="B49" t="s">
        <v>104</v>
      </c>
      <c r="C49" s="12">
        <v>78</v>
      </c>
      <c r="D49" s="8">
        <v>3.35</v>
      </c>
      <c r="E49" s="12">
        <v>78</v>
      </c>
      <c r="F49" s="8">
        <v>5.5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91</v>
      </c>
      <c r="C50" s="12">
        <v>62</v>
      </c>
      <c r="D50" s="8">
        <v>2.66</v>
      </c>
      <c r="E50" s="12">
        <v>47</v>
      </c>
      <c r="F50" s="8">
        <v>3.31</v>
      </c>
      <c r="G50" s="12">
        <v>15</v>
      </c>
      <c r="H50" s="8">
        <v>1.72</v>
      </c>
      <c r="I50" s="12">
        <v>0</v>
      </c>
    </row>
    <row r="51" spans="2:9" ht="15" customHeight="1" x14ac:dyDescent="0.2">
      <c r="B51" t="s">
        <v>89</v>
      </c>
      <c r="C51" s="12">
        <v>57</v>
      </c>
      <c r="D51" s="8">
        <v>2.4500000000000002</v>
      </c>
      <c r="E51" s="12">
        <v>16</v>
      </c>
      <c r="F51" s="8">
        <v>1.1299999999999999</v>
      </c>
      <c r="G51" s="12">
        <v>41</v>
      </c>
      <c r="H51" s="8">
        <v>4.7</v>
      </c>
      <c r="I51" s="12">
        <v>0</v>
      </c>
    </row>
    <row r="52" spans="2:9" ht="15" customHeight="1" x14ac:dyDescent="0.2">
      <c r="B52" t="s">
        <v>108</v>
      </c>
      <c r="C52" s="12">
        <v>57</v>
      </c>
      <c r="D52" s="8">
        <v>2.4500000000000002</v>
      </c>
      <c r="E52" s="12">
        <v>53</v>
      </c>
      <c r="F52" s="8">
        <v>3.74</v>
      </c>
      <c r="G52" s="12">
        <v>4</v>
      </c>
      <c r="H52" s="8">
        <v>0.46</v>
      </c>
      <c r="I52" s="12">
        <v>0</v>
      </c>
    </row>
    <row r="53" spans="2:9" ht="15" customHeight="1" x14ac:dyDescent="0.2">
      <c r="B53" t="s">
        <v>107</v>
      </c>
      <c r="C53" s="12">
        <v>53</v>
      </c>
      <c r="D53" s="8">
        <v>2.27</v>
      </c>
      <c r="E53" s="12">
        <v>46</v>
      </c>
      <c r="F53" s="8">
        <v>3.24</v>
      </c>
      <c r="G53" s="12">
        <v>7</v>
      </c>
      <c r="H53" s="8">
        <v>0.8</v>
      </c>
      <c r="I53" s="12">
        <v>0</v>
      </c>
    </row>
    <row r="54" spans="2:9" ht="15" customHeight="1" x14ac:dyDescent="0.2">
      <c r="B54" t="s">
        <v>101</v>
      </c>
      <c r="C54" s="12">
        <v>49</v>
      </c>
      <c r="D54" s="8">
        <v>2.1</v>
      </c>
      <c r="E54" s="12">
        <v>43</v>
      </c>
      <c r="F54" s="8">
        <v>3.03</v>
      </c>
      <c r="G54" s="12">
        <v>6</v>
      </c>
      <c r="H54" s="8">
        <v>0.69</v>
      </c>
      <c r="I54" s="12">
        <v>0</v>
      </c>
    </row>
    <row r="55" spans="2:9" ht="15" customHeight="1" x14ac:dyDescent="0.2">
      <c r="B55" t="s">
        <v>90</v>
      </c>
      <c r="C55" s="12">
        <v>46</v>
      </c>
      <c r="D55" s="8">
        <v>1.97</v>
      </c>
      <c r="E55" s="12">
        <v>18</v>
      </c>
      <c r="F55" s="8">
        <v>1.27</v>
      </c>
      <c r="G55" s="12">
        <v>28</v>
      </c>
      <c r="H55" s="8">
        <v>3.21</v>
      </c>
      <c r="I55" s="12">
        <v>0</v>
      </c>
    </row>
    <row r="56" spans="2:9" ht="15" customHeight="1" x14ac:dyDescent="0.2">
      <c r="B56" t="s">
        <v>97</v>
      </c>
      <c r="C56" s="12">
        <v>46</v>
      </c>
      <c r="D56" s="8">
        <v>1.97</v>
      </c>
      <c r="E56" s="12">
        <v>39</v>
      </c>
      <c r="F56" s="8">
        <v>2.75</v>
      </c>
      <c r="G56" s="12">
        <v>6</v>
      </c>
      <c r="H56" s="8">
        <v>0.69</v>
      </c>
      <c r="I56" s="12">
        <v>1</v>
      </c>
    </row>
    <row r="57" spans="2:9" ht="15" customHeight="1" x14ac:dyDescent="0.2">
      <c r="B57" t="s">
        <v>92</v>
      </c>
      <c r="C57" s="12">
        <v>45</v>
      </c>
      <c r="D57" s="8">
        <v>1.93</v>
      </c>
      <c r="E57" s="12">
        <v>29</v>
      </c>
      <c r="F57" s="8">
        <v>2.04</v>
      </c>
      <c r="G57" s="12">
        <v>16</v>
      </c>
      <c r="H57" s="8">
        <v>1.83</v>
      </c>
      <c r="I57" s="12">
        <v>0</v>
      </c>
    </row>
    <row r="58" spans="2:9" ht="15" customHeight="1" x14ac:dyDescent="0.2">
      <c r="B58" t="s">
        <v>99</v>
      </c>
      <c r="C58" s="12">
        <v>45</v>
      </c>
      <c r="D58" s="8">
        <v>1.93</v>
      </c>
      <c r="E58" s="12">
        <v>14</v>
      </c>
      <c r="F58" s="8">
        <v>0.99</v>
      </c>
      <c r="G58" s="12">
        <v>31</v>
      </c>
      <c r="H58" s="8">
        <v>3.56</v>
      </c>
      <c r="I58" s="12">
        <v>0</v>
      </c>
    </row>
    <row r="59" spans="2:9" ht="15" customHeight="1" x14ac:dyDescent="0.2">
      <c r="B59" t="s">
        <v>102</v>
      </c>
      <c r="C59" s="12">
        <v>42</v>
      </c>
      <c r="D59" s="8">
        <v>1.8</v>
      </c>
      <c r="E59" s="12">
        <v>39</v>
      </c>
      <c r="F59" s="8">
        <v>2.75</v>
      </c>
      <c r="G59" s="12">
        <v>3</v>
      </c>
      <c r="H59" s="8">
        <v>0.34</v>
      </c>
      <c r="I59" s="12">
        <v>0</v>
      </c>
    </row>
    <row r="60" spans="2:9" ht="15" customHeight="1" x14ac:dyDescent="0.2">
      <c r="B60" t="s">
        <v>93</v>
      </c>
      <c r="C60" s="12">
        <v>40</v>
      </c>
      <c r="D60" s="8">
        <v>1.72</v>
      </c>
      <c r="E60" s="12">
        <v>24</v>
      </c>
      <c r="F60" s="8">
        <v>1.69</v>
      </c>
      <c r="G60" s="12">
        <v>16</v>
      </c>
      <c r="H60" s="8">
        <v>1.83</v>
      </c>
      <c r="I60" s="12">
        <v>0</v>
      </c>
    </row>
    <row r="61" spans="2:9" ht="15" customHeight="1" x14ac:dyDescent="0.2">
      <c r="B61" t="s">
        <v>95</v>
      </c>
      <c r="C61" s="12">
        <v>40</v>
      </c>
      <c r="D61" s="8">
        <v>1.72</v>
      </c>
      <c r="E61" s="12">
        <v>31</v>
      </c>
      <c r="F61" s="8">
        <v>2.1800000000000002</v>
      </c>
      <c r="G61" s="12">
        <v>8</v>
      </c>
      <c r="H61" s="8">
        <v>0.92</v>
      </c>
      <c r="I61" s="12">
        <v>1</v>
      </c>
    </row>
    <row r="62" spans="2:9" ht="15" customHeight="1" x14ac:dyDescent="0.2">
      <c r="B62" t="s">
        <v>103</v>
      </c>
      <c r="C62" s="12">
        <v>33</v>
      </c>
      <c r="D62" s="8">
        <v>1.42</v>
      </c>
      <c r="E62" s="12">
        <v>32</v>
      </c>
      <c r="F62" s="8">
        <v>2.2599999999999998</v>
      </c>
      <c r="G62" s="12">
        <v>1</v>
      </c>
      <c r="H62" s="8">
        <v>0.11</v>
      </c>
      <c r="I62" s="12">
        <v>0</v>
      </c>
    </row>
    <row r="63" spans="2:9" ht="15" customHeight="1" x14ac:dyDescent="0.2">
      <c r="B63" t="s">
        <v>117</v>
      </c>
      <c r="C63" s="12">
        <v>30</v>
      </c>
      <c r="D63" s="8">
        <v>1.29</v>
      </c>
      <c r="E63" s="12">
        <v>26</v>
      </c>
      <c r="F63" s="8">
        <v>1.83</v>
      </c>
      <c r="G63" s="12">
        <v>4</v>
      </c>
      <c r="H63" s="8">
        <v>0.46</v>
      </c>
      <c r="I63" s="12">
        <v>0</v>
      </c>
    </row>
    <row r="64" spans="2:9" ht="15" customHeight="1" x14ac:dyDescent="0.2">
      <c r="B64" t="s">
        <v>100</v>
      </c>
      <c r="C64" s="12">
        <v>30</v>
      </c>
      <c r="D64" s="8">
        <v>1.29</v>
      </c>
      <c r="E64" s="12">
        <v>19</v>
      </c>
      <c r="F64" s="8">
        <v>1.34</v>
      </c>
      <c r="G64" s="12">
        <v>10</v>
      </c>
      <c r="H64" s="8">
        <v>1.1499999999999999</v>
      </c>
      <c r="I64" s="12">
        <v>0</v>
      </c>
    </row>
    <row r="65" spans="2:9" ht="15" customHeight="1" x14ac:dyDescent="0.2">
      <c r="B65" t="s">
        <v>123</v>
      </c>
      <c r="C65" s="12">
        <v>30</v>
      </c>
      <c r="D65" s="8">
        <v>1.29</v>
      </c>
      <c r="E65" s="12">
        <v>19</v>
      </c>
      <c r="F65" s="8">
        <v>1.34</v>
      </c>
      <c r="G65" s="12">
        <v>11</v>
      </c>
      <c r="H65" s="8">
        <v>1.26</v>
      </c>
      <c r="I65" s="12">
        <v>0</v>
      </c>
    </row>
    <row r="66" spans="2:9" ht="15" customHeight="1" x14ac:dyDescent="0.2">
      <c r="B66" t="s">
        <v>111</v>
      </c>
      <c r="C66" s="12">
        <v>28</v>
      </c>
      <c r="D66" s="8">
        <v>1.2</v>
      </c>
      <c r="E66" s="12">
        <v>28</v>
      </c>
      <c r="F66" s="8">
        <v>1.97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126</v>
      </c>
      <c r="C67" s="12">
        <v>28</v>
      </c>
      <c r="D67" s="8">
        <v>1.2</v>
      </c>
      <c r="E67" s="12">
        <v>15</v>
      </c>
      <c r="F67" s="8">
        <v>1.06</v>
      </c>
      <c r="G67" s="12">
        <v>11</v>
      </c>
      <c r="H67" s="8">
        <v>1.26</v>
      </c>
      <c r="I67" s="12">
        <v>0</v>
      </c>
    </row>
    <row r="69" spans="2:9" ht="15" customHeight="1" x14ac:dyDescent="0.2">
      <c r="B69" t="s">
        <v>175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AF54D-264A-471B-97BF-3CFF576F9A50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188</v>
      </c>
    </row>
    <row r="4" spans="2:9" ht="33" customHeight="1" x14ac:dyDescent="0.2">
      <c r="B4" t="s">
        <v>171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150</v>
      </c>
      <c r="D6" s="8">
        <v>21.07</v>
      </c>
      <c r="E6" s="12">
        <v>83</v>
      </c>
      <c r="F6" s="8">
        <v>19.48</v>
      </c>
      <c r="G6" s="12">
        <v>67</v>
      </c>
      <c r="H6" s="8">
        <v>23.76</v>
      </c>
      <c r="I6" s="12">
        <v>0</v>
      </c>
    </row>
    <row r="7" spans="2:9" ht="15" customHeight="1" x14ac:dyDescent="0.2">
      <c r="B7" t="s">
        <v>22</v>
      </c>
      <c r="C7" s="12">
        <v>114</v>
      </c>
      <c r="D7" s="8">
        <v>16.010000000000002</v>
      </c>
      <c r="E7" s="12">
        <v>54</v>
      </c>
      <c r="F7" s="8">
        <v>12.68</v>
      </c>
      <c r="G7" s="12">
        <v>60</v>
      </c>
      <c r="H7" s="8">
        <v>21.28</v>
      </c>
      <c r="I7" s="12">
        <v>0</v>
      </c>
    </row>
    <row r="8" spans="2:9" ht="15" customHeight="1" x14ac:dyDescent="0.2">
      <c r="B8" t="s">
        <v>23</v>
      </c>
      <c r="C8" s="12">
        <v>3</v>
      </c>
      <c r="D8" s="8">
        <v>0.42</v>
      </c>
      <c r="E8" s="12">
        <v>1</v>
      </c>
      <c r="F8" s="8">
        <v>0.23</v>
      </c>
      <c r="G8" s="12">
        <v>2</v>
      </c>
      <c r="H8" s="8">
        <v>0.71</v>
      </c>
      <c r="I8" s="12">
        <v>0</v>
      </c>
    </row>
    <row r="9" spans="2:9" ht="15" customHeight="1" x14ac:dyDescent="0.2">
      <c r="B9" t="s">
        <v>24</v>
      </c>
      <c r="C9" s="12">
        <v>6</v>
      </c>
      <c r="D9" s="8">
        <v>0.84</v>
      </c>
      <c r="E9" s="12">
        <v>2</v>
      </c>
      <c r="F9" s="8">
        <v>0.47</v>
      </c>
      <c r="G9" s="12">
        <v>4</v>
      </c>
      <c r="H9" s="8">
        <v>1.42</v>
      </c>
      <c r="I9" s="12">
        <v>0</v>
      </c>
    </row>
    <row r="10" spans="2:9" ht="15" customHeight="1" x14ac:dyDescent="0.2">
      <c r="B10" t="s">
        <v>25</v>
      </c>
      <c r="C10" s="12">
        <v>5</v>
      </c>
      <c r="D10" s="8">
        <v>0.7</v>
      </c>
      <c r="E10" s="12">
        <v>0</v>
      </c>
      <c r="F10" s="8">
        <v>0</v>
      </c>
      <c r="G10" s="12">
        <v>5</v>
      </c>
      <c r="H10" s="8">
        <v>1.77</v>
      </c>
      <c r="I10" s="12">
        <v>0</v>
      </c>
    </row>
    <row r="11" spans="2:9" ht="15" customHeight="1" x14ac:dyDescent="0.2">
      <c r="B11" t="s">
        <v>26</v>
      </c>
      <c r="C11" s="12">
        <v>141</v>
      </c>
      <c r="D11" s="8">
        <v>19.8</v>
      </c>
      <c r="E11" s="12">
        <v>93</v>
      </c>
      <c r="F11" s="8">
        <v>21.83</v>
      </c>
      <c r="G11" s="12">
        <v>48</v>
      </c>
      <c r="H11" s="8">
        <v>17.02</v>
      </c>
      <c r="I11" s="12">
        <v>0</v>
      </c>
    </row>
    <row r="12" spans="2:9" ht="15" customHeight="1" x14ac:dyDescent="0.2">
      <c r="B12" t="s">
        <v>27</v>
      </c>
      <c r="C12" s="12">
        <v>4</v>
      </c>
      <c r="D12" s="8">
        <v>0.56000000000000005</v>
      </c>
      <c r="E12" s="12">
        <v>0</v>
      </c>
      <c r="F12" s="8">
        <v>0</v>
      </c>
      <c r="G12" s="12">
        <v>4</v>
      </c>
      <c r="H12" s="8">
        <v>1.42</v>
      </c>
      <c r="I12" s="12">
        <v>0</v>
      </c>
    </row>
    <row r="13" spans="2:9" ht="15" customHeight="1" x14ac:dyDescent="0.2">
      <c r="B13" t="s">
        <v>28</v>
      </c>
      <c r="C13" s="12">
        <v>48</v>
      </c>
      <c r="D13" s="8">
        <v>6.74</v>
      </c>
      <c r="E13" s="12">
        <v>25</v>
      </c>
      <c r="F13" s="8">
        <v>5.87</v>
      </c>
      <c r="G13" s="12">
        <v>23</v>
      </c>
      <c r="H13" s="8">
        <v>8.16</v>
      </c>
      <c r="I13" s="12">
        <v>0</v>
      </c>
    </row>
    <row r="14" spans="2:9" ht="15" customHeight="1" x14ac:dyDescent="0.2">
      <c r="B14" t="s">
        <v>29</v>
      </c>
      <c r="C14" s="12">
        <v>39</v>
      </c>
      <c r="D14" s="8">
        <v>5.48</v>
      </c>
      <c r="E14" s="12">
        <v>12</v>
      </c>
      <c r="F14" s="8">
        <v>2.82</v>
      </c>
      <c r="G14" s="12">
        <v>26</v>
      </c>
      <c r="H14" s="8">
        <v>9.2200000000000006</v>
      </c>
      <c r="I14" s="12">
        <v>0</v>
      </c>
    </row>
    <row r="15" spans="2:9" ht="15" customHeight="1" x14ac:dyDescent="0.2">
      <c r="B15" t="s">
        <v>30</v>
      </c>
      <c r="C15" s="12">
        <v>63</v>
      </c>
      <c r="D15" s="8">
        <v>8.85</v>
      </c>
      <c r="E15" s="12">
        <v>50</v>
      </c>
      <c r="F15" s="8">
        <v>11.74</v>
      </c>
      <c r="G15" s="12">
        <v>13</v>
      </c>
      <c r="H15" s="8">
        <v>4.6100000000000003</v>
      </c>
      <c r="I15" s="12">
        <v>0</v>
      </c>
    </row>
    <row r="16" spans="2:9" ht="15" customHeight="1" x14ac:dyDescent="0.2">
      <c r="B16" t="s">
        <v>31</v>
      </c>
      <c r="C16" s="12">
        <v>67</v>
      </c>
      <c r="D16" s="8">
        <v>9.41</v>
      </c>
      <c r="E16" s="12">
        <v>55</v>
      </c>
      <c r="F16" s="8">
        <v>12.91</v>
      </c>
      <c r="G16" s="12">
        <v>11</v>
      </c>
      <c r="H16" s="8">
        <v>3.9</v>
      </c>
      <c r="I16" s="12">
        <v>1</v>
      </c>
    </row>
    <row r="17" spans="2:9" ht="15" customHeight="1" x14ac:dyDescent="0.2">
      <c r="B17" t="s">
        <v>32</v>
      </c>
      <c r="C17" s="12">
        <v>21</v>
      </c>
      <c r="D17" s="8">
        <v>2.95</v>
      </c>
      <c r="E17" s="12">
        <v>17</v>
      </c>
      <c r="F17" s="8">
        <v>3.99</v>
      </c>
      <c r="G17" s="12">
        <v>2</v>
      </c>
      <c r="H17" s="8">
        <v>0.71</v>
      </c>
      <c r="I17" s="12">
        <v>2</v>
      </c>
    </row>
    <row r="18" spans="2:9" ht="15" customHeight="1" x14ac:dyDescent="0.2">
      <c r="B18" t="s">
        <v>33</v>
      </c>
      <c r="C18" s="12">
        <v>30</v>
      </c>
      <c r="D18" s="8">
        <v>4.21</v>
      </c>
      <c r="E18" s="12">
        <v>23</v>
      </c>
      <c r="F18" s="8">
        <v>5.4</v>
      </c>
      <c r="G18" s="12">
        <v>7</v>
      </c>
      <c r="H18" s="8">
        <v>2.48</v>
      </c>
      <c r="I18" s="12">
        <v>0</v>
      </c>
    </row>
    <row r="19" spans="2:9" ht="15" customHeight="1" x14ac:dyDescent="0.2">
      <c r="B19" t="s">
        <v>34</v>
      </c>
      <c r="C19" s="12">
        <v>21</v>
      </c>
      <c r="D19" s="8">
        <v>2.95</v>
      </c>
      <c r="E19" s="12">
        <v>11</v>
      </c>
      <c r="F19" s="8">
        <v>2.58</v>
      </c>
      <c r="G19" s="12">
        <v>10</v>
      </c>
      <c r="H19" s="8">
        <v>3.55</v>
      </c>
      <c r="I19" s="12">
        <v>0</v>
      </c>
    </row>
    <row r="20" spans="2:9" ht="15" customHeight="1" x14ac:dyDescent="0.2">
      <c r="B20" s="9" t="s">
        <v>172</v>
      </c>
      <c r="C20" s="12">
        <f>SUM(LTBL_25214[総数／事業所数])</f>
        <v>712</v>
      </c>
      <c r="E20" s="12">
        <f>SUBTOTAL(109,LTBL_25214[個人／事業所数])</f>
        <v>426</v>
      </c>
      <c r="G20" s="12">
        <f>SUBTOTAL(109,LTBL_25214[法人／事業所数])</f>
        <v>282</v>
      </c>
      <c r="I20" s="12">
        <f>SUBTOTAL(109,LTBL_25214[法人以外の団体／事業所数])</f>
        <v>3</v>
      </c>
    </row>
    <row r="21" spans="2:9" ht="15" customHeight="1" x14ac:dyDescent="0.2">
      <c r="E21" s="11">
        <f>LTBL_25214[[#Totals],[個人／事業所数]]/LTBL_25214[[#Totals],[総数／事業所数]]</f>
        <v>0.598314606741573</v>
      </c>
      <c r="G21" s="11">
        <f>LTBL_25214[[#Totals],[法人／事業所数]]/LTBL_25214[[#Totals],[総数／事業所数]]</f>
        <v>0.3960674157303371</v>
      </c>
      <c r="I21" s="11">
        <f>LTBL_25214[[#Totals],[法人以外の団体／事業所数]]/LTBL_25214[[#Totals],[総数／事業所数]]</f>
        <v>4.2134831460674156E-3</v>
      </c>
    </row>
    <row r="23" spans="2:9" ht="33" customHeight="1" x14ac:dyDescent="0.2">
      <c r="B23" t="s">
        <v>173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43</v>
      </c>
      <c r="C24" s="12">
        <v>83</v>
      </c>
      <c r="D24" s="8">
        <v>11.66</v>
      </c>
      <c r="E24" s="12">
        <v>46</v>
      </c>
      <c r="F24" s="8">
        <v>10.8</v>
      </c>
      <c r="G24" s="12">
        <v>37</v>
      </c>
      <c r="H24" s="8">
        <v>13.12</v>
      </c>
      <c r="I24" s="12">
        <v>0</v>
      </c>
    </row>
    <row r="25" spans="2:9" ht="15" customHeight="1" x14ac:dyDescent="0.2">
      <c r="B25" t="s">
        <v>58</v>
      </c>
      <c r="C25" s="12">
        <v>60</v>
      </c>
      <c r="D25" s="8">
        <v>8.43</v>
      </c>
      <c r="E25" s="12">
        <v>52</v>
      </c>
      <c r="F25" s="8">
        <v>12.21</v>
      </c>
      <c r="G25" s="12">
        <v>8</v>
      </c>
      <c r="H25" s="8">
        <v>2.84</v>
      </c>
      <c r="I25" s="12">
        <v>0</v>
      </c>
    </row>
    <row r="26" spans="2:9" ht="15" customHeight="1" x14ac:dyDescent="0.2">
      <c r="B26" t="s">
        <v>57</v>
      </c>
      <c r="C26" s="12">
        <v>49</v>
      </c>
      <c r="D26" s="8">
        <v>6.88</v>
      </c>
      <c r="E26" s="12">
        <v>40</v>
      </c>
      <c r="F26" s="8">
        <v>9.39</v>
      </c>
      <c r="G26" s="12">
        <v>9</v>
      </c>
      <c r="H26" s="8">
        <v>3.19</v>
      </c>
      <c r="I26" s="12">
        <v>0</v>
      </c>
    </row>
    <row r="27" spans="2:9" ht="15" customHeight="1" x14ac:dyDescent="0.2">
      <c r="B27" t="s">
        <v>50</v>
      </c>
      <c r="C27" s="12">
        <v>38</v>
      </c>
      <c r="D27" s="8">
        <v>5.34</v>
      </c>
      <c r="E27" s="12">
        <v>31</v>
      </c>
      <c r="F27" s="8">
        <v>7.28</v>
      </c>
      <c r="G27" s="12">
        <v>7</v>
      </c>
      <c r="H27" s="8">
        <v>2.48</v>
      </c>
      <c r="I27" s="12">
        <v>0</v>
      </c>
    </row>
    <row r="28" spans="2:9" ht="15" customHeight="1" x14ac:dyDescent="0.2">
      <c r="B28" t="s">
        <v>52</v>
      </c>
      <c r="C28" s="12">
        <v>38</v>
      </c>
      <c r="D28" s="8">
        <v>5.34</v>
      </c>
      <c r="E28" s="12">
        <v>19</v>
      </c>
      <c r="F28" s="8">
        <v>4.46</v>
      </c>
      <c r="G28" s="12">
        <v>19</v>
      </c>
      <c r="H28" s="8">
        <v>6.74</v>
      </c>
      <c r="I28" s="12">
        <v>0</v>
      </c>
    </row>
    <row r="29" spans="2:9" ht="15" customHeight="1" x14ac:dyDescent="0.2">
      <c r="B29" t="s">
        <v>54</v>
      </c>
      <c r="C29" s="12">
        <v>38</v>
      </c>
      <c r="D29" s="8">
        <v>5.34</v>
      </c>
      <c r="E29" s="12">
        <v>25</v>
      </c>
      <c r="F29" s="8">
        <v>5.87</v>
      </c>
      <c r="G29" s="12">
        <v>13</v>
      </c>
      <c r="H29" s="8">
        <v>4.6100000000000003</v>
      </c>
      <c r="I29" s="12">
        <v>0</v>
      </c>
    </row>
    <row r="30" spans="2:9" ht="15" customHeight="1" x14ac:dyDescent="0.2">
      <c r="B30" t="s">
        <v>45</v>
      </c>
      <c r="C30" s="12">
        <v>34</v>
      </c>
      <c r="D30" s="8">
        <v>4.78</v>
      </c>
      <c r="E30" s="12">
        <v>13</v>
      </c>
      <c r="F30" s="8">
        <v>3.05</v>
      </c>
      <c r="G30" s="12">
        <v>21</v>
      </c>
      <c r="H30" s="8">
        <v>7.45</v>
      </c>
      <c r="I30" s="12">
        <v>0</v>
      </c>
    </row>
    <row r="31" spans="2:9" ht="15" customHeight="1" x14ac:dyDescent="0.2">
      <c r="B31" t="s">
        <v>44</v>
      </c>
      <c r="C31" s="12">
        <v>33</v>
      </c>
      <c r="D31" s="8">
        <v>4.63</v>
      </c>
      <c r="E31" s="12">
        <v>24</v>
      </c>
      <c r="F31" s="8">
        <v>5.63</v>
      </c>
      <c r="G31" s="12">
        <v>9</v>
      </c>
      <c r="H31" s="8">
        <v>3.19</v>
      </c>
      <c r="I31" s="12">
        <v>0</v>
      </c>
    </row>
    <row r="32" spans="2:9" ht="15" customHeight="1" x14ac:dyDescent="0.2">
      <c r="B32" t="s">
        <v>51</v>
      </c>
      <c r="C32" s="12">
        <v>33</v>
      </c>
      <c r="D32" s="8">
        <v>4.63</v>
      </c>
      <c r="E32" s="12">
        <v>24</v>
      </c>
      <c r="F32" s="8">
        <v>5.63</v>
      </c>
      <c r="G32" s="12">
        <v>9</v>
      </c>
      <c r="H32" s="8">
        <v>3.19</v>
      </c>
      <c r="I32" s="12">
        <v>0</v>
      </c>
    </row>
    <row r="33" spans="2:9" ht="15" customHeight="1" x14ac:dyDescent="0.2">
      <c r="B33" t="s">
        <v>46</v>
      </c>
      <c r="C33" s="12">
        <v>29</v>
      </c>
      <c r="D33" s="8">
        <v>4.07</v>
      </c>
      <c r="E33" s="12">
        <v>15</v>
      </c>
      <c r="F33" s="8">
        <v>3.52</v>
      </c>
      <c r="G33" s="12">
        <v>14</v>
      </c>
      <c r="H33" s="8">
        <v>4.96</v>
      </c>
      <c r="I33" s="12">
        <v>0</v>
      </c>
    </row>
    <row r="34" spans="2:9" ht="15" customHeight="1" x14ac:dyDescent="0.2">
      <c r="B34" t="s">
        <v>61</v>
      </c>
      <c r="C34" s="12">
        <v>25</v>
      </c>
      <c r="D34" s="8">
        <v>3.51</v>
      </c>
      <c r="E34" s="12">
        <v>23</v>
      </c>
      <c r="F34" s="8">
        <v>5.4</v>
      </c>
      <c r="G34" s="12">
        <v>2</v>
      </c>
      <c r="H34" s="8">
        <v>0.71</v>
      </c>
      <c r="I34" s="12">
        <v>0</v>
      </c>
    </row>
    <row r="35" spans="2:9" ht="15" customHeight="1" x14ac:dyDescent="0.2">
      <c r="B35" t="s">
        <v>56</v>
      </c>
      <c r="C35" s="12">
        <v>21</v>
      </c>
      <c r="D35" s="8">
        <v>2.95</v>
      </c>
      <c r="E35" s="12">
        <v>3</v>
      </c>
      <c r="F35" s="8">
        <v>0.7</v>
      </c>
      <c r="G35" s="12">
        <v>18</v>
      </c>
      <c r="H35" s="8">
        <v>6.38</v>
      </c>
      <c r="I35" s="12">
        <v>0</v>
      </c>
    </row>
    <row r="36" spans="2:9" ht="15" customHeight="1" x14ac:dyDescent="0.2">
      <c r="B36" t="s">
        <v>60</v>
      </c>
      <c r="C36" s="12">
        <v>21</v>
      </c>
      <c r="D36" s="8">
        <v>2.95</v>
      </c>
      <c r="E36" s="12">
        <v>17</v>
      </c>
      <c r="F36" s="8">
        <v>3.99</v>
      </c>
      <c r="G36" s="12">
        <v>2</v>
      </c>
      <c r="H36" s="8">
        <v>0.71</v>
      </c>
      <c r="I36" s="12">
        <v>2</v>
      </c>
    </row>
    <row r="37" spans="2:9" ht="15" customHeight="1" x14ac:dyDescent="0.2">
      <c r="B37" t="s">
        <v>67</v>
      </c>
      <c r="C37" s="12">
        <v>16</v>
      </c>
      <c r="D37" s="8">
        <v>2.25</v>
      </c>
      <c r="E37" s="12">
        <v>7</v>
      </c>
      <c r="F37" s="8">
        <v>1.64</v>
      </c>
      <c r="G37" s="12">
        <v>9</v>
      </c>
      <c r="H37" s="8">
        <v>3.19</v>
      </c>
      <c r="I37" s="12">
        <v>0</v>
      </c>
    </row>
    <row r="38" spans="2:9" ht="15" customHeight="1" x14ac:dyDescent="0.2">
      <c r="B38" t="s">
        <v>55</v>
      </c>
      <c r="C38" s="12">
        <v>14</v>
      </c>
      <c r="D38" s="8">
        <v>1.97</v>
      </c>
      <c r="E38" s="12">
        <v>9</v>
      </c>
      <c r="F38" s="8">
        <v>2.11</v>
      </c>
      <c r="G38" s="12">
        <v>5</v>
      </c>
      <c r="H38" s="8">
        <v>1.77</v>
      </c>
      <c r="I38" s="12">
        <v>0</v>
      </c>
    </row>
    <row r="39" spans="2:9" ht="15" customHeight="1" x14ac:dyDescent="0.2">
      <c r="B39" t="s">
        <v>78</v>
      </c>
      <c r="C39" s="12">
        <v>13</v>
      </c>
      <c r="D39" s="8">
        <v>1.83</v>
      </c>
      <c r="E39" s="12">
        <v>8</v>
      </c>
      <c r="F39" s="8">
        <v>1.88</v>
      </c>
      <c r="G39" s="12">
        <v>5</v>
      </c>
      <c r="H39" s="8">
        <v>1.77</v>
      </c>
      <c r="I39" s="12">
        <v>0</v>
      </c>
    </row>
    <row r="40" spans="2:9" ht="15" customHeight="1" x14ac:dyDescent="0.2">
      <c r="B40" t="s">
        <v>79</v>
      </c>
      <c r="C40" s="12">
        <v>11</v>
      </c>
      <c r="D40" s="8">
        <v>1.54</v>
      </c>
      <c r="E40" s="12">
        <v>7</v>
      </c>
      <c r="F40" s="8">
        <v>1.64</v>
      </c>
      <c r="G40" s="12">
        <v>4</v>
      </c>
      <c r="H40" s="8">
        <v>1.42</v>
      </c>
      <c r="I40" s="12">
        <v>0</v>
      </c>
    </row>
    <row r="41" spans="2:9" ht="15" customHeight="1" x14ac:dyDescent="0.2">
      <c r="B41" t="s">
        <v>71</v>
      </c>
      <c r="C41" s="12">
        <v>9</v>
      </c>
      <c r="D41" s="8">
        <v>1.26</v>
      </c>
      <c r="E41" s="12">
        <v>1</v>
      </c>
      <c r="F41" s="8">
        <v>0.23</v>
      </c>
      <c r="G41" s="12">
        <v>8</v>
      </c>
      <c r="H41" s="8">
        <v>2.84</v>
      </c>
      <c r="I41" s="12">
        <v>0</v>
      </c>
    </row>
    <row r="42" spans="2:9" ht="15" customHeight="1" x14ac:dyDescent="0.2">
      <c r="B42" t="s">
        <v>47</v>
      </c>
      <c r="C42" s="12">
        <v>9</v>
      </c>
      <c r="D42" s="8">
        <v>1.26</v>
      </c>
      <c r="E42" s="12">
        <v>3</v>
      </c>
      <c r="F42" s="8">
        <v>0.7</v>
      </c>
      <c r="G42" s="12">
        <v>6</v>
      </c>
      <c r="H42" s="8">
        <v>2.13</v>
      </c>
      <c r="I42" s="12">
        <v>0</v>
      </c>
    </row>
    <row r="43" spans="2:9" ht="15" customHeight="1" x14ac:dyDescent="0.2">
      <c r="B43" t="s">
        <v>77</v>
      </c>
      <c r="C43" s="12">
        <v>9</v>
      </c>
      <c r="D43" s="8">
        <v>1.26</v>
      </c>
      <c r="E43" s="12">
        <v>8</v>
      </c>
      <c r="F43" s="8">
        <v>1.88</v>
      </c>
      <c r="G43" s="12">
        <v>1</v>
      </c>
      <c r="H43" s="8">
        <v>0.35</v>
      </c>
      <c r="I43" s="12">
        <v>0</v>
      </c>
    </row>
    <row r="44" spans="2:9" ht="15" customHeight="1" x14ac:dyDescent="0.2">
      <c r="B44" t="s">
        <v>64</v>
      </c>
      <c r="C44" s="12">
        <v>9</v>
      </c>
      <c r="D44" s="8">
        <v>1.26</v>
      </c>
      <c r="E44" s="12">
        <v>2</v>
      </c>
      <c r="F44" s="8">
        <v>0.47</v>
      </c>
      <c r="G44" s="12">
        <v>7</v>
      </c>
      <c r="H44" s="8">
        <v>2.48</v>
      </c>
      <c r="I44" s="12">
        <v>0</v>
      </c>
    </row>
    <row r="47" spans="2:9" ht="33" customHeight="1" x14ac:dyDescent="0.2">
      <c r="B47" t="s">
        <v>174</v>
      </c>
      <c r="C47" s="10" t="s">
        <v>36</v>
      </c>
      <c r="D47" s="10" t="s">
        <v>37</v>
      </c>
      <c r="E47" s="10" t="s">
        <v>38</v>
      </c>
      <c r="F47" s="10" t="s">
        <v>39</v>
      </c>
      <c r="G47" s="10" t="s">
        <v>40</v>
      </c>
      <c r="H47" s="10" t="s">
        <v>41</v>
      </c>
      <c r="I47" s="10" t="s">
        <v>42</v>
      </c>
    </row>
    <row r="48" spans="2:9" ht="15" customHeight="1" x14ac:dyDescent="0.2">
      <c r="B48" t="s">
        <v>89</v>
      </c>
      <c r="C48" s="12">
        <v>42</v>
      </c>
      <c r="D48" s="8">
        <v>5.9</v>
      </c>
      <c r="E48" s="12">
        <v>16</v>
      </c>
      <c r="F48" s="8">
        <v>3.76</v>
      </c>
      <c r="G48" s="12">
        <v>26</v>
      </c>
      <c r="H48" s="8">
        <v>9.2200000000000006</v>
      </c>
      <c r="I48" s="12">
        <v>0</v>
      </c>
    </row>
    <row r="49" spans="2:9" ht="15" customHeight="1" x14ac:dyDescent="0.2">
      <c r="B49" t="s">
        <v>105</v>
      </c>
      <c r="C49" s="12">
        <v>29</v>
      </c>
      <c r="D49" s="8">
        <v>4.07</v>
      </c>
      <c r="E49" s="12">
        <v>27</v>
      </c>
      <c r="F49" s="8">
        <v>6.34</v>
      </c>
      <c r="G49" s="12">
        <v>2</v>
      </c>
      <c r="H49" s="8">
        <v>0.71</v>
      </c>
      <c r="I49" s="12">
        <v>0</v>
      </c>
    </row>
    <row r="50" spans="2:9" ht="15" customHeight="1" x14ac:dyDescent="0.2">
      <c r="B50" t="s">
        <v>96</v>
      </c>
      <c r="C50" s="12">
        <v>24</v>
      </c>
      <c r="D50" s="8">
        <v>3.37</v>
      </c>
      <c r="E50" s="12">
        <v>18</v>
      </c>
      <c r="F50" s="8">
        <v>4.2300000000000004</v>
      </c>
      <c r="G50" s="12">
        <v>6</v>
      </c>
      <c r="H50" s="8">
        <v>2.13</v>
      </c>
      <c r="I50" s="12">
        <v>0</v>
      </c>
    </row>
    <row r="51" spans="2:9" ht="15" customHeight="1" x14ac:dyDescent="0.2">
      <c r="B51" t="s">
        <v>108</v>
      </c>
      <c r="C51" s="12">
        <v>22</v>
      </c>
      <c r="D51" s="8">
        <v>3.09</v>
      </c>
      <c r="E51" s="12">
        <v>20</v>
      </c>
      <c r="F51" s="8">
        <v>4.6900000000000004</v>
      </c>
      <c r="G51" s="12">
        <v>2</v>
      </c>
      <c r="H51" s="8">
        <v>0.71</v>
      </c>
      <c r="I51" s="12">
        <v>0</v>
      </c>
    </row>
    <row r="52" spans="2:9" ht="15" customHeight="1" x14ac:dyDescent="0.2">
      <c r="B52" t="s">
        <v>110</v>
      </c>
      <c r="C52" s="12">
        <v>21</v>
      </c>
      <c r="D52" s="8">
        <v>2.95</v>
      </c>
      <c r="E52" s="12">
        <v>18</v>
      </c>
      <c r="F52" s="8">
        <v>4.2300000000000004</v>
      </c>
      <c r="G52" s="12">
        <v>3</v>
      </c>
      <c r="H52" s="8">
        <v>1.06</v>
      </c>
      <c r="I52" s="12">
        <v>0</v>
      </c>
    </row>
    <row r="53" spans="2:9" ht="15" customHeight="1" x14ac:dyDescent="0.2">
      <c r="B53" t="s">
        <v>104</v>
      </c>
      <c r="C53" s="12">
        <v>20</v>
      </c>
      <c r="D53" s="8">
        <v>2.81</v>
      </c>
      <c r="E53" s="12">
        <v>20</v>
      </c>
      <c r="F53" s="8">
        <v>4.6900000000000004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135</v>
      </c>
      <c r="C54" s="12">
        <v>19</v>
      </c>
      <c r="D54" s="8">
        <v>2.67</v>
      </c>
      <c r="E54" s="12">
        <v>11</v>
      </c>
      <c r="F54" s="8">
        <v>2.58</v>
      </c>
      <c r="G54" s="12">
        <v>8</v>
      </c>
      <c r="H54" s="8">
        <v>2.84</v>
      </c>
      <c r="I54" s="12">
        <v>0</v>
      </c>
    </row>
    <row r="55" spans="2:9" ht="15" customHeight="1" x14ac:dyDescent="0.2">
      <c r="B55" t="s">
        <v>91</v>
      </c>
      <c r="C55" s="12">
        <v>17</v>
      </c>
      <c r="D55" s="8">
        <v>2.39</v>
      </c>
      <c r="E55" s="12">
        <v>14</v>
      </c>
      <c r="F55" s="8">
        <v>3.29</v>
      </c>
      <c r="G55" s="12">
        <v>3</v>
      </c>
      <c r="H55" s="8">
        <v>1.06</v>
      </c>
      <c r="I55" s="12">
        <v>0</v>
      </c>
    </row>
    <row r="56" spans="2:9" ht="15" customHeight="1" x14ac:dyDescent="0.2">
      <c r="B56" t="s">
        <v>90</v>
      </c>
      <c r="C56" s="12">
        <v>16</v>
      </c>
      <c r="D56" s="8">
        <v>2.25</v>
      </c>
      <c r="E56" s="12">
        <v>9</v>
      </c>
      <c r="F56" s="8">
        <v>2.11</v>
      </c>
      <c r="G56" s="12">
        <v>7</v>
      </c>
      <c r="H56" s="8">
        <v>2.48</v>
      </c>
      <c r="I56" s="12">
        <v>0</v>
      </c>
    </row>
    <row r="57" spans="2:9" ht="15" customHeight="1" x14ac:dyDescent="0.2">
      <c r="B57" t="s">
        <v>101</v>
      </c>
      <c r="C57" s="12">
        <v>16</v>
      </c>
      <c r="D57" s="8">
        <v>2.25</v>
      </c>
      <c r="E57" s="12">
        <v>13</v>
      </c>
      <c r="F57" s="8">
        <v>3.05</v>
      </c>
      <c r="G57" s="12">
        <v>3</v>
      </c>
      <c r="H57" s="8">
        <v>1.06</v>
      </c>
      <c r="I57" s="12">
        <v>0</v>
      </c>
    </row>
    <row r="58" spans="2:9" ht="15" customHeight="1" x14ac:dyDescent="0.2">
      <c r="B58" t="s">
        <v>93</v>
      </c>
      <c r="C58" s="12">
        <v>14</v>
      </c>
      <c r="D58" s="8">
        <v>1.97</v>
      </c>
      <c r="E58" s="12">
        <v>7</v>
      </c>
      <c r="F58" s="8">
        <v>1.64</v>
      </c>
      <c r="G58" s="12">
        <v>7</v>
      </c>
      <c r="H58" s="8">
        <v>2.48</v>
      </c>
      <c r="I58" s="12">
        <v>0</v>
      </c>
    </row>
    <row r="59" spans="2:9" ht="15" customHeight="1" x14ac:dyDescent="0.2">
      <c r="B59" t="s">
        <v>95</v>
      </c>
      <c r="C59" s="12">
        <v>14</v>
      </c>
      <c r="D59" s="8">
        <v>1.97</v>
      </c>
      <c r="E59" s="12">
        <v>12</v>
      </c>
      <c r="F59" s="8">
        <v>2.82</v>
      </c>
      <c r="G59" s="12">
        <v>2</v>
      </c>
      <c r="H59" s="8">
        <v>0.71</v>
      </c>
      <c r="I59" s="12">
        <v>0</v>
      </c>
    </row>
    <row r="60" spans="2:9" ht="15" customHeight="1" x14ac:dyDescent="0.2">
      <c r="B60" t="s">
        <v>99</v>
      </c>
      <c r="C60" s="12">
        <v>14</v>
      </c>
      <c r="D60" s="8">
        <v>1.97</v>
      </c>
      <c r="E60" s="12">
        <v>7</v>
      </c>
      <c r="F60" s="8">
        <v>1.64</v>
      </c>
      <c r="G60" s="12">
        <v>7</v>
      </c>
      <c r="H60" s="8">
        <v>2.48</v>
      </c>
      <c r="I60" s="12">
        <v>0</v>
      </c>
    </row>
    <row r="61" spans="2:9" ht="15" customHeight="1" x14ac:dyDescent="0.2">
      <c r="B61" t="s">
        <v>100</v>
      </c>
      <c r="C61" s="12">
        <v>14</v>
      </c>
      <c r="D61" s="8">
        <v>1.97</v>
      </c>
      <c r="E61" s="12">
        <v>3</v>
      </c>
      <c r="F61" s="8">
        <v>0.7</v>
      </c>
      <c r="G61" s="12">
        <v>11</v>
      </c>
      <c r="H61" s="8">
        <v>3.9</v>
      </c>
      <c r="I61" s="12">
        <v>0</v>
      </c>
    </row>
    <row r="62" spans="2:9" ht="15" customHeight="1" x14ac:dyDescent="0.2">
      <c r="B62" t="s">
        <v>103</v>
      </c>
      <c r="C62" s="12">
        <v>13</v>
      </c>
      <c r="D62" s="8">
        <v>1.83</v>
      </c>
      <c r="E62" s="12">
        <v>13</v>
      </c>
      <c r="F62" s="8">
        <v>3.05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92</v>
      </c>
      <c r="C63" s="12">
        <v>12</v>
      </c>
      <c r="D63" s="8">
        <v>1.69</v>
      </c>
      <c r="E63" s="12">
        <v>5</v>
      </c>
      <c r="F63" s="8">
        <v>1.17</v>
      </c>
      <c r="G63" s="12">
        <v>7</v>
      </c>
      <c r="H63" s="8">
        <v>2.48</v>
      </c>
      <c r="I63" s="12">
        <v>0</v>
      </c>
    </row>
    <row r="64" spans="2:9" ht="15" customHeight="1" x14ac:dyDescent="0.2">
      <c r="B64" t="s">
        <v>97</v>
      </c>
      <c r="C64" s="12">
        <v>12</v>
      </c>
      <c r="D64" s="8">
        <v>1.69</v>
      </c>
      <c r="E64" s="12">
        <v>10</v>
      </c>
      <c r="F64" s="8">
        <v>2.35</v>
      </c>
      <c r="G64" s="12">
        <v>2</v>
      </c>
      <c r="H64" s="8">
        <v>0.71</v>
      </c>
      <c r="I64" s="12">
        <v>0</v>
      </c>
    </row>
    <row r="65" spans="2:9" ht="15" customHeight="1" x14ac:dyDescent="0.2">
      <c r="B65" t="s">
        <v>115</v>
      </c>
      <c r="C65" s="12">
        <v>11</v>
      </c>
      <c r="D65" s="8">
        <v>1.54</v>
      </c>
      <c r="E65" s="12">
        <v>6</v>
      </c>
      <c r="F65" s="8">
        <v>1.41</v>
      </c>
      <c r="G65" s="12">
        <v>5</v>
      </c>
      <c r="H65" s="8">
        <v>1.77</v>
      </c>
      <c r="I65" s="12">
        <v>0</v>
      </c>
    </row>
    <row r="66" spans="2:9" ht="15" customHeight="1" x14ac:dyDescent="0.2">
      <c r="B66" t="s">
        <v>107</v>
      </c>
      <c r="C66" s="12">
        <v>11</v>
      </c>
      <c r="D66" s="8">
        <v>1.54</v>
      </c>
      <c r="E66" s="12">
        <v>10</v>
      </c>
      <c r="F66" s="8">
        <v>2.35</v>
      </c>
      <c r="G66" s="12">
        <v>0</v>
      </c>
      <c r="H66" s="8">
        <v>0</v>
      </c>
      <c r="I66" s="12">
        <v>1</v>
      </c>
    </row>
    <row r="67" spans="2:9" ht="15" customHeight="1" x14ac:dyDescent="0.2">
      <c r="B67" t="s">
        <v>94</v>
      </c>
      <c r="C67" s="12">
        <v>9</v>
      </c>
      <c r="D67" s="8">
        <v>1.26</v>
      </c>
      <c r="E67" s="12">
        <v>7</v>
      </c>
      <c r="F67" s="8">
        <v>1.64</v>
      </c>
      <c r="G67" s="12">
        <v>2</v>
      </c>
      <c r="H67" s="8">
        <v>0.71</v>
      </c>
      <c r="I67" s="12">
        <v>0</v>
      </c>
    </row>
    <row r="68" spans="2:9" ht="15" customHeight="1" x14ac:dyDescent="0.2">
      <c r="B68" t="s">
        <v>136</v>
      </c>
      <c r="C68" s="12">
        <v>9</v>
      </c>
      <c r="D68" s="8">
        <v>1.26</v>
      </c>
      <c r="E68" s="12">
        <v>0</v>
      </c>
      <c r="F68" s="8">
        <v>0</v>
      </c>
      <c r="G68" s="12">
        <v>9</v>
      </c>
      <c r="H68" s="8">
        <v>3.19</v>
      </c>
      <c r="I68" s="12">
        <v>0</v>
      </c>
    </row>
    <row r="69" spans="2:9" ht="15" customHeight="1" x14ac:dyDescent="0.2">
      <c r="B69" t="s">
        <v>129</v>
      </c>
      <c r="C69" s="12">
        <v>9</v>
      </c>
      <c r="D69" s="8">
        <v>1.26</v>
      </c>
      <c r="E69" s="12">
        <v>6</v>
      </c>
      <c r="F69" s="8">
        <v>1.41</v>
      </c>
      <c r="G69" s="12">
        <v>3</v>
      </c>
      <c r="H69" s="8">
        <v>1.06</v>
      </c>
      <c r="I69" s="12">
        <v>0</v>
      </c>
    </row>
    <row r="70" spans="2:9" ht="15" customHeight="1" x14ac:dyDescent="0.2">
      <c r="B70" t="s">
        <v>106</v>
      </c>
      <c r="C70" s="12">
        <v>9</v>
      </c>
      <c r="D70" s="8">
        <v>1.26</v>
      </c>
      <c r="E70" s="12">
        <v>7</v>
      </c>
      <c r="F70" s="8">
        <v>1.64</v>
      </c>
      <c r="G70" s="12">
        <v>2</v>
      </c>
      <c r="H70" s="8">
        <v>0.71</v>
      </c>
      <c r="I70" s="12">
        <v>0</v>
      </c>
    </row>
    <row r="71" spans="2:9" ht="15" customHeight="1" x14ac:dyDescent="0.2">
      <c r="B71" t="s">
        <v>123</v>
      </c>
      <c r="C71" s="12">
        <v>9</v>
      </c>
      <c r="D71" s="8">
        <v>1.26</v>
      </c>
      <c r="E71" s="12">
        <v>8</v>
      </c>
      <c r="F71" s="8">
        <v>1.88</v>
      </c>
      <c r="G71" s="12">
        <v>1</v>
      </c>
      <c r="H71" s="8">
        <v>0.35</v>
      </c>
      <c r="I71" s="12">
        <v>0</v>
      </c>
    </row>
    <row r="73" spans="2:9" ht="15" customHeight="1" x14ac:dyDescent="0.2">
      <c r="B73" t="s">
        <v>175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B6580-E0E6-460A-B292-0AB79B495C2E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189</v>
      </c>
    </row>
    <row r="4" spans="2:9" ht="33" customHeight="1" x14ac:dyDescent="0.2">
      <c r="B4" t="s">
        <v>171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1</v>
      </c>
      <c r="D5" s="8">
        <v>0.21</v>
      </c>
      <c r="E5" s="12">
        <v>0</v>
      </c>
      <c r="F5" s="8">
        <v>0</v>
      </c>
      <c r="G5" s="12">
        <v>1</v>
      </c>
      <c r="H5" s="8">
        <v>0.68</v>
      </c>
      <c r="I5" s="12">
        <v>0</v>
      </c>
    </row>
    <row r="6" spans="2:9" ht="15" customHeight="1" x14ac:dyDescent="0.2">
      <c r="B6" t="s">
        <v>21</v>
      </c>
      <c r="C6" s="12">
        <v>120</v>
      </c>
      <c r="D6" s="8">
        <v>24.74</v>
      </c>
      <c r="E6" s="12">
        <v>90</v>
      </c>
      <c r="F6" s="8">
        <v>27.86</v>
      </c>
      <c r="G6" s="12">
        <v>30</v>
      </c>
      <c r="H6" s="8">
        <v>20.27</v>
      </c>
      <c r="I6" s="12">
        <v>0</v>
      </c>
    </row>
    <row r="7" spans="2:9" ht="15" customHeight="1" x14ac:dyDescent="0.2">
      <c r="B7" t="s">
        <v>22</v>
      </c>
      <c r="C7" s="12">
        <v>74</v>
      </c>
      <c r="D7" s="8">
        <v>15.26</v>
      </c>
      <c r="E7" s="12">
        <v>31</v>
      </c>
      <c r="F7" s="8">
        <v>9.6</v>
      </c>
      <c r="G7" s="12">
        <v>42</v>
      </c>
      <c r="H7" s="8">
        <v>28.38</v>
      </c>
      <c r="I7" s="12">
        <v>1</v>
      </c>
    </row>
    <row r="8" spans="2:9" ht="15" customHeight="1" x14ac:dyDescent="0.2">
      <c r="B8" t="s">
        <v>23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24</v>
      </c>
      <c r="C9" s="12">
        <v>1</v>
      </c>
      <c r="D9" s="8">
        <v>0.21</v>
      </c>
      <c r="E9" s="12">
        <v>0</v>
      </c>
      <c r="F9" s="8">
        <v>0</v>
      </c>
      <c r="G9" s="12">
        <v>1</v>
      </c>
      <c r="H9" s="8">
        <v>0.68</v>
      </c>
      <c r="I9" s="12">
        <v>0</v>
      </c>
    </row>
    <row r="10" spans="2:9" ht="15" customHeight="1" x14ac:dyDescent="0.2">
      <c r="B10" t="s">
        <v>25</v>
      </c>
      <c r="C10" s="12">
        <v>4</v>
      </c>
      <c r="D10" s="8">
        <v>0.82</v>
      </c>
      <c r="E10" s="12">
        <v>1</v>
      </c>
      <c r="F10" s="8">
        <v>0.31</v>
      </c>
      <c r="G10" s="12">
        <v>3</v>
      </c>
      <c r="H10" s="8">
        <v>2.0299999999999998</v>
      </c>
      <c r="I10" s="12">
        <v>0</v>
      </c>
    </row>
    <row r="11" spans="2:9" ht="15" customHeight="1" x14ac:dyDescent="0.2">
      <c r="B11" t="s">
        <v>26</v>
      </c>
      <c r="C11" s="12">
        <v>103</v>
      </c>
      <c r="D11" s="8">
        <v>21.24</v>
      </c>
      <c r="E11" s="12">
        <v>80</v>
      </c>
      <c r="F11" s="8">
        <v>24.77</v>
      </c>
      <c r="G11" s="12">
        <v>23</v>
      </c>
      <c r="H11" s="8">
        <v>15.54</v>
      </c>
      <c r="I11" s="12">
        <v>0</v>
      </c>
    </row>
    <row r="12" spans="2:9" ht="15" customHeight="1" x14ac:dyDescent="0.2">
      <c r="B12" t="s">
        <v>27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28</v>
      </c>
      <c r="C13" s="12">
        <v>15</v>
      </c>
      <c r="D13" s="8">
        <v>3.09</v>
      </c>
      <c r="E13" s="12">
        <v>6</v>
      </c>
      <c r="F13" s="8">
        <v>1.86</v>
      </c>
      <c r="G13" s="12">
        <v>9</v>
      </c>
      <c r="H13" s="8">
        <v>6.08</v>
      </c>
      <c r="I13" s="12">
        <v>0</v>
      </c>
    </row>
    <row r="14" spans="2:9" ht="15" customHeight="1" x14ac:dyDescent="0.2">
      <c r="B14" t="s">
        <v>29</v>
      </c>
      <c r="C14" s="12">
        <v>15</v>
      </c>
      <c r="D14" s="8">
        <v>3.09</v>
      </c>
      <c r="E14" s="12">
        <v>8</v>
      </c>
      <c r="F14" s="8">
        <v>2.48</v>
      </c>
      <c r="G14" s="12">
        <v>7</v>
      </c>
      <c r="H14" s="8">
        <v>4.7300000000000004</v>
      </c>
      <c r="I14" s="12">
        <v>0</v>
      </c>
    </row>
    <row r="15" spans="2:9" ht="15" customHeight="1" x14ac:dyDescent="0.2">
      <c r="B15" t="s">
        <v>30</v>
      </c>
      <c r="C15" s="12">
        <v>39</v>
      </c>
      <c r="D15" s="8">
        <v>8.0399999999999991</v>
      </c>
      <c r="E15" s="12">
        <v>31</v>
      </c>
      <c r="F15" s="8">
        <v>9.6</v>
      </c>
      <c r="G15" s="12">
        <v>8</v>
      </c>
      <c r="H15" s="8">
        <v>5.41</v>
      </c>
      <c r="I15" s="12">
        <v>0</v>
      </c>
    </row>
    <row r="16" spans="2:9" ht="15" customHeight="1" x14ac:dyDescent="0.2">
      <c r="B16" t="s">
        <v>31</v>
      </c>
      <c r="C16" s="12">
        <v>56</v>
      </c>
      <c r="D16" s="8">
        <v>11.55</v>
      </c>
      <c r="E16" s="12">
        <v>46</v>
      </c>
      <c r="F16" s="8">
        <v>14.24</v>
      </c>
      <c r="G16" s="12">
        <v>10</v>
      </c>
      <c r="H16" s="8">
        <v>6.76</v>
      </c>
      <c r="I16" s="12">
        <v>0</v>
      </c>
    </row>
    <row r="17" spans="2:9" ht="15" customHeight="1" x14ac:dyDescent="0.2">
      <c r="B17" t="s">
        <v>32</v>
      </c>
      <c r="C17" s="12">
        <v>25</v>
      </c>
      <c r="D17" s="8">
        <v>5.15</v>
      </c>
      <c r="E17" s="12">
        <v>9</v>
      </c>
      <c r="F17" s="8">
        <v>2.79</v>
      </c>
      <c r="G17" s="12">
        <v>3</v>
      </c>
      <c r="H17" s="8">
        <v>2.0299999999999998</v>
      </c>
      <c r="I17" s="12">
        <v>3</v>
      </c>
    </row>
    <row r="18" spans="2:9" ht="15" customHeight="1" x14ac:dyDescent="0.2">
      <c r="B18" t="s">
        <v>33</v>
      </c>
      <c r="C18" s="12">
        <v>15</v>
      </c>
      <c r="D18" s="8">
        <v>3.09</v>
      </c>
      <c r="E18" s="12">
        <v>10</v>
      </c>
      <c r="F18" s="8">
        <v>3.1</v>
      </c>
      <c r="G18" s="12">
        <v>5</v>
      </c>
      <c r="H18" s="8">
        <v>3.38</v>
      </c>
      <c r="I18" s="12">
        <v>0</v>
      </c>
    </row>
    <row r="19" spans="2:9" ht="15" customHeight="1" x14ac:dyDescent="0.2">
      <c r="B19" t="s">
        <v>34</v>
      </c>
      <c r="C19" s="12">
        <v>17</v>
      </c>
      <c r="D19" s="8">
        <v>3.51</v>
      </c>
      <c r="E19" s="12">
        <v>11</v>
      </c>
      <c r="F19" s="8">
        <v>3.41</v>
      </c>
      <c r="G19" s="12">
        <v>6</v>
      </c>
      <c r="H19" s="8">
        <v>4.05</v>
      </c>
      <c r="I19" s="12">
        <v>0</v>
      </c>
    </row>
    <row r="20" spans="2:9" ht="15" customHeight="1" x14ac:dyDescent="0.2">
      <c r="B20" s="9" t="s">
        <v>172</v>
      </c>
      <c r="C20" s="12">
        <f>SUM(LTBL_25383[総数／事業所数])</f>
        <v>485</v>
      </c>
      <c r="E20" s="12">
        <f>SUBTOTAL(109,LTBL_25383[個人／事業所数])</f>
        <v>323</v>
      </c>
      <c r="G20" s="12">
        <f>SUBTOTAL(109,LTBL_25383[法人／事業所数])</f>
        <v>148</v>
      </c>
      <c r="I20" s="12">
        <f>SUBTOTAL(109,LTBL_25383[法人以外の団体／事業所数])</f>
        <v>4</v>
      </c>
    </row>
    <row r="21" spans="2:9" ht="15" customHeight="1" x14ac:dyDescent="0.2">
      <c r="E21" s="11">
        <f>LTBL_25383[[#Totals],[個人／事業所数]]/LTBL_25383[[#Totals],[総数／事業所数]]</f>
        <v>0.66597938144329893</v>
      </c>
      <c r="G21" s="11">
        <f>LTBL_25383[[#Totals],[法人／事業所数]]/LTBL_25383[[#Totals],[総数／事業所数]]</f>
        <v>0.30515463917525776</v>
      </c>
      <c r="I21" s="11">
        <f>LTBL_25383[[#Totals],[法人以外の団体／事業所数]]/LTBL_25383[[#Totals],[総数／事業所数]]</f>
        <v>8.2474226804123713E-3</v>
      </c>
    </row>
    <row r="23" spans="2:9" ht="33" customHeight="1" x14ac:dyDescent="0.2">
      <c r="B23" t="s">
        <v>173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43</v>
      </c>
      <c r="C24" s="12">
        <v>60</v>
      </c>
      <c r="D24" s="8">
        <v>12.37</v>
      </c>
      <c r="E24" s="12">
        <v>39</v>
      </c>
      <c r="F24" s="8">
        <v>12.07</v>
      </c>
      <c r="G24" s="12">
        <v>21</v>
      </c>
      <c r="H24" s="8">
        <v>14.19</v>
      </c>
      <c r="I24" s="12">
        <v>0</v>
      </c>
    </row>
    <row r="25" spans="2:9" ht="15" customHeight="1" x14ac:dyDescent="0.2">
      <c r="B25" t="s">
        <v>58</v>
      </c>
      <c r="C25" s="12">
        <v>48</v>
      </c>
      <c r="D25" s="8">
        <v>9.9</v>
      </c>
      <c r="E25" s="12">
        <v>43</v>
      </c>
      <c r="F25" s="8">
        <v>13.31</v>
      </c>
      <c r="G25" s="12">
        <v>5</v>
      </c>
      <c r="H25" s="8">
        <v>3.38</v>
      </c>
      <c r="I25" s="12">
        <v>0</v>
      </c>
    </row>
    <row r="26" spans="2:9" ht="15" customHeight="1" x14ac:dyDescent="0.2">
      <c r="B26" t="s">
        <v>44</v>
      </c>
      <c r="C26" s="12">
        <v>42</v>
      </c>
      <c r="D26" s="8">
        <v>8.66</v>
      </c>
      <c r="E26" s="12">
        <v>38</v>
      </c>
      <c r="F26" s="8">
        <v>11.76</v>
      </c>
      <c r="G26" s="12">
        <v>4</v>
      </c>
      <c r="H26" s="8">
        <v>2.7</v>
      </c>
      <c r="I26" s="12">
        <v>0</v>
      </c>
    </row>
    <row r="27" spans="2:9" ht="15" customHeight="1" x14ac:dyDescent="0.2">
      <c r="B27" t="s">
        <v>52</v>
      </c>
      <c r="C27" s="12">
        <v>33</v>
      </c>
      <c r="D27" s="8">
        <v>6.8</v>
      </c>
      <c r="E27" s="12">
        <v>26</v>
      </c>
      <c r="F27" s="8">
        <v>8.0500000000000007</v>
      </c>
      <c r="G27" s="12">
        <v>7</v>
      </c>
      <c r="H27" s="8">
        <v>4.7300000000000004</v>
      </c>
      <c r="I27" s="12">
        <v>0</v>
      </c>
    </row>
    <row r="28" spans="2:9" ht="15" customHeight="1" x14ac:dyDescent="0.2">
      <c r="B28" t="s">
        <v>57</v>
      </c>
      <c r="C28" s="12">
        <v>26</v>
      </c>
      <c r="D28" s="8">
        <v>5.36</v>
      </c>
      <c r="E28" s="12">
        <v>24</v>
      </c>
      <c r="F28" s="8">
        <v>7.43</v>
      </c>
      <c r="G28" s="12">
        <v>2</v>
      </c>
      <c r="H28" s="8">
        <v>1.35</v>
      </c>
      <c r="I28" s="12">
        <v>0</v>
      </c>
    </row>
    <row r="29" spans="2:9" ht="15" customHeight="1" x14ac:dyDescent="0.2">
      <c r="B29" t="s">
        <v>60</v>
      </c>
      <c r="C29" s="12">
        <v>25</v>
      </c>
      <c r="D29" s="8">
        <v>5.15</v>
      </c>
      <c r="E29" s="12">
        <v>9</v>
      </c>
      <c r="F29" s="8">
        <v>2.79</v>
      </c>
      <c r="G29" s="12">
        <v>3</v>
      </c>
      <c r="H29" s="8">
        <v>2.0299999999999998</v>
      </c>
      <c r="I29" s="12">
        <v>3</v>
      </c>
    </row>
    <row r="30" spans="2:9" ht="15" customHeight="1" x14ac:dyDescent="0.2">
      <c r="B30" t="s">
        <v>51</v>
      </c>
      <c r="C30" s="12">
        <v>22</v>
      </c>
      <c r="D30" s="8">
        <v>4.54</v>
      </c>
      <c r="E30" s="12">
        <v>20</v>
      </c>
      <c r="F30" s="8">
        <v>6.19</v>
      </c>
      <c r="G30" s="12">
        <v>2</v>
      </c>
      <c r="H30" s="8">
        <v>1.35</v>
      </c>
      <c r="I30" s="12">
        <v>0</v>
      </c>
    </row>
    <row r="31" spans="2:9" ht="15" customHeight="1" x14ac:dyDescent="0.2">
      <c r="B31" t="s">
        <v>50</v>
      </c>
      <c r="C31" s="12">
        <v>20</v>
      </c>
      <c r="D31" s="8">
        <v>4.12</v>
      </c>
      <c r="E31" s="12">
        <v>19</v>
      </c>
      <c r="F31" s="8">
        <v>5.88</v>
      </c>
      <c r="G31" s="12">
        <v>1</v>
      </c>
      <c r="H31" s="8">
        <v>0.68</v>
      </c>
      <c r="I31" s="12">
        <v>0</v>
      </c>
    </row>
    <row r="32" spans="2:9" ht="15" customHeight="1" x14ac:dyDescent="0.2">
      <c r="B32" t="s">
        <v>45</v>
      </c>
      <c r="C32" s="12">
        <v>18</v>
      </c>
      <c r="D32" s="8">
        <v>3.71</v>
      </c>
      <c r="E32" s="12">
        <v>13</v>
      </c>
      <c r="F32" s="8">
        <v>4.0199999999999996</v>
      </c>
      <c r="G32" s="12">
        <v>5</v>
      </c>
      <c r="H32" s="8">
        <v>3.38</v>
      </c>
      <c r="I32" s="12">
        <v>0</v>
      </c>
    </row>
    <row r="33" spans="2:9" ht="15" customHeight="1" x14ac:dyDescent="0.2">
      <c r="B33" t="s">
        <v>54</v>
      </c>
      <c r="C33" s="12">
        <v>14</v>
      </c>
      <c r="D33" s="8">
        <v>2.89</v>
      </c>
      <c r="E33" s="12">
        <v>6</v>
      </c>
      <c r="F33" s="8">
        <v>1.86</v>
      </c>
      <c r="G33" s="12">
        <v>8</v>
      </c>
      <c r="H33" s="8">
        <v>5.41</v>
      </c>
      <c r="I33" s="12">
        <v>0</v>
      </c>
    </row>
    <row r="34" spans="2:9" ht="15" customHeight="1" x14ac:dyDescent="0.2">
      <c r="B34" t="s">
        <v>69</v>
      </c>
      <c r="C34" s="12">
        <v>12</v>
      </c>
      <c r="D34" s="8">
        <v>2.4700000000000002</v>
      </c>
      <c r="E34" s="12">
        <v>7</v>
      </c>
      <c r="F34" s="8">
        <v>2.17</v>
      </c>
      <c r="G34" s="12">
        <v>5</v>
      </c>
      <c r="H34" s="8">
        <v>3.38</v>
      </c>
      <c r="I34" s="12">
        <v>0</v>
      </c>
    </row>
    <row r="35" spans="2:9" ht="15" customHeight="1" x14ac:dyDescent="0.2">
      <c r="B35" t="s">
        <v>49</v>
      </c>
      <c r="C35" s="12">
        <v>11</v>
      </c>
      <c r="D35" s="8">
        <v>2.27</v>
      </c>
      <c r="E35" s="12">
        <v>10</v>
      </c>
      <c r="F35" s="8">
        <v>3.1</v>
      </c>
      <c r="G35" s="12">
        <v>1</v>
      </c>
      <c r="H35" s="8">
        <v>0.68</v>
      </c>
      <c r="I35" s="12">
        <v>0</v>
      </c>
    </row>
    <row r="36" spans="2:9" ht="15" customHeight="1" x14ac:dyDescent="0.2">
      <c r="B36" t="s">
        <v>67</v>
      </c>
      <c r="C36" s="12">
        <v>10</v>
      </c>
      <c r="D36" s="8">
        <v>2.06</v>
      </c>
      <c r="E36" s="12">
        <v>3</v>
      </c>
      <c r="F36" s="8">
        <v>0.93</v>
      </c>
      <c r="G36" s="12">
        <v>7</v>
      </c>
      <c r="H36" s="8">
        <v>4.7300000000000004</v>
      </c>
      <c r="I36" s="12">
        <v>0</v>
      </c>
    </row>
    <row r="37" spans="2:9" ht="15" customHeight="1" x14ac:dyDescent="0.2">
      <c r="B37" t="s">
        <v>56</v>
      </c>
      <c r="C37" s="12">
        <v>10</v>
      </c>
      <c r="D37" s="8">
        <v>2.06</v>
      </c>
      <c r="E37" s="12">
        <v>3</v>
      </c>
      <c r="F37" s="8">
        <v>0.93</v>
      </c>
      <c r="G37" s="12">
        <v>7</v>
      </c>
      <c r="H37" s="8">
        <v>4.7300000000000004</v>
      </c>
      <c r="I37" s="12">
        <v>0</v>
      </c>
    </row>
    <row r="38" spans="2:9" ht="15" customHeight="1" x14ac:dyDescent="0.2">
      <c r="B38" t="s">
        <v>61</v>
      </c>
      <c r="C38" s="12">
        <v>10</v>
      </c>
      <c r="D38" s="8">
        <v>2.06</v>
      </c>
      <c r="E38" s="12">
        <v>10</v>
      </c>
      <c r="F38" s="8">
        <v>3.1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79</v>
      </c>
      <c r="C39" s="12">
        <v>9</v>
      </c>
      <c r="D39" s="8">
        <v>1.86</v>
      </c>
      <c r="E39" s="12">
        <v>8</v>
      </c>
      <c r="F39" s="8">
        <v>2.48</v>
      </c>
      <c r="G39" s="12">
        <v>1</v>
      </c>
      <c r="H39" s="8">
        <v>0.68</v>
      </c>
      <c r="I39" s="12">
        <v>0</v>
      </c>
    </row>
    <row r="40" spans="2:9" ht="15" customHeight="1" x14ac:dyDescent="0.2">
      <c r="B40" t="s">
        <v>66</v>
      </c>
      <c r="C40" s="12">
        <v>8</v>
      </c>
      <c r="D40" s="8">
        <v>1.65</v>
      </c>
      <c r="E40" s="12">
        <v>2</v>
      </c>
      <c r="F40" s="8">
        <v>0.62</v>
      </c>
      <c r="G40" s="12">
        <v>6</v>
      </c>
      <c r="H40" s="8">
        <v>4.05</v>
      </c>
      <c r="I40" s="12">
        <v>0</v>
      </c>
    </row>
    <row r="41" spans="2:9" ht="15" customHeight="1" x14ac:dyDescent="0.2">
      <c r="B41" t="s">
        <v>77</v>
      </c>
      <c r="C41" s="12">
        <v>7</v>
      </c>
      <c r="D41" s="8">
        <v>1.44</v>
      </c>
      <c r="E41" s="12">
        <v>7</v>
      </c>
      <c r="F41" s="8">
        <v>2.17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70</v>
      </c>
      <c r="C42" s="12">
        <v>6</v>
      </c>
      <c r="D42" s="8">
        <v>1.24</v>
      </c>
      <c r="E42" s="12">
        <v>1</v>
      </c>
      <c r="F42" s="8">
        <v>0.31</v>
      </c>
      <c r="G42" s="12">
        <v>4</v>
      </c>
      <c r="H42" s="8">
        <v>2.7</v>
      </c>
      <c r="I42" s="12">
        <v>1</v>
      </c>
    </row>
    <row r="43" spans="2:9" ht="15" customHeight="1" x14ac:dyDescent="0.2">
      <c r="B43" t="s">
        <v>65</v>
      </c>
      <c r="C43" s="12">
        <v>6</v>
      </c>
      <c r="D43" s="8">
        <v>1.24</v>
      </c>
      <c r="E43" s="12">
        <v>4</v>
      </c>
      <c r="F43" s="8">
        <v>1.24</v>
      </c>
      <c r="G43" s="12">
        <v>2</v>
      </c>
      <c r="H43" s="8">
        <v>1.35</v>
      </c>
      <c r="I43" s="12">
        <v>0</v>
      </c>
    </row>
    <row r="44" spans="2:9" ht="15" customHeight="1" x14ac:dyDescent="0.2">
      <c r="B44" t="s">
        <v>59</v>
      </c>
      <c r="C44" s="12">
        <v>6</v>
      </c>
      <c r="D44" s="8">
        <v>1.24</v>
      </c>
      <c r="E44" s="12">
        <v>3</v>
      </c>
      <c r="F44" s="8">
        <v>0.93</v>
      </c>
      <c r="G44" s="12">
        <v>3</v>
      </c>
      <c r="H44" s="8">
        <v>2.0299999999999998</v>
      </c>
      <c r="I44" s="12">
        <v>0</v>
      </c>
    </row>
    <row r="47" spans="2:9" ht="33" customHeight="1" x14ac:dyDescent="0.2">
      <c r="B47" t="s">
        <v>174</v>
      </c>
      <c r="C47" s="10" t="s">
        <v>36</v>
      </c>
      <c r="D47" s="10" t="s">
        <v>37</v>
      </c>
      <c r="E47" s="10" t="s">
        <v>38</v>
      </c>
      <c r="F47" s="10" t="s">
        <v>39</v>
      </c>
      <c r="G47" s="10" t="s">
        <v>40</v>
      </c>
      <c r="H47" s="10" t="s">
        <v>41</v>
      </c>
      <c r="I47" s="10" t="s">
        <v>42</v>
      </c>
    </row>
    <row r="48" spans="2:9" ht="15" customHeight="1" x14ac:dyDescent="0.2">
      <c r="B48" t="s">
        <v>89</v>
      </c>
      <c r="C48" s="12">
        <v>24</v>
      </c>
      <c r="D48" s="8">
        <v>4.95</v>
      </c>
      <c r="E48" s="12">
        <v>12</v>
      </c>
      <c r="F48" s="8">
        <v>3.72</v>
      </c>
      <c r="G48" s="12">
        <v>12</v>
      </c>
      <c r="H48" s="8">
        <v>8.11</v>
      </c>
      <c r="I48" s="12">
        <v>0</v>
      </c>
    </row>
    <row r="49" spans="2:9" ht="15" customHeight="1" x14ac:dyDescent="0.2">
      <c r="B49" t="s">
        <v>105</v>
      </c>
      <c r="C49" s="12">
        <v>24</v>
      </c>
      <c r="D49" s="8">
        <v>4.95</v>
      </c>
      <c r="E49" s="12">
        <v>22</v>
      </c>
      <c r="F49" s="8">
        <v>6.81</v>
      </c>
      <c r="G49" s="12">
        <v>2</v>
      </c>
      <c r="H49" s="8">
        <v>1.35</v>
      </c>
      <c r="I49" s="12">
        <v>0</v>
      </c>
    </row>
    <row r="50" spans="2:9" ht="15" customHeight="1" x14ac:dyDescent="0.2">
      <c r="B50" t="s">
        <v>91</v>
      </c>
      <c r="C50" s="12">
        <v>19</v>
      </c>
      <c r="D50" s="8">
        <v>3.92</v>
      </c>
      <c r="E50" s="12">
        <v>17</v>
      </c>
      <c r="F50" s="8">
        <v>5.26</v>
      </c>
      <c r="G50" s="12">
        <v>2</v>
      </c>
      <c r="H50" s="8">
        <v>1.35</v>
      </c>
      <c r="I50" s="12">
        <v>0</v>
      </c>
    </row>
    <row r="51" spans="2:9" ht="15" customHeight="1" x14ac:dyDescent="0.2">
      <c r="B51" t="s">
        <v>104</v>
      </c>
      <c r="C51" s="12">
        <v>19</v>
      </c>
      <c r="D51" s="8">
        <v>3.92</v>
      </c>
      <c r="E51" s="12">
        <v>19</v>
      </c>
      <c r="F51" s="8">
        <v>5.88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115</v>
      </c>
      <c r="C52" s="12">
        <v>17</v>
      </c>
      <c r="D52" s="8">
        <v>3.51</v>
      </c>
      <c r="E52" s="12">
        <v>15</v>
      </c>
      <c r="F52" s="8">
        <v>4.6399999999999997</v>
      </c>
      <c r="G52" s="12">
        <v>2</v>
      </c>
      <c r="H52" s="8">
        <v>1.35</v>
      </c>
      <c r="I52" s="12">
        <v>0</v>
      </c>
    </row>
    <row r="53" spans="2:9" ht="15" customHeight="1" x14ac:dyDescent="0.2">
      <c r="B53" t="s">
        <v>96</v>
      </c>
      <c r="C53" s="12">
        <v>17</v>
      </c>
      <c r="D53" s="8">
        <v>3.51</v>
      </c>
      <c r="E53" s="12">
        <v>16</v>
      </c>
      <c r="F53" s="8">
        <v>4.95</v>
      </c>
      <c r="G53" s="12">
        <v>1</v>
      </c>
      <c r="H53" s="8">
        <v>0.68</v>
      </c>
      <c r="I53" s="12">
        <v>0</v>
      </c>
    </row>
    <row r="54" spans="2:9" ht="15" customHeight="1" x14ac:dyDescent="0.2">
      <c r="B54" t="s">
        <v>139</v>
      </c>
      <c r="C54" s="12">
        <v>13</v>
      </c>
      <c r="D54" s="8">
        <v>2.68</v>
      </c>
      <c r="E54" s="12">
        <v>0</v>
      </c>
      <c r="F54" s="8">
        <v>0</v>
      </c>
      <c r="G54" s="12">
        <v>0</v>
      </c>
      <c r="H54" s="8">
        <v>0</v>
      </c>
      <c r="I54" s="12">
        <v>3</v>
      </c>
    </row>
    <row r="55" spans="2:9" ht="15" customHeight="1" x14ac:dyDescent="0.2">
      <c r="B55" t="s">
        <v>92</v>
      </c>
      <c r="C55" s="12">
        <v>12</v>
      </c>
      <c r="D55" s="8">
        <v>2.4700000000000002</v>
      </c>
      <c r="E55" s="12">
        <v>9</v>
      </c>
      <c r="F55" s="8">
        <v>2.79</v>
      </c>
      <c r="G55" s="12">
        <v>3</v>
      </c>
      <c r="H55" s="8">
        <v>2.0299999999999998</v>
      </c>
      <c r="I55" s="12">
        <v>0</v>
      </c>
    </row>
    <row r="56" spans="2:9" ht="15" customHeight="1" x14ac:dyDescent="0.2">
      <c r="B56" t="s">
        <v>126</v>
      </c>
      <c r="C56" s="12">
        <v>12</v>
      </c>
      <c r="D56" s="8">
        <v>2.4700000000000002</v>
      </c>
      <c r="E56" s="12">
        <v>7</v>
      </c>
      <c r="F56" s="8">
        <v>2.17</v>
      </c>
      <c r="G56" s="12">
        <v>5</v>
      </c>
      <c r="H56" s="8">
        <v>3.38</v>
      </c>
      <c r="I56" s="12">
        <v>0</v>
      </c>
    </row>
    <row r="57" spans="2:9" ht="15" customHeight="1" x14ac:dyDescent="0.2">
      <c r="B57" t="s">
        <v>137</v>
      </c>
      <c r="C57" s="12">
        <v>9</v>
      </c>
      <c r="D57" s="8">
        <v>1.86</v>
      </c>
      <c r="E57" s="12">
        <v>7</v>
      </c>
      <c r="F57" s="8">
        <v>2.17</v>
      </c>
      <c r="G57" s="12">
        <v>2</v>
      </c>
      <c r="H57" s="8">
        <v>1.35</v>
      </c>
      <c r="I57" s="12">
        <v>0</v>
      </c>
    </row>
    <row r="58" spans="2:9" ht="15" customHeight="1" x14ac:dyDescent="0.2">
      <c r="B58" t="s">
        <v>117</v>
      </c>
      <c r="C58" s="12">
        <v>8</v>
      </c>
      <c r="D58" s="8">
        <v>1.65</v>
      </c>
      <c r="E58" s="12">
        <v>7</v>
      </c>
      <c r="F58" s="8">
        <v>2.17</v>
      </c>
      <c r="G58" s="12">
        <v>1</v>
      </c>
      <c r="H58" s="8">
        <v>0.68</v>
      </c>
      <c r="I58" s="12">
        <v>0</v>
      </c>
    </row>
    <row r="59" spans="2:9" ht="15" customHeight="1" x14ac:dyDescent="0.2">
      <c r="B59" t="s">
        <v>101</v>
      </c>
      <c r="C59" s="12">
        <v>8</v>
      </c>
      <c r="D59" s="8">
        <v>1.65</v>
      </c>
      <c r="E59" s="12">
        <v>7</v>
      </c>
      <c r="F59" s="8">
        <v>2.17</v>
      </c>
      <c r="G59" s="12">
        <v>1</v>
      </c>
      <c r="H59" s="8">
        <v>0.68</v>
      </c>
      <c r="I59" s="12">
        <v>0</v>
      </c>
    </row>
    <row r="60" spans="2:9" ht="15" customHeight="1" x14ac:dyDescent="0.2">
      <c r="B60" t="s">
        <v>107</v>
      </c>
      <c r="C60" s="12">
        <v>8</v>
      </c>
      <c r="D60" s="8">
        <v>1.65</v>
      </c>
      <c r="E60" s="12">
        <v>6</v>
      </c>
      <c r="F60" s="8">
        <v>1.86</v>
      </c>
      <c r="G60" s="12">
        <v>2</v>
      </c>
      <c r="H60" s="8">
        <v>1.35</v>
      </c>
      <c r="I60" s="12">
        <v>0</v>
      </c>
    </row>
    <row r="61" spans="2:9" ht="15" customHeight="1" x14ac:dyDescent="0.2">
      <c r="B61" t="s">
        <v>108</v>
      </c>
      <c r="C61" s="12">
        <v>8</v>
      </c>
      <c r="D61" s="8">
        <v>1.65</v>
      </c>
      <c r="E61" s="12">
        <v>8</v>
      </c>
      <c r="F61" s="8">
        <v>2.48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116</v>
      </c>
      <c r="C62" s="12">
        <v>7</v>
      </c>
      <c r="D62" s="8">
        <v>1.44</v>
      </c>
      <c r="E62" s="12">
        <v>6</v>
      </c>
      <c r="F62" s="8">
        <v>1.86</v>
      </c>
      <c r="G62" s="12">
        <v>1</v>
      </c>
      <c r="H62" s="8">
        <v>0.68</v>
      </c>
      <c r="I62" s="12">
        <v>0</v>
      </c>
    </row>
    <row r="63" spans="2:9" ht="15" customHeight="1" x14ac:dyDescent="0.2">
      <c r="B63" t="s">
        <v>95</v>
      </c>
      <c r="C63" s="12">
        <v>7</v>
      </c>
      <c r="D63" s="8">
        <v>1.44</v>
      </c>
      <c r="E63" s="12">
        <v>7</v>
      </c>
      <c r="F63" s="8">
        <v>2.17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97</v>
      </c>
      <c r="C64" s="12">
        <v>7</v>
      </c>
      <c r="D64" s="8">
        <v>1.44</v>
      </c>
      <c r="E64" s="12">
        <v>4</v>
      </c>
      <c r="F64" s="8">
        <v>1.24</v>
      </c>
      <c r="G64" s="12">
        <v>3</v>
      </c>
      <c r="H64" s="8">
        <v>2.0299999999999998</v>
      </c>
      <c r="I64" s="12">
        <v>0</v>
      </c>
    </row>
    <row r="65" spans="2:9" ht="15" customHeight="1" x14ac:dyDescent="0.2">
      <c r="B65" t="s">
        <v>99</v>
      </c>
      <c r="C65" s="12">
        <v>7</v>
      </c>
      <c r="D65" s="8">
        <v>1.44</v>
      </c>
      <c r="E65" s="12">
        <v>6</v>
      </c>
      <c r="F65" s="8">
        <v>1.86</v>
      </c>
      <c r="G65" s="12">
        <v>1</v>
      </c>
      <c r="H65" s="8">
        <v>0.68</v>
      </c>
      <c r="I65" s="12">
        <v>0</v>
      </c>
    </row>
    <row r="66" spans="2:9" ht="15" customHeight="1" x14ac:dyDescent="0.2">
      <c r="B66" t="s">
        <v>123</v>
      </c>
      <c r="C66" s="12">
        <v>7</v>
      </c>
      <c r="D66" s="8">
        <v>1.44</v>
      </c>
      <c r="E66" s="12">
        <v>7</v>
      </c>
      <c r="F66" s="8">
        <v>2.17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90</v>
      </c>
      <c r="C67" s="12">
        <v>6</v>
      </c>
      <c r="D67" s="8">
        <v>1.24</v>
      </c>
      <c r="E67" s="12">
        <v>3</v>
      </c>
      <c r="F67" s="8">
        <v>0.93</v>
      </c>
      <c r="G67" s="12">
        <v>3</v>
      </c>
      <c r="H67" s="8">
        <v>2.0299999999999998</v>
      </c>
      <c r="I67" s="12">
        <v>0</v>
      </c>
    </row>
    <row r="68" spans="2:9" ht="15" customHeight="1" x14ac:dyDescent="0.2">
      <c r="B68" t="s">
        <v>138</v>
      </c>
      <c r="C68" s="12">
        <v>6</v>
      </c>
      <c r="D68" s="8">
        <v>1.24</v>
      </c>
      <c r="E68" s="12">
        <v>5</v>
      </c>
      <c r="F68" s="8">
        <v>1.55</v>
      </c>
      <c r="G68" s="12">
        <v>1</v>
      </c>
      <c r="H68" s="8">
        <v>0.68</v>
      </c>
      <c r="I68" s="12">
        <v>0</v>
      </c>
    </row>
    <row r="69" spans="2:9" ht="15" customHeight="1" x14ac:dyDescent="0.2">
      <c r="B69" t="s">
        <v>100</v>
      </c>
      <c r="C69" s="12">
        <v>6</v>
      </c>
      <c r="D69" s="8">
        <v>1.24</v>
      </c>
      <c r="E69" s="12">
        <v>0</v>
      </c>
      <c r="F69" s="8">
        <v>0</v>
      </c>
      <c r="G69" s="12">
        <v>6</v>
      </c>
      <c r="H69" s="8">
        <v>4.05</v>
      </c>
      <c r="I69" s="12">
        <v>0</v>
      </c>
    </row>
    <row r="70" spans="2:9" ht="15" customHeight="1" x14ac:dyDescent="0.2">
      <c r="B70" t="s">
        <v>102</v>
      </c>
      <c r="C70" s="12">
        <v>6</v>
      </c>
      <c r="D70" s="8">
        <v>1.24</v>
      </c>
      <c r="E70" s="12">
        <v>6</v>
      </c>
      <c r="F70" s="8">
        <v>1.86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103</v>
      </c>
      <c r="C71" s="12">
        <v>6</v>
      </c>
      <c r="D71" s="8">
        <v>1.24</v>
      </c>
      <c r="E71" s="12">
        <v>5</v>
      </c>
      <c r="F71" s="8">
        <v>1.55</v>
      </c>
      <c r="G71" s="12">
        <v>1</v>
      </c>
      <c r="H71" s="8">
        <v>0.68</v>
      </c>
      <c r="I71" s="12">
        <v>0</v>
      </c>
    </row>
    <row r="73" spans="2:9" ht="15" customHeight="1" x14ac:dyDescent="0.2">
      <c r="B73" t="s">
        <v>175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98B14-9635-49E4-A461-627C37BA5034}">
  <sheetPr>
    <pageSetUpPr fitToPage="1"/>
  </sheetPr>
  <dimension ref="A1:H321"/>
  <sheetViews>
    <sheetView workbookViewId="0"/>
  </sheetViews>
  <sheetFormatPr defaultRowHeight="13.2" x14ac:dyDescent="0.2"/>
  <cols>
    <col min="1" max="1" width="40" bestFit="1" customWidth="1"/>
    <col min="2" max="8" width="10.44140625" customWidth="1"/>
  </cols>
  <sheetData>
    <row r="1" spans="1:8" ht="37.5" customHeight="1" x14ac:dyDescent="0.2">
      <c r="A1" s="6" t="s">
        <v>35</v>
      </c>
      <c r="B1" s="7" t="s">
        <v>36</v>
      </c>
      <c r="C1" s="7" t="s">
        <v>37</v>
      </c>
      <c r="D1" s="7" t="s">
        <v>38</v>
      </c>
      <c r="E1" s="7" t="s">
        <v>39</v>
      </c>
      <c r="F1" s="7" t="s">
        <v>40</v>
      </c>
      <c r="G1" s="7" t="s">
        <v>41</v>
      </c>
      <c r="H1" s="7" t="s">
        <v>42</v>
      </c>
    </row>
    <row r="2" spans="1:8" x14ac:dyDescent="0.2">
      <c r="A2" s="1" t="s">
        <v>0</v>
      </c>
      <c r="B2" s="4">
        <v>28957</v>
      </c>
      <c r="C2" s="5">
        <v>99.990000000000009</v>
      </c>
      <c r="D2" s="4">
        <v>15212</v>
      </c>
      <c r="E2" s="5">
        <v>100</v>
      </c>
      <c r="F2" s="4">
        <v>13375</v>
      </c>
      <c r="G2" s="5">
        <v>100.01</v>
      </c>
      <c r="H2" s="4">
        <v>75</v>
      </c>
    </row>
    <row r="3" spans="1:8" x14ac:dyDescent="0.2">
      <c r="A3" s="2" t="s">
        <v>20</v>
      </c>
      <c r="B3" s="4">
        <v>6</v>
      </c>
      <c r="C3" s="5">
        <v>0.02</v>
      </c>
      <c r="D3" s="4">
        <v>1</v>
      </c>
      <c r="E3" s="5">
        <v>0.01</v>
      </c>
      <c r="F3" s="4">
        <v>5</v>
      </c>
      <c r="G3" s="5">
        <v>0.04</v>
      </c>
      <c r="H3" s="4">
        <v>0</v>
      </c>
    </row>
    <row r="4" spans="1:8" x14ac:dyDescent="0.2">
      <c r="A4" s="2" t="s">
        <v>21</v>
      </c>
      <c r="B4" s="4">
        <v>4706</v>
      </c>
      <c r="C4" s="5">
        <v>16.25</v>
      </c>
      <c r="D4" s="4">
        <v>2019</v>
      </c>
      <c r="E4" s="5">
        <v>13.27</v>
      </c>
      <c r="F4" s="4">
        <v>2687</v>
      </c>
      <c r="G4" s="5">
        <v>20.09</v>
      </c>
      <c r="H4" s="4">
        <v>0</v>
      </c>
    </row>
    <row r="5" spans="1:8" x14ac:dyDescent="0.2">
      <c r="A5" s="2" t="s">
        <v>22</v>
      </c>
      <c r="B5" s="4">
        <v>2937</v>
      </c>
      <c r="C5" s="5">
        <v>10.14</v>
      </c>
      <c r="D5" s="4">
        <v>1244</v>
      </c>
      <c r="E5" s="5">
        <v>8.18</v>
      </c>
      <c r="F5" s="4">
        <v>1690</v>
      </c>
      <c r="G5" s="5">
        <v>12.64</v>
      </c>
      <c r="H5" s="4">
        <v>3</v>
      </c>
    </row>
    <row r="6" spans="1:8" x14ac:dyDescent="0.2">
      <c r="A6" s="2" t="s">
        <v>23</v>
      </c>
      <c r="B6" s="4">
        <v>56</v>
      </c>
      <c r="C6" s="5">
        <v>0.19</v>
      </c>
      <c r="D6" s="4">
        <v>2</v>
      </c>
      <c r="E6" s="5">
        <v>0.01</v>
      </c>
      <c r="F6" s="4">
        <v>52</v>
      </c>
      <c r="G6" s="5">
        <v>0.39</v>
      </c>
      <c r="H6" s="4">
        <v>0</v>
      </c>
    </row>
    <row r="7" spans="1:8" x14ac:dyDescent="0.2">
      <c r="A7" s="2" t="s">
        <v>24</v>
      </c>
      <c r="B7" s="4">
        <v>237</v>
      </c>
      <c r="C7" s="5">
        <v>0.82</v>
      </c>
      <c r="D7" s="4">
        <v>20</v>
      </c>
      <c r="E7" s="5">
        <v>0.13</v>
      </c>
      <c r="F7" s="4">
        <v>216</v>
      </c>
      <c r="G7" s="5">
        <v>1.61</v>
      </c>
      <c r="H7" s="4">
        <v>1</v>
      </c>
    </row>
    <row r="8" spans="1:8" x14ac:dyDescent="0.2">
      <c r="A8" s="2" t="s">
        <v>25</v>
      </c>
      <c r="B8" s="4">
        <v>357</v>
      </c>
      <c r="C8" s="5">
        <v>1.23</v>
      </c>
      <c r="D8" s="4">
        <v>62</v>
      </c>
      <c r="E8" s="5">
        <v>0.41</v>
      </c>
      <c r="F8" s="4">
        <v>289</v>
      </c>
      <c r="G8" s="5">
        <v>2.16</v>
      </c>
      <c r="H8" s="4">
        <v>5</v>
      </c>
    </row>
    <row r="9" spans="1:8" x14ac:dyDescent="0.2">
      <c r="A9" s="2" t="s">
        <v>26</v>
      </c>
      <c r="B9" s="4">
        <v>6498</v>
      </c>
      <c r="C9" s="5">
        <v>22.44</v>
      </c>
      <c r="D9" s="4">
        <v>3348</v>
      </c>
      <c r="E9" s="5">
        <v>22.01</v>
      </c>
      <c r="F9" s="4">
        <v>3144</v>
      </c>
      <c r="G9" s="5">
        <v>23.51</v>
      </c>
      <c r="H9" s="4">
        <v>5</v>
      </c>
    </row>
    <row r="10" spans="1:8" x14ac:dyDescent="0.2">
      <c r="A10" s="2" t="s">
        <v>27</v>
      </c>
      <c r="B10" s="4">
        <v>176</v>
      </c>
      <c r="C10" s="5">
        <v>0.61</v>
      </c>
      <c r="D10" s="4">
        <v>30</v>
      </c>
      <c r="E10" s="5">
        <v>0.2</v>
      </c>
      <c r="F10" s="4">
        <v>146</v>
      </c>
      <c r="G10" s="5">
        <v>1.0900000000000001</v>
      </c>
      <c r="H10" s="4">
        <v>0</v>
      </c>
    </row>
    <row r="11" spans="1:8" x14ac:dyDescent="0.2">
      <c r="A11" s="2" t="s">
        <v>28</v>
      </c>
      <c r="B11" s="4">
        <v>2581</v>
      </c>
      <c r="C11" s="5">
        <v>8.91</v>
      </c>
      <c r="D11" s="4">
        <v>952</v>
      </c>
      <c r="E11" s="5">
        <v>6.26</v>
      </c>
      <c r="F11" s="4">
        <v>1625</v>
      </c>
      <c r="G11" s="5">
        <v>12.15</v>
      </c>
      <c r="H11" s="4">
        <v>4</v>
      </c>
    </row>
    <row r="12" spans="1:8" x14ac:dyDescent="0.2">
      <c r="A12" s="2" t="s">
        <v>29</v>
      </c>
      <c r="B12" s="4">
        <v>1651</v>
      </c>
      <c r="C12" s="5">
        <v>5.7</v>
      </c>
      <c r="D12" s="4">
        <v>845</v>
      </c>
      <c r="E12" s="5">
        <v>5.55</v>
      </c>
      <c r="F12" s="4">
        <v>788</v>
      </c>
      <c r="G12" s="5">
        <v>5.89</v>
      </c>
      <c r="H12" s="4">
        <v>4</v>
      </c>
    </row>
    <row r="13" spans="1:8" x14ac:dyDescent="0.2">
      <c r="A13" s="2" t="s">
        <v>30</v>
      </c>
      <c r="B13" s="4">
        <v>2810</v>
      </c>
      <c r="C13" s="5">
        <v>9.6999999999999993</v>
      </c>
      <c r="D13" s="4">
        <v>2198</v>
      </c>
      <c r="E13" s="5">
        <v>14.45</v>
      </c>
      <c r="F13" s="4">
        <v>600</v>
      </c>
      <c r="G13" s="5">
        <v>4.49</v>
      </c>
      <c r="H13" s="4">
        <v>1</v>
      </c>
    </row>
    <row r="14" spans="1:8" x14ac:dyDescent="0.2">
      <c r="A14" s="2" t="s">
        <v>31</v>
      </c>
      <c r="B14" s="4">
        <v>3341</v>
      </c>
      <c r="C14" s="5">
        <v>11.54</v>
      </c>
      <c r="D14" s="4">
        <v>2530</v>
      </c>
      <c r="E14" s="5">
        <v>16.63</v>
      </c>
      <c r="F14" s="4">
        <v>794</v>
      </c>
      <c r="G14" s="5">
        <v>5.94</v>
      </c>
      <c r="H14" s="4">
        <v>7</v>
      </c>
    </row>
    <row r="15" spans="1:8" x14ac:dyDescent="0.2">
      <c r="A15" s="2" t="s">
        <v>32</v>
      </c>
      <c r="B15" s="4">
        <v>1299</v>
      </c>
      <c r="C15" s="5">
        <v>4.49</v>
      </c>
      <c r="D15" s="4">
        <v>841</v>
      </c>
      <c r="E15" s="5">
        <v>5.53</v>
      </c>
      <c r="F15" s="4">
        <v>317</v>
      </c>
      <c r="G15" s="5">
        <v>2.37</v>
      </c>
      <c r="H15" s="4">
        <v>25</v>
      </c>
    </row>
    <row r="16" spans="1:8" x14ac:dyDescent="0.2">
      <c r="A16" s="2" t="s">
        <v>33</v>
      </c>
      <c r="B16" s="4">
        <v>1352</v>
      </c>
      <c r="C16" s="5">
        <v>4.67</v>
      </c>
      <c r="D16" s="4">
        <v>812</v>
      </c>
      <c r="E16" s="5">
        <v>5.34</v>
      </c>
      <c r="F16" s="4">
        <v>471</v>
      </c>
      <c r="G16" s="5">
        <v>3.52</v>
      </c>
      <c r="H16" s="4">
        <v>6</v>
      </c>
    </row>
    <row r="17" spans="1:8" x14ac:dyDescent="0.2">
      <c r="A17" s="2" t="s">
        <v>34</v>
      </c>
      <c r="B17" s="4">
        <v>950</v>
      </c>
      <c r="C17" s="5">
        <v>3.28</v>
      </c>
      <c r="D17" s="4">
        <v>308</v>
      </c>
      <c r="E17" s="5">
        <v>2.02</v>
      </c>
      <c r="F17" s="4">
        <v>551</v>
      </c>
      <c r="G17" s="5">
        <v>4.12</v>
      </c>
      <c r="H17" s="4">
        <v>14</v>
      </c>
    </row>
    <row r="18" spans="1:8" x14ac:dyDescent="0.2">
      <c r="A18" s="1" t="s">
        <v>1</v>
      </c>
      <c r="B18" s="4">
        <v>6248</v>
      </c>
      <c r="C18" s="5">
        <v>99.999999999999986</v>
      </c>
      <c r="D18" s="4">
        <v>3002</v>
      </c>
      <c r="E18" s="5">
        <v>99.97</v>
      </c>
      <c r="F18" s="4">
        <v>3160</v>
      </c>
      <c r="G18" s="5">
        <v>99.989999999999981</v>
      </c>
      <c r="H18" s="4">
        <v>23</v>
      </c>
    </row>
    <row r="19" spans="1:8" x14ac:dyDescent="0.2">
      <c r="A19" s="2" t="s">
        <v>20</v>
      </c>
      <c r="B19" s="4">
        <v>0</v>
      </c>
      <c r="C19" s="5">
        <v>0</v>
      </c>
      <c r="D19" s="4">
        <v>0</v>
      </c>
      <c r="E19" s="5">
        <v>0</v>
      </c>
      <c r="F19" s="4">
        <v>0</v>
      </c>
      <c r="G19" s="5">
        <v>0</v>
      </c>
      <c r="H19" s="4">
        <v>0</v>
      </c>
    </row>
    <row r="20" spans="1:8" x14ac:dyDescent="0.2">
      <c r="A20" s="2" t="s">
        <v>21</v>
      </c>
      <c r="B20" s="4">
        <v>884</v>
      </c>
      <c r="C20" s="5">
        <v>14.15</v>
      </c>
      <c r="D20" s="4">
        <v>226</v>
      </c>
      <c r="E20" s="5">
        <v>7.53</v>
      </c>
      <c r="F20" s="4">
        <v>658</v>
      </c>
      <c r="G20" s="5">
        <v>20.82</v>
      </c>
      <c r="H20" s="4">
        <v>0</v>
      </c>
    </row>
    <row r="21" spans="1:8" x14ac:dyDescent="0.2">
      <c r="A21" s="2" t="s">
        <v>22</v>
      </c>
      <c r="B21" s="4">
        <v>364</v>
      </c>
      <c r="C21" s="5">
        <v>5.83</v>
      </c>
      <c r="D21" s="4">
        <v>122</v>
      </c>
      <c r="E21" s="5">
        <v>4.0599999999999996</v>
      </c>
      <c r="F21" s="4">
        <v>242</v>
      </c>
      <c r="G21" s="5">
        <v>7.66</v>
      </c>
      <c r="H21" s="4">
        <v>0</v>
      </c>
    </row>
    <row r="22" spans="1:8" x14ac:dyDescent="0.2">
      <c r="A22" s="2" t="s">
        <v>23</v>
      </c>
      <c r="B22" s="4">
        <v>9</v>
      </c>
      <c r="C22" s="5">
        <v>0.14000000000000001</v>
      </c>
      <c r="D22" s="4">
        <v>1</v>
      </c>
      <c r="E22" s="5">
        <v>0.03</v>
      </c>
      <c r="F22" s="4">
        <v>7</v>
      </c>
      <c r="G22" s="5">
        <v>0.22</v>
      </c>
      <c r="H22" s="4">
        <v>0</v>
      </c>
    </row>
    <row r="23" spans="1:8" x14ac:dyDescent="0.2">
      <c r="A23" s="2" t="s">
        <v>24</v>
      </c>
      <c r="B23" s="4">
        <v>76</v>
      </c>
      <c r="C23" s="5">
        <v>1.22</v>
      </c>
      <c r="D23" s="4">
        <v>4</v>
      </c>
      <c r="E23" s="5">
        <v>0.13</v>
      </c>
      <c r="F23" s="4">
        <v>71</v>
      </c>
      <c r="G23" s="5">
        <v>2.25</v>
      </c>
      <c r="H23" s="4">
        <v>1</v>
      </c>
    </row>
    <row r="24" spans="1:8" x14ac:dyDescent="0.2">
      <c r="A24" s="2" t="s">
        <v>25</v>
      </c>
      <c r="B24" s="4">
        <v>62</v>
      </c>
      <c r="C24" s="5">
        <v>0.99</v>
      </c>
      <c r="D24" s="4">
        <v>16</v>
      </c>
      <c r="E24" s="5">
        <v>0.53</v>
      </c>
      <c r="F24" s="4">
        <v>45</v>
      </c>
      <c r="G24" s="5">
        <v>1.42</v>
      </c>
      <c r="H24" s="4">
        <v>1</v>
      </c>
    </row>
    <row r="25" spans="1:8" x14ac:dyDescent="0.2">
      <c r="A25" s="2" t="s">
        <v>26</v>
      </c>
      <c r="B25" s="4">
        <v>1249</v>
      </c>
      <c r="C25" s="5">
        <v>19.989999999999998</v>
      </c>
      <c r="D25" s="4">
        <v>560</v>
      </c>
      <c r="E25" s="5">
        <v>18.649999999999999</v>
      </c>
      <c r="F25" s="4">
        <v>687</v>
      </c>
      <c r="G25" s="5">
        <v>21.74</v>
      </c>
      <c r="H25" s="4">
        <v>1</v>
      </c>
    </row>
    <row r="26" spans="1:8" x14ac:dyDescent="0.2">
      <c r="A26" s="2" t="s">
        <v>27</v>
      </c>
      <c r="B26" s="4">
        <v>45</v>
      </c>
      <c r="C26" s="5">
        <v>0.72</v>
      </c>
      <c r="D26" s="4">
        <v>8</v>
      </c>
      <c r="E26" s="5">
        <v>0.27</v>
      </c>
      <c r="F26" s="4">
        <v>37</v>
      </c>
      <c r="G26" s="5">
        <v>1.17</v>
      </c>
      <c r="H26" s="4">
        <v>0</v>
      </c>
    </row>
    <row r="27" spans="1:8" x14ac:dyDescent="0.2">
      <c r="A27" s="2" t="s">
        <v>28</v>
      </c>
      <c r="B27" s="4">
        <v>674</v>
      </c>
      <c r="C27" s="5">
        <v>10.79</v>
      </c>
      <c r="D27" s="4">
        <v>244</v>
      </c>
      <c r="E27" s="5">
        <v>8.1300000000000008</v>
      </c>
      <c r="F27" s="4">
        <v>429</v>
      </c>
      <c r="G27" s="5">
        <v>13.58</v>
      </c>
      <c r="H27" s="4">
        <v>1</v>
      </c>
    </row>
    <row r="28" spans="1:8" x14ac:dyDescent="0.2">
      <c r="A28" s="2" t="s">
        <v>29</v>
      </c>
      <c r="B28" s="4">
        <v>535</v>
      </c>
      <c r="C28" s="5">
        <v>8.56</v>
      </c>
      <c r="D28" s="4">
        <v>231</v>
      </c>
      <c r="E28" s="5">
        <v>7.69</v>
      </c>
      <c r="F28" s="4">
        <v>300</v>
      </c>
      <c r="G28" s="5">
        <v>9.49</v>
      </c>
      <c r="H28" s="4">
        <v>2</v>
      </c>
    </row>
    <row r="29" spans="1:8" x14ac:dyDescent="0.2">
      <c r="A29" s="2" t="s">
        <v>30</v>
      </c>
      <c r="B29" s="4">
        <v>655</v>
      </c>
      <c r="C29" s="5">
        <v>10.48</v>
      </c>
      <c r="D29" s="4">
        <v>527</v>
      </c>
      <c r="E29" s="5">
        <v>17.55</v>
      </c>
      <c r="F29" s="4">
        <v>126</v>
      </c>
      <c r="G29" s="5">
        <v>3.99</v>
      </c>
      <c r="H29" s="4">
        <v>0</v>
      </c>
    </row>
    <row r="30" spans="1:8" x14ac:dyDescent="0.2">
      <c r="A30" s="2" t="s">
        <v>31</v>
      </c>
      <c r="B30" s="4">
        <v>770</v>
      </c>
      <c r="C30" s="5">
        <v>12.32</v>
      </c>
      <c r="D30" s="4">
        <v>560</v>
      </c>
      <c r="E30" s="5">
        <v>18.649999999999999</v>
      </c>
      <c r="F30" s="4">
        <v>206</v>
      </c>
      <c r="G30" s="5">
        <v>6.52</v>
      </c>
      <c r="H30" s="4">
        <v>3</v>
      </c>
    </row>
    <row r="31" spans="1:8" x14ac:dyDescent="0.2">
      <c r="A31" s="2" t="s">
        <v>32</v>
      </c>
      <c r="B31" s="4">
        <v>348</v>
      </c>
      <c r="C31" s="5">
        <v>5.57</v>
      </c>
      <c r="D31" s="4">
        <v>231</v>
      </c>
      <c r="E31" s="5">
        <v>7.69</v>
      </c>
      <c r="F31" s="4">
        <v>75</v>
      </c>
      <c r="G31" s="5">
        <v>2.37</v>
      </c>
      <c r="H31" s="4">
        <v>10</v>
      </c>
    </row>
    <row r="32" spans="1:8" x14ac:dyDescent="0.2">
      <c r="A32" s="2" t="s">
        <v>33</v>
      </c>
      <c r="B32" s="4">
        <v>368</v>
      </c>
      <c r="C32" s="5">
        <v>5.89</v>
      </c>
      <c r="D32" s="4">
        <v>223</v>
      </c>
      <c r="E32" s="5">
        <v>7.43</v>
      </c>
      <c r="F32" s="4">
        <v>136</v>
      </c>
      <c r="G32" s="5">
        <v>4.3</v>
      </c>
      <c r="H32" s="4">
        <v>1</v>
      </c>
    </row>
    <row r="33" spans="1:8" x14ac:dyDescent="0.2">
      <c r="A33" s="2" t="s">
        <v>34</v>
      </c>
      <c r="B33" s="4">
        <v>209</v>
      </c>
      <c r="C33" s="5">
        <v>3.35</v>
      </c>
      <c r="D33" s="4">
        <v>49</v>
      </c>
      <c r="E33" s="5">
        <v>1.63</v>
      </c>
      <c r="F33" s="4">
        <v>141</v>
      </c>
      <c r="G33" s="5">
        <v>4.46</v>
      </c>
      <c r="H33" s="4">
        <v>3</v>
      </c>
    </row>
    <row r="34" spans="1:8" x14ac:dyDescent="0.2">
      <c r="A34" s="1" t="s">
        <v>2</v>
      </c>
      <c r="B34" s="4">
        <v>2480</v>
      </c>
      <c r="C34" s="5">
        <v>100.02000000000002</v>
      </c>
      <c r="D34" s="4">
        <v>1361</v>
      </c>
      <c r="E34" s="5">
        <v>100.00999999999999</v>
      </c>
      <c r="F34" s="4">
        <v>1103</v>
      </c>
      <c r="G34" s="5">
        <v>99.999999999999986</v>
      </c>
      <c r="H34" s="4">
        <v>4</v>
      </c>
    </row>
    <row r="35" spans="1:8" x14ac:dyDescent="0.2">
      <c r="A35" s="2" t="s">
        <v>20</v>
      </c>
      <c r="B35" s="4">
        <v>0</v>
      </c>
      <c r="C35" s="5">
        <v>0</v>
      </c>
      <c r="D35" s="4">
        <v>0</v>
      </c>
      <c r="E35" s="5">
        <v>0</v>
      </c>
      <c r="F35" s="4">
        <v>0</v>
      </c>
      <c r="G35" s="5">
        <v>0</v>
      </c>
      <c r="H35" s="4">
        <v>0</v>
      </c>
    </row>
    <row r="36" spans="1:8" x14ac:dyDescent="0.2">
      <c r="A36" s="2" t="s">
        <v>21</v>
      </c>
      <c r="B36" s="4">
        <v>337</v>
      </c>
      <c r="C36" s="5">
        <v>13.59</v>
      </c>
      <c r="D36" s="4">
        <v>124</v>
      </c>
      <c r="E36" s="5">
        <v>9.11</v>
      </c>
      <c r="F36" s="4">
        <v>213</v>
      </c>
      <c r="G36" s="5">
        <v>19.309999999999999</v>
      </c>
      <c r="H36" s="4">
        <v>0</v>
      </c>
    </row>
    <row r="37" spans="1:8" x14ac:dyDescent="0.2">
      <c r="A37" s="2" t="s">
        <v>22</v>
      </c>
      <c r="B37" s="4">
        <v>203</v>
      </c>
      <c r="C37" s="5">
        <v>8.19</v>
      </c>
      <c r="D37" s="4">
        <v>98</v>
      </c>
      <c r="E37" s="5">
        <v>7.2</v>
      </c>
      <c r="F37" s="4">
        <v>105</v>
      </c>
      <c r="G37" s="5">
        <v>9.52</v>
      </c>
      <c r="H37" s="4">
        <v>0</v>
      </c>
    </row>
    <row r="38" spans="1:8" x14ac:dyDescent="0.2">
      <c r="A38" s="2" t="s">
        <v>23</v>
      </c>
      <c r="B38" s="4">
        <v>8</v>
      </c>
      <c r="C38" s="5">
        <v>0.32</v>
      </c>
      <c r="D38" s="4">
        <v>0</v>
      </c>
      <c r="E38" s="5">
        <v>0</v>
      </c>
      <c r="F38" s="4">
        <v>8</v>
      </c>
      <c r="G38" s="5">
        <v>0.73</v>
      </c>
      <c r="H38" s="4">
        <v>0</v>
      </c>
    </row>
    <row r="39" spans="1:8" x14ac:dyDescent="0.2">
      <c r="A39" s="2" t="s">
        <v>24</v>
      </c>
      <c r="B39" s="4">
        <v>22</v>
      </c>
      <c r="C39" s="5">
        <v>0.89</v>
      </c>
      <c r="D39" s="4">
        <v>2</v>
      </c>
      <c r="E39" s="5">
        <v>0.15</v>
      </c>
      <c r="F39" s="4">
        <v>20</v>
      </c>
      <c r="G39" s="5">
        <v>1.81</v>
      </c>
      <c r="H39" s="4">
        <v>0</v>
      </c>
    </row>
    <row r="40" spans="1:8" x14ac:dyDescent="0.2">
      <c r="A40" s="2" t="s">
        <v>25</v>
      </c>
      <c r="B40" s="4">
        <v>26</v>
      </c>
      <c r="C40" s="5">
        <v>1.05</v>
      </c>
      <c r="D40" s="4">
        <v>3</v>
      </c>
      <c r="E40" s="5">
        <v>0.22</v>
      </c>
      <c r="F40" s="4">
        <v>23</v>
      </c>
      <c r="G40" s="5">
        <v>2.09</v>
      </c>
      <c r="H40" s="4">
        <v>0</v>
      </c>
    </row>
    <row r="41" spans="1:8" x14ac:dyDescent="0.2">
      <c r="A41" s="2" t="s">
        <v>26</v>
      </c>
      <c r="B41" s="4">
        <v>587</v>
      </c>
      <c r="C41" s="5">
        <v>23.67</v>
      </c>
      <c r="D41" s="4">
        <v>322</v>
      </c>
      <c r="E41" s="5">
        <v>23.66</v>
      </c>
      <c r="F41" s="4">
        <v>264</v>
      </c>
      <c r="G41" s="5">
        <v>23.93</v>
      </c>
      <c r="H41" s="4">
        <v>1</v>
      </c>
    </row>
    <row r="42" spans="1:8" x14ac:dyDescent="0.2">
      <c r="A42" s="2" t="s">
        <v>27</v>
      </c>
      <c r="B42" s="4">
        <v>19</v>
      </c>
      <c r="C42" s="5">
        <v>0.77</v>
      </c>
      <c r="D42" s="4">
        <v>4</v>
      </c>
      <c r="E42" s="5">
        <v>0.28999999999999998</v>
      </c>
      <c r="F42" s="4">
        <v>15</v>
      </c>
      <c r="G42" s="5">
        <v>1.36</v>
      </c>
      <c r="H42" s="4">
        <v>0</v>
      </c>
    </row>
    <row r="43" spans="1:8" x14ac:dyDescent="0.2">
      <c r="A43" s="2" t="s">
        <v>28</v>
      </c>
      <c r="B43" s="4">
        <v>212</v>
      </c>
      <c r="C43" s="5">
        <v>8.5500000000000007</v>
      </c>
      <c r="D43" s="4">
        <v>79</v>
      </c>
      <c r="E43" s="5">
        <v>5.8</v>
      </c>
      <c r="F43" s="4">
        <v>133</v>
      </c>
      <c r="G43" s="5">
        <v>12.06</v>
      </c>
      <c r="H43" s="4">
        <v>0</v>
      </c>
    </row>
    <row r="44" spans="1:8" x14ac:dyDescent="0.2">
      <c r="A44" s="2" t="s">
        <v>29</v>
      </c>
      <c r="B44" s="4">
        <v>131</v>
      </c>
      <c r="C44" s="5">
        <v>5.28</v>
      </c>
      <c r="D44" s="4">
        <v>74</v>
      </c>
      <c r="E44" s="5">
        <v>5.44</v>
      </c>
      <c r="F44" s="4">
        <v>56</v>
      </c>
      <c r="G44" s="5">
        <v>5.08</v>
      </c>
      <c r="H44" s="4">
        <v>0</v>
      </c>
    </row>
    <row r="45" spans="1:8" x14ac:dyDescent="0.2">
      <c r="A45" s="2" t="s">
        <v>30</v>
      </c>
      <c r="B45" s="4">
        <v>301</v>
      </c>
      <c r="C45" s="5">
        <v>12.14</v>
      </c>
      <c r="D45" s="4">
        <v>239</v>
      </c>
      <c r="E45" s="5">
        <v>17.559999999999999</v>
      </c>
      <c r="F45" s="4">
        <v>62</v>
      </c>
      <c r="G45" s="5">
        <v>5.62</v>
      </c>
      <c r="H45" s="4">
        <v>0</v>
      </c>
    </row>
    <row r="46" spans="1:8" x14ac:dyDescent="0.2">
      <c r="A46" s="2" t="s">
        <v>31</v>
      </c>
      <c r="B46" s="4">
        <v>312</v>
      </c>
      <c r="C46" s="5">
        <v>12.58</v>
      </c>
      <c r="D46" s="4">
        <v>229</v>
      </c>
      <c r="E46" s="5">
        <v>16.829999999999998</v>
      </c>
      <c r="F46" s="4">
        <v>83</v>
      </c>
      <c r="G46" s="5">
        <v>7.52</v>
      </c>
      <c r="H46" s="4">
        <v>0</v>
      </c>
    </row>
    <row r="47" spans="1:8" x14ac:dyDescent="0.2">
      <c r="A47" s="2" t="s">
        <v>32</v>
      </c>
      <c r="B47" s="4">
        <v>111</v>
      </c>
      <c r="C47" s="5">
        <v>4.4800000000000004</v>
      </c>
      <c r="D47" s="4">
        <v>74</v>
      </c>
      <c r="E47" s="5">
        <v>5.44</v>
      </c>
      <c r="F47" s="4">
        <v>30</v>
      </c>
      <c r="G47" s="5">
        <v>2.72</v>
      </c>
      <c r="H47" s="4">
        <v>0</v>
      </c>
    </row>
    <row r="48" spans="1:8" x14ac:dyDescent="0.2">
      <c r="A48" s="2" t="s">
        <v>33</v>
      </c>
      <c r="B48" s="4">
        <v>124</v>
      </c>
      <c r="C48" s="5">
        <v>5</v>
      </c>
      <c r="D48" s="4">
        <v>77</v>
      </c>
      <c r="E48" s="5">
        <v>5.66</v>
      </c>
      <c r="F48" s="4">
        <v>42</v>
      </c>
      <c r="G48" s="5">
        <v>3.81</v>
      </c>
      <c r="H48" s="4">
        <v>2</v>
      </c>
    </row>
    <row r="49" spans="1:8" x14ac:dyDescent="0.2">
      <c r="A49" s="2" t="s">
        <v>34</v>
      </c>
      <c r="B49" s="4">
        <v>87</v>
      </c>
      <c r="C49" s="5">
        <v>3.51</v>
      </c>
      <c r="D49" s="4">
        <v>36</v>
      </c>
      <c r="E49" s="5">
        <v>2.65</v>
      </c>
      <c r="F49" s="4">
        <v>49</v>
      </c>
      <c r="G49" s="5">
        <v>4.4400000000000004</v>
      </c>
      <c r="H49" s="4">
        <v>1</v>
      </c>
    </row>
    <row r="50" spans="1:8" x14ac:dyDescent="0.2">
      <c r="A50" s="1" t="s">
        <v>3</v>
      </c>
      <c r="B50" s="4">
        <v>2931</v>
      </c>
      <c r="C50" s="5">
        <v>100.01</v>
      </c>
      <c r="D50" s="4">
        <v>1671</v>
      </c>
      <c r="E50" s="5">
        <v>100.02000000000001</v>
      </c>
      <c r="F50" s="4">
        <v>1240</v>
      </c>
      <c r="G50" s="5">
        <v>99.990000000000023</v>
      </c>
      <c r="H50" s="4">
        <v>2</v>
      </c>
    </row>
    <row r="51" spans="1:8" x14ac:dyDescent="0.2">
      <c r="A51" s="2" t="s">
        <v>20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</row>
    <row r="52" spans="1:8" x14ac:dyDescent="0.2">
      <c r="A52" s="2" t="s">
        <v>21</v>
      </c>
      <c r="B52" s="4">
        <v>568</v>
      </c>
      <c r="C52" s="5">
        <v>19.38</v>
      </c>
      <c r="D52" s="4">
        <v>322</v>
      </c>
      <c r="E52" s="5">
        <v>19.27</v>
      </c>
      <c r="F52" s="4">
        <v>246</v>
      </c>
      <c r="G52" s="5">
        <v>19.84</v>
      </c>
      <c r="H52" s="4">
        <v>0</v>
      </c>
    </row>
    <row r="53" spans="1:8" x14ac:dyDescent="0.2">
      <c r="A53" s="2" t="s">
        <v>22</v>
      </c>
      <c r="B53" s="4">
        <v>314</v>
      </c>
      <c r="C53" s="5">
        <v>10.71</v>
      </c>
      <c r="D53" s="4">
        <v>137</v>
      </c>
      <c r="E53" s="5">
        <v>8.1999999999999993</v>
      </c>
      <c r="F53" s="4">
        <v>177</v>
      </c>
      <c r="G53" s="5">
        <v>14.27</v>
      </c>
      <c r="H53" s="4">
        <v>0</v>
      </c>
    </row>
    <row r="54" spans="1:8" x14ac:dyDescent="0.2">
      <c r="A54" s="2" t="s">
        <v>23</v>
      </c>
      <c r="B54" s="4">
        <v>6</v>
      </c>
      <c r="C54" s="5">
        <v>0.2</v>
      </c>
      <c r="D54" s="4">
        <v>0</v>
      </c>
      <c r="E54" s="5">
        <v>0</v>
      </c>
      <c r="F54" s="4">
        <v>6</v>
      </c>
      <c r="G54" s="5">
        <v>0.48</v>
      </c>
      <c r="H54" s="4">
        <v>0</v>
      </c>
    </row>
    <row r="55" spans="1:8" x14ac:dyDescent="0.2">
      <c r="A55" s="2" t="s">
        <v>24</v>
      </c>
      <c r="B55" s="4">
        <v>16</v>
      </c>
      <c r="C55" s="5">
        <v>0.55000000000000004</v>
      </c>
      <c r="D55" s="4">
        <v>2</v>
      </c>
      <c r="E55" s="5">
        <v>0.12</v>
      </c>
      <c r="F55" s="4">
        <v>14</v>
      </c>
      <c r="G55" s="5">
        <v>1.1299999999999999</v>
      </c>
      <c r="H55" s="4">
        <v>0</v>
      </c>
    </row>
    <row r="56" spans="1:8" x14ac:dyDescent="0.2">
      <c r="A56" s="2" t="s">
        <v>25</v>
      </c>
      <c r="B56" s="4">
        <v>36</v>
      </c>
      <c r="C56" s="5">
        <v>1.23</v>
      </c>
      <c r="D56" s="4">
        <v>7</v>
      </c>
      <c r="E56" s="5">
        <v>0.42</v>
      </c>
      <c r="F56" s="4">
        <v>29</v>
      </c>
      <c r="G56" s="5">
        <v>2.34</v>
      </c>
      <c r="H56" s="4">
        <v>0</v>
      </c>
    </row>
    <row r="57" spans="1:8" x14ac:dyDescent="0.2">
      <c r="A57" s="2" t="s">
        <v>26</v>
      </c>
      <c r="B57" s="4">
        <v>754</v>
      </c>
      <c r="C57" s="5">
        <v>25.73</v>
      </c>
      <c r="D57" s="4">
        <v>406</v>
      </c>
      <c r="E57" s="5">
        <v>24.3</v>
      </c>
      <c r="F57" s="4">
        <v>348</v>
      </c>
      <c r="G57" s="5">
        <v>28.06</v>
      </c>
      <c r="H57" s="4">
        <v>0</v>
      </c>
    </row>
    <row r="58" spans="1:8" x14ac:dyDescent="0.2">
      <c r="A58" s="2" t="s">
        <v>27</v>
      </c>
      <c r="B58" s="4">
        <v>12</v>
      </c>
      <c r="C58" s="5">
        <v>0.41</v>
      </c>
      <c r="D58" s="4">
        <v>3</v>
      </c>
      <c r="E58" s="5">
        <v>0.18</v>
      </c>
      <c r="F58" s="4">
        <v>9</v>
      </c>
      <c r="G58" s="5">
        <v>0.73</v>
      </c>
      <c r="H58" s="4">
        <v>0</v>
      </c>
    </row>
    <row r="59" spans="1:8" x14ac:dyDescent="0.2">
      <c r="A59" s="2" t="s">
        <v>28</v>
      </c>
      <c r="B59" s="4">
        <v>217</v>
      </c>
      <c r="C59" s="5">
        <v>7.4</v>
      </c>
      <c r="D59" s="4">
        <v>73</v>
      </c>
      <c r="E59" s="5">
        <v>4.37</v>
      </c>
      <c r="F59" s="4">
        <v>144</v>
      </c>
      <c r="G59" s="5">
        <v>11.61</v>
      </c>
      <c r="H59" s="4">
        <v>0</v>
      </c>
    </row>
    <row r="60" spans="1:8" x14ac:dyDescent="0.2">
      <c r="A60" s="2" t="s">
        <v>29</v>
      </c>
      <c r="B60" s="4">
        <v>118</v>
      </c>
      <c r="C60" s="5">
        <v>4.03</v>
      </c>
      <c r="D60" s="4">
        <v>80</v>
      </c>
      <c r="E60" s="5">
        <v>4.79</v>
      </c>
      <c r="F60" s="4">
        <v>38</v>
      </c>
      <c r="G60" s="5">
        <v>3.06</v>
      </c>
      <c r="H60" s="4">
        <v>0</v>
      </c>
    </row>
    <row r="61" spans="1:8" x14ac:dyDescent="0.2">
      <c r="A61" s="2" t="s">
        <v>30</v>
      </c>
      <c r="B61" s="4">
        <v>262</v>
      </c>
      <c r="C61" s="5">
        <v>8.94</v>
      </c>
      <c r="D61" s="4">
        <v>213</v>
      </c>
      <c r="E61" s="5">
        <v>12.75</v>
      </c>
      <c r="F61" s="4">
        <v>49</v>
      </c>
      <c r="G61" s="5">
        <v>3.95</v>
      </c>
      <c r="H61" s="4">
        <v>0</v>
      </c>
    </row>
    <row r="62" spans="1:8" x14ac:dyDescent="0.2">
      <c r="A62" s="2" t="s">
        <v>31</v>
      </c>
      <c r="B62" s="4">
        <v>317</v>
      </c>
      <c r="C62" s="5">
        <v>10.82</v>
      </c>
      <c r="D62" s="4">
        <v>251</v>
      </c>
      <c r="E62" s="5">
        <v>15.02</v>
      </c>
      <c r="F62" s="4">
        <v>65</v>
      </c>
      <c r="G62" s="5">
        <v>5.24</v>
      </c>
      <c r="H62" s="4">
        <v>0</v>
      </c>
    </row>
    <row r="63" spans="1:8" x14ac:dyDescent="0.2">
      <c r="A63" s="2" t="s">
        <v>32</v>
      </c>
      <c r="B63" s="4">
        <v>105</v>
      </c>
      <c r="C63" s="5">
        <v>3.58</v>
      </c>
      <c r="D63" s="4">
        <v>63</v>
      </c>
      <c r="E63" s="5">
        <v>3.77</v>
      </c>
      <c r="F63" s="4">
        <v>29</v>
      </c>
      <c r="G63" s="5">
        <v>2.34</v>
      </c>
      <c r="H63" s="4">
        <v>1</v>
      </c>
    </row>
    <row r="64" spans="1:8" x14ac:dyDescent="0.2">
      <c r="A64" s="2" t="s">
        <v>33</v>
      </c>
      <c r="B64" s="4">
        <v>128</v>
      </c>
      <c r="C64" s="5">
        <v>4.37</v>
      </c>
      <c r="D64" s="4">
        <v>86</v>
      </c>
      <c r="E64" s="5">
        <v>5.15</v>
      </c>
      <c r="F64" s="4">
        <v>39</v>
      </c>
      <c r="G64" s="5">
        <v>3.15</v>
      </c>
      <c r="H64" s="4">
        <v>1</v>
      </c>
    </row>
    <row r="65" spans="1:8" x14ac:dyDescent="0.2">
      <c r="A65" s="2" t="s">
        <v>34</v>
      </c>
      <c r="B65" s="4">
        <v>78</v>
      </c>
      <c r="C65" s="5">
        <v>2.66</v>
      </c>
      <c r="D65" s="4">
        <v>28</v>
      </c>
      <c r="E65" s="5">
        <v>1.68</v>
      </c>
      <c r="F65" s="4">
        <v>47</v>
      </c>
      <c r="G65" s="5">
        <v>3.79</v>
      </c>
      <c r="H65" s="4">
        <v>0</v>
      </c>
    </row>
    <row r="66" spans="1:8" x14ac:dyDescent="0.2">
      <c r="A66" s="1" t="s">
        <v>4</v>
      </c>
      <c r="B66" s="4">
        <v>1595</v>
      </c>
      <c r="C66" s="5">
        <v>100</v>
      </c>
      <c r="D66" s="4">
        <v>863</v>
      </c>
      <c r="E66" s="5">
        <v>100.00999999999999</v>
      </c>
      <c r="F66" s="4">
        <v>721</v>
      </c>
      <c r="G66" s="5">
        <v>100.02</v>
      </c>
      <c r="H66" s="4">
        <v>3</v>
      </c>
    </row>
    <row r="67" spans="1:8" x14ac:dyDescent="0.2">
      <c r="A67" s="2" t="s">
        <v>20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2">
      <c r="A68" s="2" t="s">
        <v>21</v>
      </c>
      <c r="B68" s="4">
        <v>264</v>
      </c>
      <c r="C68" s="5">
        <v>16.55</v>
      </c>
      <c r="D68" s="4">
        <v>115</v>
      </c>
      <c r="E68" s="5">
        <v>13.33</v>
      </c>
      <c r="F68" s="4">
        <v>149</v>
      </c>
      <c r="G68" s="5">
        <v>20.67</v>
      </c>
      <c r="H68" s="4">
        <v>0</v>
      </c>
    </row>
    <row r="69" spans="1:8" x14ac:dyDescent="0.2">
      <c r="A69" s="2" t="s">
        <v>22</v>
      </c>
      <c r="B69" s="4">
        <v>119</v>
      </c>
      <c r="C69" s="5">
        <v>7.46</v>
      </c>
      <c r="D69" s="4">
        <v>50</v>
      </c>
      <c r="E69" s="5">
        <v>5.79</v>
      </c>
      <c r="F69" s="4">
        <v>69</v>
      </c>
      <c r="G69" s="5">
        <v>9.57</v>
      </c>
      <c r="H69" s="4">
        <v>0</v>
      </c>
    </row>
    <row r="70" spans="1:8" x14ac:dyDescent="0.2">
      <c r="A70" s="2" t="s">
        <v>23</v>
      </c>
      <c r="B70" s="4">
        <v>0</v>
      </c>
      <c r="C70" s="5">
        <v>0</v>
      </c>
      <c r="D70" s="4">
        <v>0</v>
      </c>
      <c r="E70" s="5">
        <v>0</v>
      </c>
      <c r="F70" s="4">
        <v>0</v>
      </c>
      <c r="G70" s="5">
        <v>0</v>
      </c>
      <c r="H70" s="4">
        <v>0</v>
      </c>
    </row>
    <row r="71" spans="1:8" x14ac:dyDescent="0.2">
      <c r="A71" s="2" t="s">
        <v>24</v>
      </c>
      <c r="B71" s="4">
        <v>10</v>
      </c>
      <c r="C71" s="5">
        <v>0.63</v>
      </c>
      <c r="D71" s="4">
        <v>0</v>
      </c>
      <c r="E71" s="5">
        <v>0</v>
      </c>
      <c r="F71" s="4">
        <v>10</v>
      </c>
      <c r="G71" s="5">
        <v>1.39</v>
      </c>
      <c r="H71" s="4">
        <v>0</v>
      </c>
    </row>
    <row r="72" spans="1:8" x14ac:dyDescent="0.2">
      <c r="A72" s="2" t="s">
        <v>25</v>
      </c>
      <c r="B72" s="4">
        <v>23</v>
      </c>
      <c r="C72" s="5">
        <v>1.44</v>
      </c>
      <c r="D72" s="4">
        <v>6</v>
      </c>
      <c r="E72" s="5">
        <v>0.7</v>
      </c>
      <c r="F72" s="4">
        <v>17</v>
      </c>
      <c r="G72" s="5">
        <v>2.36</v>
      </c>
      <c r="H72" s="4">
        <v>0</v>
      </c>
    </row>
    <row r="73" spans="1:8" x14ac:dyDescent="0.2">
      <c r="A73" s="2" t="s">
        <v>26</v>
      </c>
      <c r="B73" s="4">
        <v>422</v>
      </c>
      <c r="C73" s="5">
        <v>26.46</v>
      </c>
      <c r="D73" s="4">
        <v>225</v>
      </c>
      <c r="E73" s="5">
        <v>26.07</v>
      </c>
      <c r="F73" s="4">
        <v>197</v>
      </c>
      <c r="G73" s="5">
        <v>27.32</v>
      </c>
      <c r="H73" s="4">
        <v>0</v>
      </c>
    </row>
    <row r="74" spans="1:8" x14ac:dyDescent="0.2">
      <c r="A74" s="2" t="s">
        <v>27</v>
      </c>
      <c r="B74" s="4">
        <v>15</v>
      </c>
      <c r="C74" s="5">
        <v>0.94</v>
      </c>
      <c r="D74" s="4">
        <v>2</v>
      </c>
      <c r="E74" s="5">
        <v>0.23</v>
      </c>
      <c r="F74" s="4">
        <v>13</v>
      </c>
      <c r="G74" s="5">
        <v>1.8</v>
      </c>
      <c r="H74" s="4">
        <v>0</v>
      </c>
    </row>
    <row r="75" spans="1:8" x14ac:dyDescent="0.2">
      <c r="A75" s="2" t="s">
        <v>28</v>
      </c>
      <c r="B75" s="4">
        <v>122</v>
      </c>
      <c r="C75" s="5">
        <v>7.65</v>
      </c>
      <c r="D75" s="4">
        <v>35</v>
      </c>
      <c r="E75" s="5">
        <v>4.0599999999999996</v>
      </c>
      <c r="F75" s="4">
        <v>87</v>
      </c>
      <c r="G75" s="5">
        <v>12.07</v>
      </c>
      <c r="H75" s="4">
        <v>0</v>
      </c>
    </row>
    <row r="76" spans="1:8" x14ac:dyDescent="0.2">
      <c r="A76" s="2" t="s">
        <v>29</v>
      </c>
      <c r="B76" s="4">
        <v>79</v>
      </c>
      <c r="C76" s="5">
        <v>4.95</v>
      </c>
      <c r="D76" s="4">
        <v>47</v>
      </c>
      <c r="E76" s="5">
        <v>5.45</v>
      </c>
      <c r="F76" s="4">
        <v>32</v>
      </c>
      <c r="G76" s="5">
        <v>4.4400000000000004</v>
      </c>
      <c r="H76" s="4">
        <v>0</v>
      </c>
    </row>
    <row r="77" spans="1:8" x14ac:dyDescent="0.2">
      <c r="A77" s="2" t="s">
        <v>30</v>
      </c>
      <c r="B77" s="4">
        <v>163</v>
      </c>
      <c r="C77" s="5">
        <v>10.220000000000001</v>
      </c>
      <c r="D77" s="4">
        <v>136</v>
      </c>
      <c r="E77" s="5">
        <v>15.76</v>
      </c>
      <c r="F77" s="4">
        <v>26</v>
      </c>
      <c r="G77" s="5">
        <v>3.61</v>
      </c>
      <c r="H77" s="4">
        <v>1</v>
      </c>
    </row>
    <row r="78" spans="1:8" x14ac:dyDescent="0.2">
      <c r="A78" s="2" t="s">
        <v>31</v>
      </c>
      <c r="B78" s="4">
        <v>211</v>
      </c>
      <c r="C78" s="5">
        <v>13.23</v>
      </c>
      <c r="D78" s="4">
        <v>155</v>
      </c>
      <c r="E78" s="5">
        <v>17.96</v>
      </c>
      <c r="F78" s="4">
        <v>56</v>
      </c>
      <c r="G78" s="5">
        <v>7.77</v>
      </c>
      <c r="H78" s="4">
        <v>0</v>
      </c>
    </row>
    <row r="79" spans="1:8" x14ac:dyDescent="0.2">
      <c r="A79" s="2" t="s">
        <v>32</v>
      </c>
      <c r="B79" s="4">
        <v>57</v>
      </c>
      <c r="C79" s="5">
        <v>3.57</v>
      </c>
      <c r="D79" s="4">
        <v>39</v>
      </c>
      <c r="E79" s="5">
        <v>4.5199999999999996</v>
      </c>
      <c r="F79" s="4">
        <v>17</v>
      </c>
      <c r="G79" s="5">
        <v>2.36</v>
      </c>
      <c r="H79" s="4">
        <v>0</v>
      </c>
    </row>
    <row r="80" spans="1:8" x14ac:dyDescent="0.2">
      <c r="A80" s="2" t="s">
        <v>33</v>
      </c>
      <c r="B80" s="4">
        <v>74</v>
      </c>
      <c r="C80" s="5">
        <v>4.6399999999999997</v>
      </c>
      <c r="D80" s="4">
        <v>39</v>
      </c>
      <c r="E80" s="5">
        <v>4.5199999999999996</v>
      </c>
      <c r="F80" s="4">
        <v>30</v>
      </c>
      <c r="G80" s="5">
        <v>4.16</v>
      </c>
      <c r="H80" s="4">
        <v>1</v>
      </c>
    </row>
    <row r="81" spans="1:8" x14ac:dyDescent="0.2">
      <c r="A81" s="2" t="s">
        <v>34</v>
      </c>
      <c r="B81" s="4">
        <v>36</v>
      </c>
      <c r="C81" s="5">
        <v>2.2599999999999998</v>
      </c>
      <c r="D81" s="4">
        <v>14</v>
      </c>
      <c r="E81" s="5">
        <v>1.62</v>
      </c>
      <c r="F81" s="4">
        <v>18</v>
      </c>
      <c r="G81" s="5">
        <v>2.5</v>
      </c>
      <c r="H81" s="4">
        <v>1</v>
      </c>
    </row>
    <row r="82" spans="1:8" x14ac:dyDescent="0.2">
      <c r="A82" s="1" t="s">
        <v>5</v>
      </c>
      <c r="B82" s="4">
        <v>2375</v>
      </c>
      <c r="C82" s="5">
        <v>99.990000000000023</v>
      </c>
      <c r="D82" s="4">
        <v>1059</v>
      </c>
      <c r="E82" s="5">
        <v>99.999999999999986</v>
      </c>
      <c r="F82" s="4">
        <v>1308</v>
      </c>
      <c r="G82" s="5">
        <v>99.999999999999986</v>
      </c>
      <c r="H82" s="4">
        <v>4</v>
      </c>
    </row>
    <row r="83" spans="1:8" x14ac:dyDescent="0.2">
      <c r="A83" s="2" t="s">
        <v>20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x14ac:dyDescent="0.2">
      <c r="A84" s="2" t="s">
        <v>21</v>
      </c>
      <c r="B84" s="4">
        <v>285</v>
      </c>
      <c r="C84" s="5">
        <v>12</v>
      </c>
      <c r="D84" s="4">
        <v>75</v>
      </c>
      <c r="E84" s="5">
        <v>7.08</v>
      </c>
      <c r="F84" s="4">
        <v>210</v>
      </c>
      <c r="G84" s="5">
        <v>16.059999999999999</v>
      </c>
      <c r="H84" s="4">
        <v>0</v>
      </c>
    </row>
    <row r="85" spans="1:8" x14ac:dyDescent="0.2">
      <c r="A85" s="2" t="s">
        <v>22</v>
      </c>
      <c r="B85" s="4">
        <v>159</v>
      </c>
      <c r="C85" s="5">
        <v>6.69</v>
      </c>
      <c r="D85" s="4">
        <v>43</v>
      </c>
      <c r="E85" s="5">
        <v>4.0599999999999996</v>
      </c>
      <c r="F85" s="4">
        <v>116</v>
      </c>
      <c r="G85" s="5">
        <v>8.8699999999999992</v>
      </c>
      <c r="H85" s="4">
        <v>0</v>
      </c>
    </row>
    <row r="86" spans="1:8" x14ac:dyDescent="0.2">
      <c r="A86" s="2" t="s">
        <v>23</v>
      </c>
      <c r="B86" s="4">
        <v>3</v>
      </c>
      <c r="C86" s="5">
        <v>0.13</v>
      </c>
      <c r="D86" s="4">
        <v>0</v>
      </c>
      <c r="E86" s="5">
        <v>0</v>
      </c>
      <c r="F86" s="4">
        <v>3</v>
      </c>
      <c r="G86" s="5">
        <v>0.23</v>
      </c>
      <c r="H86" s="4">
        <v>0</v>
      </c>
    </row>
    <row r="87" spans="1:8" x14ac:dyDescent="0.2">
      <c r="A87" s="2" t="s">
        <v>24</v>
      </c>
      <c r="B87" s="4">
        <v>37</v>
      </c>
      <c r="C87" s="5">
        <v>1.56</v>
      </c>
      <c r="D87" s="4">
        <v>4</v>
      </c>
      <c r="E87" s="5">
        <v>0.38</v>
      </c>
      <c r="F87" s="4">
        <v>33</v>
      </c>
      <c r="G87" s="5">
        <v>2.52</v>
      </c>
      <c r="H87" s="4">
        <v>0</v>
      </c>
    </row>
    <row r="88" spans="1:8" x14ac:dyDescent="0.2">
      <c r="A88" s="2" t="s">
        <v>25</v>
      </c>
      <c r="B88" s="4">
        <v>10</v>
      </c>
      <c r="C88" s="5">
        <v>0.42</v>
      </c>
      <c r="D88" s="4">
        <v>1</v>
      </c>
      <c r="E88" s="5">
        <v>0.09</v>
      </c>
      <c r="F88" s="4">
        <v>9</v>
      </c>
      <c r="G88" s="5">
        <v>0.69</v>
      </c>
      <c r="H88" s="4">
        <v>0</v>
      </c>
    </row>
    <row r="89" spans="1:8" x14ac:dyDescent="0.2">
      <c r="A89" s="2" t="s">
        <v>26</v>
      </c>
      <c r="B89" s="4">
        <v>474</v>
      </c>
      <c r="C89" s="5">
        <v>19.96</v>
      </c>
      <c r="D89" s="4">
        <v>185</v>
      </c>
      <c r="E89" s="5">
        <v>17.47</v>
      </c>
      <c r="F89" s="4">
        <v>289</v>
      </c>
      <c r="G89" s="5">
        <v>22.09</v>
      </c>
      <c r="H89" s="4">
        <v>0</v>
      </c>
    </row>
    <row r="90" spans="1:8" x14ac:dyDescent="0.2">
      <c r="A90" s="2" t="s">
        <v>27</v>
      </c>
      <c r="B90" s="4">
        <v>16</v>
      </c>
      <c r="C90" s="5">
        <v>0.67</v>
      </c>
      <c r="D90" s="4">
        <v>2</v>
      </c>
      <c r="E90" s="5">
        <v>0.19</v>
      </c>
      <c r="F90" s="4">
        <v>14</v>
      </c>
      <c r="G90" s="5">
        <v>1.07</v>
      </c>
      <c r="H90" s="4">
        <v>0</v>
      </c>
    </row>
    <row r="91" spans="1:8" x14ac:dyDescent="0.2">
      <c r="A91" s="2" t="s">
        <v>28</v>
      </c>
      <c r="B91" s="4">
        <v>350</v>
      </c>
      <c r="C91" s="5">
        <v>14.74</v>
      </c>
      <c r="D91" s="4">
        <v>107</v>
      </c>
      <c r="E91" s="5">
        <v>10.1</v>
      </c>
      <c r="F91" s="4">
        <v>242</v>
      </c>
      <c r="G91" s="5">
        <v>18.5</v>
      </c>
      <c r="H91" s="4">
        <v>1</v>
      </c>
    </row>
    <row r="92" spans="1:8" x14ac:dyDescent="0.2">
      <c r="A92" s="2" t="s">
        <v>29</v>
      </c>
      <c r="B92" s="4">
        <v>166</v>
      </c>
      <c r="C92" s="5">
        <v>6.99</v>
      </c>
      <c r="D92" s="4">
        <v>92</v>
      </c>
      <c r="E92" s="5">
        <v>8.69</v>
      </c>
      <c r="F92" s="4">
        <v>73</v>
      </c>
      <c r="G92" s="5">
        <v>5.58</v>
      </c>
      <c r="H92" s="4">
        <v>1</v>
      </c>
    </row>
    <row r="93" spans="1:8" x14ac:dyDescent="0.2">
      <c r="A93" s="2" t="s">
        <v>30</v>
      </c>
      <c r="B93" s="4">
        <v>197</v>
      </c>
      <c r="C93" s="5">
        <v>8.2899999999999991</v>
      </c>
      <c r="D93" s="4">
        <v>134</v>
      </c>
      <c r="E93" s="5">
        <v>12.65</v>
      </c>
      <c r="F93" s="4">
        <v>62</v>
      </c>
      <c r="G93" s="5">
        <v>4.74</v>
      </c>
      <c r="H93" s="4">
        <v>0</v>
      </c>
    </row>
    <row r="94" spans="1:8" x14ac:dyDescent="0.2">
      <c r="A94" s="2" t="s">
        <v>31</v>
      </c>
      <c r="B94" s="4">
        <v>325</v>
      </c>
      <c r="C94" s="5">
        <v>13.68</v>
      </c>
      <c r="D94" s="4">
        <v>226</v>
      </c>
      <c r="E94" s="5">
        <v>21.34</v>
      </c>
      <c r="F94" s="4">
        <v>99</v>
      </c>
      <c r="G94" s="5">
        <v>7.57</v>
      </c>
      <c r="H94" s="4">
        <v>0</v>
      </c>
    </row>
    <row r="95" spans="1:8" x14ac:dyDescent="0.2">
      <c r="A95" s="2" t="s">
        <v>32</v>
      </c>
      <c r="B95" s="4">
        <v>141</v>
      </c>
      <c r="C95" s="5">
        <v>5.94</v>
      </c>
      <c r="D95" s="4">
        <v>94</v>
      </c>
      <c r="E95" s="5">
        <v>8.8800000000000008</v>
      </c>
      <c r="F95" s="4">
        <v>46</v>
      </c>
      <c r="G95" s="5">
        <v>3.52</v>
      </c>
      <c r="H95" s="4">
        <v>0</v>
      </c>
    </row>
    <row r="96" spans="1:8" x14ac:dyDescent="0.2">
      <c r="A96" s="2" t="s">
        <v>33</v>
      </c>
      <c r="B96" s="4">
        <v>115</v>
      </c>
      <c r="C96" s="5">
        <v>4.84</v>
      </c>
      <c r="D96" s="4">
        <v>74</v>
      </c>
      <c r="E96" s="5">
        <v>6.99</v>
      </c>
      <c r="F96" s="4">
        <v>40</v>
      </c>
      <c r="G96" s="5">
        <v>3.06</v>
      </c>
      <c r="H96" s="4">
        <v>0</v>
      </c>
    </row>
    <row r="97" spans="1:8" x14ac:dyDescent="0.2">
      <c r="A97" s="2" t="s">
        <v>34</v>
      </c>
      <c r="B97" s="4">
        <v>97</v>
      </c>
      <c r="C97" s="5">
        <v>4.08</v>
      </c>
      <c r="D97" s="4">
        <v>22</v>
      </c>
      <c r="E97" s="5">
        <v>2.08</v>
      </c>
      <c r="F97" s="4">
        <v>72</v>
      </c>
      <c r="G97" s="5">
        <v>5.5</v>
      </c>
      <c r="H97" s="4">
        <v>2</v>
      </c>
    </row>
    <row r="98" spans="1:8" x14ac:dyDescent="0.2">
      <c r="A98" s="1" t="s">
        <v>6</v>
      </c>
      <c r="B98" s="4">
        <v>1408</v>
      </c>
      <c r="C98" s="5">
        <v>100.00000000000001</v>
      </c>
      <c r="D98" s="4">
        <v>661</v>
      </c>
      <c r="E98" s="5">
        <v>100.00000000000001</v>
      </c>
      <c r="F98" s="4">
        <v>726</v>
      </c>
      <c r="G98" s="5">
        <v>100</v>
      </c>
      <c r="H98" s="4">
        <v>1</v>
      </c>
    </row>
    <row r="99" spans="1:8" x14ac:dyDescent="0.2">
      <c r="A99" s="2" t="s">
        <v>20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2">
      <c r="A100" s="2" t="s">
        <v>21</v>
      </c>
      <c r="B100" s="4">
        <v>215</v>
      </c>
      <c r="C100" s="5">
        <v>15.27</v>
      </c>
      <c r="D100" s="4">
        <v>70</v>
      </c>
      <c r="E100" s="5">
        <v>10.59</v>
      </c>
      <c r="F100" s="4">
        <v>145</v>
      </c>
      <c r="G100" s="5">
        <v>19.97</v>
      </c>
      <c r="H100" s="4">
        <v>0</v>
      </c>
    </row>
    <row r="101" spans="1:8" x14ac:dyDescent="0.2">
      <c r="A101" s="2" t="s">
        <v>22</v>
      </c>
      <c r="B101" s="4">
        <v>96</v>
      </c>
      <c r="C101" s="5">
        <v>6.82</v>
      </c>
      <c r="D101" s="4">
        <v>33</v>
      </c>
      <c r="E101" s="5">
        <v>4.99</v>
      </c>
      <c r="F101" s="4">
        <v>63</v>
      </c>
      <c r="G101" s="5">
        <v>8.68</v>
      </c>
      <c r="H101" s="4">
        <v>0</v>
      </c>
    </row>
    <row r="102" spans="1:8" x14ac:dyDescent="0.2">
      <c r="A102" s="2" t="s">
        <v>23</v>
      </c>
      <c r="B102" s="4">
        <v>4</v>
      </c>
      <c r="C102" s="5">
        <v>0.28000000000000003</v>
      </c>
      <c r="D102" s="4">
        <v>0</v>
      </c>
      <c r="E102" s="5">
        <v>0</v>
      </c>
      <c r="F102" s="4">
        <v>4</v>
      </c>
      <c r="G102" s="5">
        <v>0.55000000000000004</v>
      </c>
      <c r="H102" s="4">
        <v>0</v>
      </c>
    </row>
    <row r="103" spans="1:8" x14ac:dyDescent="0.2">
      <c r="A103" s="2" t="s">
        <v>24</v>
      </c>
      <c r="B103" s="4">
        <v>12</v>
      </c>
      <c r="C103" s="5">
        <v>0.85</v>
      </c>
      <c r="D103" s="4">
        <v>0</v>
      </c>
      <c r="E103" s="5">
        <v>0</v>
      </c>
      <c r="F103" s="4">
        <v>12</v>
      </c>
      <c r="G103" s="5">
        <v>1.65</v>
      </c>
      <c r="H103" s="4">
        <v>0</v>
      </c>
    </row>
    <row r="104" spans="1:8" x14ac:dyDescent="0.2">
      <c r="A104" s="2" t="s">
        <v>25</v>
      </c>
      <c r="B104" s="4">
        <v>20</v>
      </c>
      <c r="C104" s="5">
        <v>1.42</v>
      </c>
      <c r="D104" s="4">
        <v>3</v>
      </c>
      <c r="E104" s="5">
        <v>0.45</v>
      </c>
      <c r="F104" s="4">
        <v>17</v>
      </c>
      <c r="G104" s="5">
        <v>2.34</v>
      </c>
      <c r="H104" s="4">
        <v>0</v>
      </c>
    </row>
    <row r="105" spans="1:8" x14ac:dyDescent="0.2">
      <c r="A105" s="2" t="s">
        <v>26</v>
      </c>
      <c r="B105" s="4">
        <v>337</v>
      </c>
      <c r="C105" s="5">
        <v>23.93</v>
      </c>
      <c r="D105" s="4">
        <v>155</v>
      </c>
      <c r="E105" s="5">
        <v>23.45</v>
      </c>
      <c r="F105" s="4">
        <v>182</v>
      </c>
      <c r="G105" s="5">
        <v>25.07</v>
      </c>
      <c r="H105" s="4">
        <v>0</v>
      </c>
    </row>
    <row r="106" spans="1:8" x14ac:dyDescent="0.2">
      <c r="A106" s="2" t="s">
        <v>27</v>
      </c>
      <c r="B106" s="4">
        <v>9</v>
      </c>
      <c r="C106" s="5">
        <v>0.64</v>
      </c>
      <c r="D106" s="4">
        <v>2</v>
      </c>
      <c r="E106" s="5">
        <v>0.3</v>
      </c>
      <c r="F106" s="4">
        <v>7</v>
      </c>
      <c r="G106" s="5">
        <v>0.96</v>
      </c>
      <c r="H106" s="4">
        <v>0</v>
      </c>
    </row>
    <row r="107" spans="1:8" x14ac:dyDescent="0.2">
      <c r="A107" s="2" t="s">
        <v>28</v>
      </c>
      <c r="B107" s="4">
        <v>114</v>
      </c>
      <c r="C107" s="5">
        <v>8.1</v>
      </c>
      <c r="D107" s="4">
        <v>15</v>
      </c>
      <c r="E107" s="5">
        <v>2.27</v>
      </c>
      <c r="F107" s="4">
        <v>99</v>
      </c>
      <c r="G107" s="5">
        <v>13.64</v>
      </c>
      <c r="H107" s="4">
        <v>0</v>
      </c>
    </row>
    <row r="108" spans="1:8" x14ac:dyDescent="0.2">
      <c r="A108" s="2" t="s">
        <v>29</v>
      </c>
      <c r="B108" s="4">
        <v>76</v>
      </c>
      <c r="C108" s="5">
        <v>5.4</v>
      </c>
      <c r="D108" s="4">
        <v>37</v>
      </c>
      <c r="E108" s="5">
        <v>5.6</v>
      </c>
      <c r="F108" s="4">
        <v>36</v>
      </c>
      <c r="G108" s="5">
        <v>4.96</v>
      </c>
      <c r="H108" s="4">
        <v>1</v>
      </c>
    </row>
    <row r="109" spans="1:8" x14ac:dyDescent="0.2">
      <c r="A109" s="2" t="s">
        <v>30</v>
      </c>
      <c r="B109" s="4">
        <v>130</v>
      </c>
      <c r="C109" s="5">
        <v>9.23</v>
      </c>
      <c r="D109" s="4">
        <v>86</v>
      </c>
      <c r="E109" s="5">
        <v>13.01</v>
      </c>
      <c r="F109" s="4">
        <v>44</v>
      </c>
      <c r="G109" s="5">
        <v>6.06</v>
      </c>
      <c r="H109" s="4">
        <v>0</v>
      </c>
    </row>
    <row r="110" spans="1:8" x14ac:dyDescent="0.2">
      <c r="A110" s="2" t="s">
        <v>31</v>
      </c>
      <c r="B110" s="4">
        <v>194</v>
      </c>
      <c r="C110" s="5">
        <v>13.78</v>
      </c>
      <c r="D110" s="4">
        <v>156</v>
      </c>
      <c r="E110" s="5">
        <v>23.6</v>
      </c>
      <c r="F110" s="4">
        <v>37</v>
      </c>
      <c r="G110" s="5">
        <v>5.0999999999999996</v>
      </c>
      <c r="H110" s="4">
        <v>0</v>
      </c>
    </row>
    <row r="111" spans="1:8" x14ac:dyDescent="0.2">
      <c r="A111" s="2" t="s">
        <v>32</v>
      </c>
      <c r="B111" s="4">
        <v>74</v>
      </c>
      <c r="C111" s="5">
        <v>5.26</v>
      </c>
      <c r="D111" s="4">
        <v>45</v>
      </c>
      <c r="E111" s="5">
        <v>6.81</v>
      </c>
      <c r="F111" s="4">
        <v>21</v>
      </c>
      <c r="G111" s="5">
        <v>2.89</v>
      </c>
      <c r="H111" s="4">
        <v>0</v>
      </c>
    </row>
    <row r="112" spans="1:8" x14ac:dyDescent="0.2">
      <c r="A112" s="2" t="s">
        <v>33</v>
      </c>
      <c r="B112" s="4">
        <v>74</v>
      </c>
      <c r="C112" s="5">
        <v>5.26</v>
      </c>
      <c r="D112" s="4">
        <v>39</v>
      </c>
      <c r="E112" s="5">
        <v>5.9</v>
      </c>
      <c r="F112" s="4">
        <v>35</v>
      </c>
      <c r="G112" s="5">
        <v>4.82</v>
      </c>
      <c r="H112" s="4">
        <v>0</v>
      </c>
    </row>
    <row r="113" spans="1:8" x14ac:dyDescent="0.2">
      <c r="A113" s="2" t="s">
        <v>34</v>
      </c>
      <c r="B113" s="4">
        <v>53</v>
      </c>
      <c r="C113" s="5">
        <v>3.76</v>
      </c>
      <c r="D113" s="4">
        <v>20</v>
      </c>
      <c r="E113" s="5">
        <v>3.03</v>
      </c>
      <c r="F113" s="4">
        <v>24</v>
      </c>
      <c r="G113" s="5">
        <v>3.31</v>
      </c>
      <c r="H113" s="4">
        <v>0</v>
      </c>
    </row>
    <row r="114" spans="1:8" x14ac:dyDescent="0.2">
      <c r="A114" s="1" t="s">
        <v>7</v>
      </c>
      <c r="B114" s="4">
        <v>1476</v>
      </c>
      <c r="C114" s="5">
        <v>100.00999999999999</v>
      </c>
      <c r="D114" s="4">
        <v>642</v>
      </c>
      <c r="E114" s="5">
        <v>99.99</v>
      </c>
      <c r="F114" s="4">
        <v>813</v>
      </c>
      <c r="G114" s="5">
        <v>100.00000000000001</v>
      </c>
      <c r="H114" s="4">
        <v>0</v>
      </c>
    </row>
    <row r="115" spans="1:8" x14ac:dyDescent="0.2">
      <c r="A115" s="2" t="s">
        <v>20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2">
      <c r="A116" s="2" t="s">
        <v>21</v>
      </c>
      <c r="B116" s="4">
        <v>216</v>
      </c>
      <c r="C116" s="5">
        <v>14.63</v>
      </c>
      <c r="D116" s="4">
        <v>48</v>
      </c>
      <c r="E116" s="5">
        <v>7.48</v>
      </c>
      <c r="F116" s="4">
        <v>168</v>
      </c>
      <c r="G116" s="5">
        <v>20.66</v>
      </c>
      <c r="H116" s="4">
        <v>0</v>
      </c>
    </row>
    <row r="117" spans="1:8" x14ac:dyDescent="0.2">
      <c r="A117" s="2" t="s">
        <v>22</v>
      </c>
      <c r="B117" s="4">
        <v>135</v>
      </c>
      <c r="C117" s="5">
        <v>9.15</v>
      </c>
      <c r="D117" s="4">
        <v>39</v>
      </c>
      <c r="E117" s="5">
        <v>6.07</v>
      </c>
      <c r="F117" s="4">
        <v>96</v>
      </c>
      <c r="G117" s="5">
        <v>11.81</v>
      </c>
      <c r="H117" s="4">
        <v>0</v>
      </c>
    </row>
    <row r="118" spans="1:8" x14ac:dyDescent="0.2">
      <c r="A118" s="2" t="s">
        <v>23</v>
      </c>
      <c r="B118" s="4">
        <v>6</v>
      </c>
      <c r="C118" s="5">
        <v>0.41</v>
      </c>
      <c r="D118" s="4">
        <v>0</v>
      </c>
      <c r="E118" s="5">
        <v>0</v>
      </c>
      <c r="F118" s="4">
        <v>6</v>
      </c>
      <c r="G118" s="5">
        <v>0.74</v>
      </c>
      <c r="H118" s="4">
        <v>0</v>
      </c>
    </row>
    <row r="119" spans="1:8" x14ac:dyDescent="0.2">
      <c r="A119" s="2" t="s">
        <v>24</v>
      </c>
      <c r="B119" s="4">
        <v>6</v>
      </c>
      <c r="C119" s="5">
        <v>0.41</v>
      </c>
      <c r="D119" s="4">
        <v>0</v>
      </c>
      <c r="E119" s="5">
        <v>0</v>
      </c>
      <c r="F119" s="4">
        <v>6</v>
      </c>
      <c r="G119" s="5">
        <v>0.74</v>
      </c>
      <c r="H119" s="4">
        <v>0</v>
      </c>
    </row>
    <row r="120" spans="1:8" x14ac:dyDescent="0.2">
      <c r="A120" s="2" t="s">
        <v>25</v>
      </c>
      <c r="B120" s="4">
        <v>27</v>
      </c>
      <c r="C120" s="5">
        <v>1.83</v>
      </c>
      <c r="D120" s="4">
        <v>1</v>
      </c>
      <c r="E120" s="5">
        <v>0.16</v>
      </c>
      <c r="F120" s="4">
        <v>25</v>
      </c>
      <c r="G120" s="5">
        <v>3.08</v>
      </c>
      <c r="H120" s="4">
        <v>0</v>
      </c>
    </row>
    <row r="121" spans="1:8" x14ac:dyDescent="0.2">
      <c r="A121" s="2" t="s">
        <v>26</v>
      </c>
      <c r="B121" s="4">
        <v>264</v>
      </c>
      <c r="C121" s="5">
        <v>17.89</v>
      </c>
      <c r="D121" s="4">
        <v>99</v>
      </c>
      <c r="E121" s="5">
        <v>15.42</v>
      </c>
      <c r="F121" s="4">
        <v>165</v>
      </c>
      <c r="G121" s="5">
        <v>20.3</v>
      </c>
      <c r="H121" s="4">
        <v>0</v>
      </c>
    </row>
    <row r="122" spans="1:8" x14ac:dyDescent="0.2">
      <c r="A122" s="2" t="s">
        <v>27</v>
      </c>
      <c r="B122" s="4">
        <v>11</v>
      </c>
      <c r="C122" s="5">
        <v>0.75</v>
      </c>
      <c r="D122" s="4">
        <v>0</v>
      </c>
      <c r="E122" s="5">
        <v>0</v>
      </c>
      <c r="F122" s="4">
        <v>11</v>
      </c>
      <c r="G122" s="5">
        <v>1.35</v>
      </c>
      <c r="H122" s="4">
        <v>0</v>
      </c>
    </row>
    <row r="123" spans="1:8" x14ac:dyDescent="0.2">
      <c r="A123" s="2" t="s">
        <v>28</v>
      </c>
      <c r="B123" s="4">
        <v>288</v>
      </c>
      <c r="C123" s="5">
        <v>19.510000000000002</v>
      </c>
      <c r="D123" s="4">
        <v>149</v>
      </c>
      <c r="E123" s="5">
        <v>23.21</v>
      </c>
      <c r="F123" s="4">
        <v>139</v>
      </c>
      <c r="G123" s="5">
        <v>17.100000000000001</v>
      </c>
      <c r="H123" s="4">
        <v>0</v>
      </c>
    </row>
    <row r="124" spans="1:8" x14ac:dyDescent="0.2">
      <c r="A124" s="2" t="s">
        <v>29</v>
      </c>
      <c r="B124" s="4">
        <v>79</v>
      </c>
      <c r="C124" s="5">
        <v>5.35</v>
      </c>
      <c r="D124" s="4">
        <v>30</v>
      </c>
      <c r="E124" s="5">
        <v>4.67</v>
      </c>
      <c r="F124" s="4">
        <v>48</v>
      </c>
      <c r="G124" s="5">
        <v>5.9</v>
      </c>
      <c r="H124" s="4">
        <v>0</v>
      </c>
    </row>
    <row r="125" spans="1:8" x14ac:dyDescent="0.2">
      <c r="A125" s="2" t="s">
        <v>30</v>
      </c>
      <c r="B125" s="4">
        <v>106</v>
      </c>
      <c r="C125" s="5">
        <v>7.18</v>
      </c>
      <c r="D125" s="4">
        <v>80</v>
      </c>
      <c r="E125" s="5">
        <v>12.46</v>
      </c>
      <c r="F125" s="4">
        <v>26</v>
      </c>
      <c r="G125" s="5">
        <v>3.2</v>
      </c>
      <c r="H125" s="4">
        <v>0</v>
      </c>
    </row>
    <row r="126" spans="1:8" x14ac:dyDescent="0.2">
      <c r="A126" s="2" t="s">
        <v>31</v>
      </c>
      <c r="B126" s="4">
        <v>143</v>
      </c>
      <c r="C126" s="5">
        <v>9.69</v>
      </c>
      <c r="D126" s="4">
        <v>103</v>
      </c>
      <c r="E126" s="5">
        <v>16.04</v>
      </c>
      <c r="F126" s="4">
        <v>40</v>
      </c>
      <c r="G126" s="5">
        <v>4.92</v>
      </c>
      <c r="H126" s="4">
        <v>0</v>
      </c>
    </row>
    <row r="127" spans="1:8" x14ac:dyDescent="0.2">
      <c r="A127" s="2" t="s">
        <v>32</v>
      </c>
      <c r="B127" s="4">
        <v>62</v>
      </c>
      <c r="C127" s="5">
        <v>4.2</v>
      </c>
      <c r="D127" s="4">
        <v>41</v>
      </c>
      <c r="E127" s="5">
        <v>6.39</v>
      </c>
      <c r="F127" s="4">
        <v>18</v>
      </c>
      <c r="G127" s="5">
        <v>2.21</v>
      </c>
      <c r="H127" s="4">
        <v>0</v>
      </c>
    </row>
    <row r="128" spans="1:8" x14ac:dyDescent="0.2">
      <c r="A128" s="2" t="s">
        <v>33</v>
      </c>
      <c r="B128" s="4">
        <v>71</v>
      </c>
      <c r="C128" s="5">
        <v>4.8099999999999996</v>
      </c>
      <c r="D128" s="4">
        <v>39</v>
      </c>
      <c r="E128" s="5">
        <v>6.07</v>
      </c>
      <c r="F128" s="4">
        <v>24</v>
      </c>
      <c r="G128" s="5">
        <v>2.95</v>
      </c>
      <c r="H128" s="4">
        <v>0</v>
      </c>
    </row>
    <row r="129" spans="1:8" x14ac:dyDescent="0.2">
      <c r="A129" s="2" t="s">
        <v>34</v>
      </c>
      <c r="B129" s="4">
        <v>62</v>
      </c>
      <c r="C129" s="5">
        <v>4.2</v>
      </c>
      <c r="D129" s="4">
        <v>13</v>
      </c>
      <c r="E129" s="5">
        <v>2.02</v>
      </c>
      <c r="F129" s="4">
        <v>41</v>
      </c>
      <c r="G129" s="5">
        <v>5.04</v>
      </c>
      <c r="H129" s="4">
        <v>0</v>
      </c>
    </row>
    <row r="130" spans="1:8" x14ac:dyDescent="0.2">
      <c r="A130" s="1" t="s">
        <v>8</v>
      </c>
      <c r="B130" s="4">
        <v>2268</v>
      </c>
      <c r="C130" s="5">
        <v>100</v>
      </c>
      <c r="D130" s="4">
        <v>1333</v>
      </c>
      <c r="E130" s="5">
        <v>100.01</v>
      </c>
      <c r="F130" s="4">
        <v>882</v>
      </c>
      <c r="G130" s="5">
        <v>99.97</v>
      </c>
      <c r="H130" s="4">
        <v>3</v>
      </c>
    </row>
    <row r="131" spans="1:8" x14ac:dyDescent="0.2">
      <c r="A131" s="2" t="s">
        <v>20</v>
      </c>
      <c r="B131" s="4">
        <v>3</v>
      </c>
      <c r="C131" s="5">
        <v>0.13</v>
      </c>
      <c r="D131" s="4">
        <v>0</v>
      </c>
      <c r="E131" s="5">
        <v>0</v>
      </c>
      <c r="F131" s="4">
        <v>3</v>
      </c>
      <c r="G131" s="5">
        <v>0.34</v>
      </c>
      <c r="H131" s="4">
        <v>0</v>
      </c>
    </row>
    <row r="132" spans="1:8" x14ac:dyDescent="0.2">
      <c r="A132" s="2" t="s">
        <v>21</v>
      </c>
      <c r="B132" s="4">
        <v>356</v>
      </c>
      <c r="C132" s="5">
        <v>15.7</v>
      </c>
      <c r="D132" s="4">
        <v>201</v>
      </c>
      <c r="E132" s="5">
        <v>15.08</v>
      </c>
      <c r="F132" s="4">
        <v>155</v>
      </c>
      <c r="G132" s="5">
        <v>17.57</v>
      </c>
      <c r="H132" s="4">
        <v>0</v>
      </c>
    </row>
    <row r="133" spans="1:8" x14ac:dyDescent="0.2">
      <c r="A133" s="2" t="s">
        <v>22</v>
      </c>
      <c r="B133" s="4">
        <v>379</v>
      </c>
      <c r="C133" s="5">
        <v>16.71</v>
      </c>
      <c r="D133" s="4">
        <v>186</v>
      </c>
      <c r="E133" s="5">
        <v>13.95</v>
      </c>
      <c r="F133" s="4">
        <v>192</v>
      </c>
      <c r="G133" s="5">
        <v>21.77</v>
      </c>
      <c r="H133" s="4">
        <v>1</v>
      </c>
    </row>
    <row r="134" spans="1:8" x14ac:dyDescent="0.2">
      <c r="A134" s="2" t="s">
        <v>23</v>
      </c>
      <c r="B134" s="4">
        <v>3</v>
      </c>
      <c r="C134" s="5">
        <v>0.13</v>
      </c>
      <c r="D134" s="4">
        <v>0</v>
      </c>
      <c r="E134" s="5">
        <v>0</v>
      </c>
      <c r="F134" s="4">
        <v>3</v>
      </c>
      <c r="G134" s="5">
        <v>0.34</v>
      </c>
      <c r="H134" s="4">
        <v>0</v>
      </c>
    </row>
    <row r="135" spans="1:8" x14ac:dyDescent="0.2">
      <c r="A135" s="2" t="s">
        <v>24</v>
      </c>
      <c r="B135" s="4">
        <v>7</v>
      </c>
      <c r="C135" s="5">
        <v>0.31</v>
      </c>
      <c r="D135" s="4">
        <v>0</v>
      </c>
      <c r="E135" s="5">
        <v>0</v>
      </c>
      <c r="F135" s="4">
        <v>7</v>
      </c>
      <c r="G135" s="5">
        <v>0.79</v>
      </c>
      <c r="H135" s="4">
        <v>0</v>
      </c>
    </row>
    <row r="136" spans="1:8" x14ac:dyDescent="0.2">
      <c r="A136" s="2" t="s">
        <v>25</v>
      </c>
      <c r="B136" s="4">
        <v>26</v>
      </c>
      <c r="C136" s="5">
        <v>1.1499999999999999</v>
      </c>
      <c r="D136" s="4">
        <v>7</v>
      </c>
      <c r="E136" s="5">
        <v>0.53</v>
      </c>
      <c r="F136" s="4">
        <v>19</v>
      </c>
      <c r="G136" s="5">
        <v>2.15</v>
      </c>
      <c r="H136" s="4">
        <v>0</v>
      </c>
    </row>
    <row r="137" spans="1:8" x14ac:dyDescent="0.2">
      <c r="A137" s="2" t="s">
        <v>26</v>
      </c>
      <c r="B137" s="4">
        <v>530</v>
      </c>
      <c r="C137" s="5">
        <v>23.37</v>
      </c>
      <c r="D137" s="4">
        <v>312</v>
      </c>
      <c r="E137" s="5">
        <v>23.41</v>
      </c>
      <c r="F137" s="4">
        <v>217</v>
      </c>
      <c r="G137" s="5">
        <v>24.6</v>
      </c>
      <c r="H137" s="4">
        <v>1</v>
      </c>
    </row>
    <row r="138" spans="1:8" x14ac:dyDescent="0.2">
      <c r="A138" s="2" t="s">
        <v>27</v>
      </c>
      <c r="B138" s="4">
        <v>8</v>
      </c>
      <c r="C138" s="5">
        <v>0.35</v>
      </c>
      <c r="D138" s="4">
        <v>2</v>
      </c>
      <c r="E138" s="5">
        <v>0.15</v>
      </c>
      <c r="F138" s="4">
        <v>6</v>
      </c>
      <c r="G138" s="5">
        <v>0.68</v>
      </c>
      <c r="H138" s="4">
        <v>0</v>
      </c>
    </row>
    <row r="139" spans="1:8" x14ac:dyDescent="0.2">
      <c r="A139" s="2" t="s">
        <v>28</v>
      </c>
      <c r="B139" s="4">
        <v>164</v>
      </c>
      <c r="C139" s="5">
        <v>7.23</v>
      </c>
      <c r="D139" s="4">
        <v>86</v>
      </c>
      <c r="E139" s="5">
        <v>6.45</v>
      </c>
      <c r="F139" s="4">
        <v>78</v>
      </c>
      <c r="G139" s="5">
        <v>8.84</v>
      </c>
      <c r="H139" s="4">
        <v>0</v>
      </c>
    </row>
    <row r="140" spans="1:8" x14ac:dyDescent="0.2">
      <c r="A140" s="2" t="s">
        <v>29</v>
      </c>
      <c r="B140" s="4">
        <v>111</v>
      </c>
      <c r="C140" s="5">
        <v>4.8899999999999997</v>
      </c>
      <c r="D140" s="4">
        <v>65</v>
      </c>
      <c r="E140" s="5">
        <v>4.88</v>
      </c>
      <c r="F140" s="4">
        <v>45</v>
      </c>
      <c r="G140" s="5">
        <v>5.0999999999999996</v>
      </c>
      <c r="H140" s="4">
        <v>0</v>
      </c>
    </row>
    <row r="141" spans="1:8" x14ac:dyDescent="0.2">
      <c r="A141" s="2" t="s">
        <v>30</v>
      </c>
      <c r="B141" s="4">
        <v>208</v>
      </c>
      <c r="C141" s="5">
        <v>9.17</v>
      </c>
      <c r="D141" s="4">
        <v>162</v>
      </c>
      <c r="E141" s="5">
        <v>12.15</v>
      </c>
      <c r="F141" s="4">
        <v>44</v>
      </c>
      <c r="G141" s="5">
        <v>4.99</v>
      </c>
      <c r="H141" s="4">
        <v>0</v>
      </c>
    </row>
    <row r="142" spans="1:8" x14ac:dyDescent="0.2">
      <c r="A142" s="2" t="s">
        <v>31</v>
      </c>
      <c r="B142" s="4">
        <v>220</v>
      </c>
      <c r="C142" s="5">
        <v>9.6999999999999993</v>
      </c>
      <c r="D142" s="4">
        <v>171</v>
      </c>
      <c r="E142" s="5">
        <v>12.83</v>
      </c>
      <c r="F142" s="4">
        <v>45</v>
      </c>
      <c r="G142" s="5">
        <v>5.0999999999999996</v>
      </c>
      <c r="H142" s="4">
        <v>0</v>
      </c>
    </row>
    <row r="143" spans="1:8" x14ac:dyDescent="0.2">
      <c r="A143" s="2" t="s">
        <v>32</v>
      </c>
      <c r="B143" s="4">
        <v>93</v>
      </c>
      <c r="C143" s="5">
        <v>4.0999999999999996</v>
      </c>
      <c r="D143" s="4">
        <v>68</v>
      </c>
      <c r="E143" s="5">
        <v>5.0999999999999996</v>
      </c>
      <c r="F143" s="4">
        <v>13</v>
      </c>
      <c r="G143" s="5">
        <v>1.47</v>
      </c>
      <c r="H143" s="4">
        <v>1</v>
      </c>
    </row>
    <row r="144" spans="1:8" x14ac:dyDescent="0.2">
      <c r="A144" s="2" t="s">
        <v>33</v>
      </c>
      <c r="B144" s="4">
        <v>87</v>
      </c>
      <c r="C144" s="5">
        <v>3.84</v>
      </c>
      <c r="D144" s="4">
        <v>50</v>
      </c>
      <c r="E144" s="5">
        <v>3.75</v>
      </c>
      <c r="F144" s="4">
        <v>30</v>
      </c>
      <c r="G144" s="5">
        <v>3.4</v>
      </c>
      <c r="H144" s="4">
        <v>0</v>
      </c>
    </row>
    <row r="145" spans="1:8" x14ac:dyDescent="0.2">
      <c r="A145" s="2" t="s">
        <v>34</v>
      </c>
      <c r="B145" s="4">
        <v>73</v>
      </c>
      <c r="C145" s="5">
        <v>3.22</v>
      </c>
      <c r="D145" s="4">
        <v>23</v>
      </c>
      <c r="E145" s="5">
        <v>1.73</v>
      </c>
      <c r="F145" s="4">
        <v>25</v>
      </c>
      <c r="G145" s="5">
        <v>2.83</v>
      </c>
      <c r="H145" s="4">
        <v>0</v>
      </c>
    </row>
    <row r="146" spans="1:8" x14ac:dyDescent="0.2">
      <c r="A146" s="1" t="s">
        <v>9</v>
      </c>
      <c r="B146" s="4">
        <v>941</v>
      </c>
      <c r="C146" s="5">
        <v>100.00000000000001</v>
      </c>
      <c r="D146" s="4">
        <v>475</v>
      </c>
      <c r="E146" s="5">
        <v>99.980000000000018</v>
      </c>
      <c r="F146" s="4">
        <v>460</v>
      </c>
      <c r="G146" s="5">
        <v>100.01999999999998</v>
      </c>
      <c r="H146" s="4">
        <v>1</v>
      </c>
    </row>
    <row r="147" spans="1:8" x14ac:dyDescent="0.2">
      <c r="A147" s="2" t="s">
        <v>20</v>
      </c>
      <c r="B147" s="4">
        <v>1</v>
      </c>
      <c r="C147" s="5">
        <v>0.11</v>
      </c>
      <c r="D147" s="4">
        <v>1</v>
      </c>
      <c r="E147" s="5">
        <v>0.21</v>
      </c>
      <c r="F147" s="4">
        <v>0</v>
      </c>
      <c r="G147" s="5">
        <v>0</v>
      </c>
      <c r="H147" s="4">
        <v>0</v>
      </c>
    </row>
    <row r="148" spans="1:8" x14ac:dyDescent="0.2">
      <c r="A148" s="2" t="s">
        <v>21</v>
      </c>
      <c r="B148" s="4">
        <v>140</v>
      </c>
      <c r="C148" s="5">
        <v>14.88</v>
      </c>
      <c r="D148" s="4">
        <v>55</v>
      </c>
      <c r="E148" s="5">
        <v>11.58</v>
      </c>
      <c r="F148" s="4">
        <v>85</v>
      </c>
      <c r="G148" s="5">
        <v>18.48</v>
      </c>
      <c r="H148" s="4">
        <v>0</v>
      </c>
    </row>
    <row r="149" spans="1:8" x14ac:dyDescent="0.2">
      <c r="A149" s="2" t="s">
        <v>22</v>
      </c>
      <c r="B149" s="4">
        <v>93</v>
      </c>
      <c r="C149" s="5">
        <v>9.8800000000000008</v>
      </c>
      <c r="D149" s="4">
        <v>34</v>
      </c>
      <c r="E149" s="5">
        <v>7.16</v>
      </c>
      <c r="F149" s="4">
        <v>59</v>
      </c>
      <c r="G149" s="5">
        <v>12.83</v>
      </c>
      <c r="H149" s="4">
        <v>0</v>
      </c>
    </row>
    <row r="150" spans="1:8" x14ac:dyDescent="0.2">
      <c r="A150" s="2" t="s">
        <v>23</v>
      </c>
      <c r="B150" s="4">
        <v>1</v>
      </c>
      <c r="C150" s="5">
        <v>0.11</v>
      </c>
      <c r="D150" s="4">
        <v>0</v>
      </c>
      <c r="E150" s="5">
        <v>0</v>
      </c>
      <c r="F150" s="4">
        <v>1</v>
      </c>
      <c r="G150" s="5">
        <v>0.22</v>
      </c>
      <c r="H150" s="4">
        <v>0</v>
      </c>
    </row>
    <row r="151" spans="1:8" x14ac:dyDescent="0.2">
      <c r="A151" s="2" t="s">
        <v>24</v>
      </c>
      <c r="B151" s="4">
        <v>10</v>
      </c>
      <c r="C151" s="5">
        <v>1.06</v>
      </c>
      <c r="D151" s="4">
        <v>1</v>
      </c>
      <c r="E151" s="5">
        <v>0.21</v>
      </c>
      <c r="F151" s="4">
        <v>9</v>
      </c>
      <c r="G151" s="5">
        <v>1.96</v>
      </c>
      <c r="H151" s="4">
        <v>0</v>
      </c>
    </row>
    <row r="152" spans="1:8" x14ac:dyDescent="0.2">
      <c r="A152" s="2" t="s">
        <v>25</v>
      </c>
      <c r="B152" s="4">
        <v>15</v>
      </c>
      <c r="C152" s="5">
        <v>1.59</v>
      </c>
      <c r="D152" s="4">
        <v>2</v>
      </c>
      <c r="E152" s="5">
        <v>0.42</v>
      </c>
      <c r="F152" s="4">
        <v>13</v>
      </c>
      <c r="G152" s="5">
        <v>2.83</v>
      </c>
      <c r="H152" s="4">
        <v>0</v>
      </c>
    </row>
    <row r="153" spans="1:8" x14ac:dyDescent="0.2">
      <c r="A153" s="2" t="s">
        <v>26</v>
      </c>
      <c r="B153" s="4">
        <v>205</v>
      </c>
      <c r="C153" s="5">
        <v>21.79</v>
      </c>
      <c r="D153" s="4">
        <v>98</v>
      </c>
      <c r="E153" s="5">
        <v>20.63</v>
      </c>
      <c r="F153" s="4">
        <v>107</v>
      </c>
      <c r="G153" s="5">
        <v>23.26</v>
      </c>
      <c r="H153" s="4">
        <v>0</v>
      </c>
    </row>
    <row r="154" spans="1:8" x14ac:dyDescent="0.2">
      <c r="A154" s="2" t="s">
        <v>27</v>
      </c>
      <c r="B154" s="4">
        <v>7</v>
      </c>
      <c r="C154" s="5">
        <v>0.74</v>
      </c>
      <c r="D154" s="4">
        <v>3</v>
      </c>
      <c r="E154" s="5">
        <v>0.63</v>
      </c>
      <c r="F154" s="4">
        <v>4</v>
      </c>
      <c r="G154" s="5">
        <v>0.87</v>
      </c>
      <c r="H154" s="4">
        <v>0</v>
      </c>
    </row>
    <row r="155" spans="1:8" x14ac:dyDescent="0.2">
      <c r="A155" s="2" t="s">
        <v>28</v>
      </c>
      <c r="B155" s="4">
        <v>104</v>
      </c>
      <c r="C155" s="5">
        <v>11.05</v>
      </c>
      <c r="D155" s="4">
        <v>53</v>
      </c>
      <c r="E155" s="5">
        <v>11.16</v>
      </c>
      <c r="F155" s="4">
        <v>51</v>
      </c>
      <c r="G155" s="5">
        <v>11.09</v>
      </c>
      <c r="H155" s="4">
        <v>0</v>
      </c>
    </row>
    <row r="156" spans="1:8" x14ac:dyDescent="0.2">
      <c r="A156" s="2" t="s">
        <v>29</v>
      </c>
      <c r="B156" s="4">
        <v>57</v>
      </c>
      <c r="C156" s="5">
        <v>6.06</v>
      </c>
      <c r="D156" s="4">
        <v>25</v>
      </c>
      <c r="E156" s="5">
        <v>5.26</v>
      </c>
      <c r="F156" s="4">
        <v>31</v>
      </c>
      <c r="G156" s="5">
        <v>6.74</v>
      </c>
      <c r="H156" s="4">
        <v>0</v>
      </c>
    </row>
    <row r="157" spans="1:8" x14ac:dyDescent="0.2">
      <c r="A157" s="2" t="s">
        <v>30</v>
      </c>
      <c r="B157" s="4">
        <v>90</v>
      </c>
      <c r="C157" s="5">
        <v>9.56</v>
      </c>
      <c r="D157" s="4">
        <v>65</v>
      </c>
      <c r="E157" s="5">
        <v>13.68</v>
      </c>
      <c r="F157" s="4">
        <v>25</v>
      </c>
      <c r="G157" s="5">
        <v>5.43</v>
      </c>
      <c r="H157" s="4">
        <v>0</v>
      </c>
    </row>
    <row r="158" spans="1:8" x14ac:dyDescent="0.2">
      <c r="A158" s="2" t="s">
        <v>31</v>
      </c>
      <c r="B158" s="4">
        <v>116</v>
      </c>
      <c r="C158" s="5">
        <v>12.33</v>
      </c>
      <c r="D158" s="4">
        <v>84</v>
      </c>
      <c r="E158" s="5">
        <v>17.68</v>
      </c>
      <c r="F158" s="4">
        <v>31</v>
      </c>
      <c r="G158" s="5">
        <v>6.74</v>
      </c>
      <c r="H158" s="4">
        <v>1</v>
      </c>
    </row>
    <row r="159" spans="1:8" x14ac:dyDescent="0.2">
      <c r="A159" s="2" t="s">
        <v>32</v>
      </c>
      <c r="B159" s="4">
        <v>46</v>
      </c>
      <c r="C159" s="5">
        <v>4.8899999999999997</v>
      </c>
      <c r="D159" s="4">
        <v>28</v>
      </c>
      <c r="E159" s="5">
        <v>5.89</v>
      </c>
      <c r="F159" s="4">
        <v>17</v>
      </c>
      <c r="G159" s="5">
        <v>3.7</v>
      </c>
      <c r="H159" s="4">
        <v>0</v>
      </c>
    </row>
    <row r="160" spans="1:8" x14ac:dyDescent="0.2">
      <c r="A160" s="2" t="s">
        <v>33</v>
      </c>
      <c r="B160" s="4">
        <v>34</v>
      </c>
      <c r="C160" s="5">
        <v>3.61</v>
      </c>
      <c r="D160" s="4">
        <v>18</v>
      </c>
      <c r="E160" s="5">
        <v>3.79</v>
      </c>
      <c r="F160" s="4">
        <v>14</v>
      </c>
      <c r="G160" s="5">
        <v>3.04</v>
      </c>
      <c r="H160" s="4">
        <v>0</v>
      </c>
    </row>
    <row r="161" spans="1:8" x14ac:dyDescent="0.2">
      <c r="A161" s="2" t="s">
        <v>34</v>
      </c>
      <c r="B161" s="4">
        <v>22</v>
      </c>
      <c r="C161" s="5">
        <v>2.34</v>
      </c>
      <c r="D161" s="4">
        <v>8</v>
      </c>
      <c r="E161" s="5">
        <v>1.68</v>
      </c>
      <c r="F161" s="4">
        <v>13</v>
      </c>
      <c r="G161" s="5">
        <v>2.83</v>
      </c>
      <c r="H161" s="4">
        <v>0</v>
      </c>
    </row>
    <row r="162" spans="1:8" x14ac:dyDescent="0.2">
      <c r="A162" s="1" t="s">
        <v>10</v>
      </c>
      <c r="B162" s="4">
        <v>988</v>
      </c>
      <c r="C162" s="5">
        <v>99.97999999999999</v>
      </c>
      <c r="D162" s="4">
        <v>480</v>
      </c>
      <c r="E162" s="5">
        <v>100.00999999999999</v>
      </c>
      <c r="F162" s="4">
        <v>483</v>
      </c>
      <c r="G162" s="5">
        <v>100.00000000000001</v>
      </c>
      <c r="H162" s="4">
        <v>5</v>
      </c>
    </row>
    <row r="163" spans="1:8" x14ac:dyDescent="0.2">
      <c r="A163" s="2" t="s">
        <v>20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2">
      <c r="A164" s="2" t="s">
        <v>21</v>
      </c>
      <c r="B164" s="4">
        <v>149</v>
      </c>
      <c r="C164" s="5">
        <v>15.08</v>
      </c>
      <c r="D164" s="4">
        <v>65</v>
      </c>
      <c r="E164" s="5">
        <v>13.54</v>
      </c>
      <c r="F164" s="4">
        <v>84</v>
      </c>
      <c r="G164" s="5">
        <v>17.39</v>
      </c>
      <c r="H164" s="4">
        <v>0</v>
      </c>
    </row>
    <row r="165" spans="1:8" x14ac:dyDescent="0.2">
      <c r="A165" s="2" t="s">
        <v>22</v>
      </c>
      <c r="B165" s="4">
        <v>118</v>
      </c>
      <c r="C165" s="5">
        <v>11.94</v>
      </c>
      <c r="D165" s="4">
        <v>36</v>
      </c>
      <c r="E165" s="5">
        <v>7.5</v>
      </c>
      <c r="F165" s="4">
        <v>82</v>
      </c>
      <c r="G165" s="5">
        <v>16.98</v>
      </c>
      <c r="H165" s="4">
        <v>0</v>
      </c>
    </row>
    <row r="166" spans="1:8" x14ac:dyDescent="0.2">
      <c r="A166" s="2" t="s">
        <v>23</v>
      </c>
      <c r="B166" s="4">
        <v>4</v>
      </c>
      <c r="C166" s="5">
        <v>0.4</v>
      </c>
      <c r="D166" s="4">
        <v>0</v>
      </c>
      <c r="E166" s="5">
        <v>0</v>
      </c>
      <c r="F166" s="4">
        <v>4</v>
      </c>
      <c r="G166" s="5">
        <v>0.83</v>
      </c>
      <c r="H166" s="4">
        <v>0</v>
      </c>
    </row>
    <row r="167" spans="1:8" x14ac:dyDescent="0.2">
      <c r="A167" s="2" t="s">
        <v>24</v>
      </c>
      <c r="B167" s="4">
        <v>3</v>
      </c>
      <c r="C167" s="5">
        <v>0.3</v>
      </c>
      <c r="D167" s="4">
        <v>0</v>
      </c>
      <c r="E167" s="5">
        <v>0</v>
      </c>
      <c r="F167" s="4">
        <v>3</v>
      </c>
      <c r="G167" s="5">
        <v>0.62</v>
      </c>
      <c r="H167" s="4">
        <v>0</v>
      </c>
    </row>
    <row r="168" spans="1:8" x14ac:dyDescent="0.2">
      <c r="A168" s="2" t="s">
        <v>25</v>
      </c>
      <c r="B168" s="4">
        <v>28</v>
      </c>
      <c r="C168" s="5">
        <v>2.83</v>
      </c>
      <c r="D168" s="4">
        <v>3</v>
      </c>
      <c r="E168" s="5">
        <v>0.63</v>
      </c>
      <c r="F168" s="4">
        <v>25</v>
      </c>
      <c r="G168" s="5">
        <v>5.18</v>
      </c>
      <c r="H168" s="4">
        <v>0</v>
      </c>
    </row>
    <row r="169" spans="1:8" x14ac:dyDescent="0.2">
      <c r="A169" s="2" t="s">
        <v>26</v>
      </c>
      <c r="B169" s="4">
        <v>207</v>
      </c>
      <c r="C169" s="5">
        <v>20.95</v>
      </c>
      <c r="D169" s="4">
        <v>96</v>
      </c>
      <c r="E169" s="5">
        <v>20</v>
      </c>
      <c r="F169" s="4">
        <v>111</v>
      </c>
      <c r="G169" s="5">
        <v>22.98</v>
      </c>
      <c r="H169" s="4">
        <v>0</v>
      </c>
    </row>
    <row r="170" spans="1:8" x14ac:dyDescent="0.2">
      <c r="A170" s="2" t="s">
        <v>27</v>
      </c>
      <c r="B170" s="4">
        <v>6</v>
      </c>
      <c r="C170" s="5">
        <v>0.61</v>
      </c>
      <c r="D170" s="4">
        <v>1</v>
      </c>
      <c r="E170" s="5">
        <v>0.21</v>
      </c>
      <c r="F170" s="4">
        <v>5</v>
      </c>
      <c r="G170" s="5">
        <v>1.04</v>
      </c>
      <c r="H170" s="4">
        <v>0</v>
      </c>
    </row>
    <row r="171" spans="1:8" x14ac:dyDescent="0.2">
      <c r="A171" s="2" t="s">
        <v>28</v>
      </c>
      <c r="B171" s="4">
        <v>76</v>
      </c>
      <c r="C171" s="5">
        <v>7.69</v>
      </c>
      <c r="D171" s="4">
        <v>30</v>
      </c>
      <c r="E171" s="5">
        <v>6.25</v>
      </c>
      <c r="F171" s="4">
        <v>46</v>
      </c>
      <c r="G171" s="5">
        <v>9.52</v>
      </c>
      <c r="H171" s="4">
        <v>0</v>
      </c>
    </row>
    <row r="172" spans="1:8" x14ac:dyDescent="0.2">
      <c r="A172" s="2" t="s">
        <v>29</v>
      </c>
      <c r="B172" s="4">
        <v>43</v>
      </c>
      <c r="C172" s="5">
        <v>4.3499999999999996</v>
      </c>
      <c r="D172" s="4">
        <v>23</v>
      </c>
      <c r="E172" s="5">
        <v>4.79</v>
      </c>
      <c r="F172" s="4">
        <v>19</v>
      </c>
      <c r="G172" s="5">
        <v>3.93</v>
      </c>
      <c r="H172" s="4">
        <v>0</v>
      </c>
    </row>
    <row r="173" spans="1:8" x14ac:dyDescent="0.2">
      <c r="A173" s="2" t="s">
        <v>30</v>
      </c>
      <c r="B173" s="4">
        <v>102</v>
      </c>
      <c r="C173" s="5">
        <v>10.32</v>
      </c>
      <c r="D173" s="4">
        <v>77</v>
      </c>
      <c r="E173" s="5">
        <v>16.04</v>
      </c>
      <c r="F173" s="4">
        <v>25</v>
      </c>
      <c r="G173" s="5">
        <v>5.18</v>
      </c>
      <c r="H173" s="4">
        <v>0</v>
      </c>
    </row>
    <row r="174" spans="1:8" x14ac:dyDescent="0.2">
      <c r="A174" s="2" t="s">
        <v>31</v>
      </c>
      <c r="B174" s="4">
        <v>114</v>
      </c>
      <c r="C174" s="5">
        <v>11.54</v>
      </c>
      <c r="D174" s="4">
        <v>87</v>
      </c>
      <c r="E174" s="5">
        <v>18.13</v>
      </c>
      <c r="F174" s="4">
        <v>27</v>
      </c>
      <c r="G174" s="5">
        <v>5.59</v>
      </c>
      <c r="H174" s="4">
        <v>0</v>
      </c>
    </row>
    <row r="175" spans="1:8" x14ac:dyDescent="0.2">
      <c r="A175" s="2" t="s">
        <v>32</v>
      </c>
      <c r="B175" s="4">
        <v>44</v>
      </c>
      <c r="C175" s="5">
        <v>4.45</v>
      </c>
      <c r="D175" s="4">
        <v>27</v>
      </c>
      <c r="E175" s="5">
        <v>5.63</v>
      </c>
      <c r="F175" s="4">
        <v>13</v>
      </c>
      <c r="G175" s="5">
        <v>2.69</v>
      </c>
      <c r="H175" s="4">
        <v>0</v>
      </c>
    </row>
    <row r="176" spans="1:8" x14ac:dyDescent="0.2">
      <c r="A176" s="2" t="s">
        <v>33</v>
      </c>
      <c r="B176" s="4">
        <v>56</v>
      </c>
      <c r="C176" s="5">
        <v>5.67</v>
      </c>
      <c r="D176" s="4">
        <v>25</v>
      </c>
      <c r="E176" s="5">
        <v>5.21</v>
      </c>
      <c r="F176" s="4">
        <v>16</v>
      </c>
      <c r="G176" s="5">
        <v>3.31</v>
      </c>
      <c r="H176" s="4">
        <v>0</v>
      </c>
    </row>
    <row r="177" spans="1:8" x14ac:dyDescent="0.2">
      <c r="A177" s="2" t="s">
        <v>34</v>
      </c>
      <c r="B177" s="4">
        <v>38</v>
      </c>
      <c r="C177" s="5">
        <v>3.85</v>
      </c>
      <c r="D177" s="4">
        <v>10</v>
      </c>
      <c r="E177" s="5">
        <v>2.08</v>
      </c>
      <c r="F177" s="4">
        <v>23</v>
      </c>
      <c r="G177" s="5">
        <v>4.76</v>
      </c>
      <c r="H177" s="4">
        <v>5</v>
      </c>
    </row>
    <row r="178" spans="1:8" x14ac:dyDescent="0.2">
      <c r="A178" s="1" t="s">
        <v>11</v>
      </c>
      <c r="B178" s="4">
        <v>1514</v>
      </c>
      <c r="C178" s="5">
        <v>99.990000000000009</v>
      </c>
      <c r="D178" s="4">
        <v>901</v>
      </c>
      <c r="E178" s="5">
        <v>100.01</v>
      </c>
      <c r="F178" s="4">
        <v>587</v>
      </c>
      <c r="G178" s="5">
        <v>99.99</v>
      </c>
      <c r="H178" s="4">
        <v>4</v>
      </c>
    </row>
    <row r="179" spans="1:8" x14ac:dyDescent="0.2">
      <c r="A179" s="2" t="s">
        <v>20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2">
      <c r="A180" s="2" t="s">
        <v>21</v>
      </c>
      <c r="B180" s="4">
        <v>288</v>
      </c>
      <c r="C180" s="5">
        <v>19.02</v>
      </c>
      <c r="D180" s="4">
        <v>147</v>
      </c>
      <c r="E180" s="5">
        <v>16.32</v>
      </c>
      <c r="F180" s="4">
        <v>141</v>
      </c>
      <c r="G180" s="5">
        <v>24.02</v>
      </c>
      <c r="H180" s="4">
        <v>0</v>
      </c>
    </row>
    <row r="181" spans="1:8" x14ac:dyDescent="0.2">
      <c r="A181" s="2" t="s">
        <v>22</v>
      </c>
      <c r="B181" s="4">
        <v>293</v>
      </c>
      <c r="C181" s="5">
        <v>19.350000000000001</v>
      </c>
      <c r="D181" s="4">
        <v>161</v>
      </c>
      <c r="E181" s="5">
        <v>17.87</v>
      </c>
      <c r="F181" s="4">
        <v>131</v>
      </c>
      <c r="G181" s="5">
        <v>22.32</v>
      </c>
      <c r="H181" s="4">
        <v>1</v>
      </c>
    </row>
    <row r="182" spans="1:8" x14ac:dyDescent="0.2">
      <c r="A182" s="2" t="s">
        <v>23</v>
      </c>
      <c r="B182" s="4">
        <v>2</v>
      </c>
      <c r="C182" s="5">
        <v>0.13</v>
      </c>
      <c r="D182" s="4">
        <v>0</v>
      </c>
      <c r="E182" s="5">
        <v>0</v>
      </c>
      <c r="F182" s="4">
        <v>1</v>
      </c>
      <c r="G182" s="5">
        <v>0.17</v>
      </c>
      <c r="H182" s="4">
        <v>0</v>
      </c>
    </row>
    <row r="183" spans="1:8" x14ac:dyDescent="0.2">
      <c r="A183" s="2" t="s">
        <v>24</v>
      </c>
      <c r="B183" s="4">
        <v>8</v>
      </c>
      <c r="C183" s="5">
        <v>0.53</v>
      </c>
      <c r="D183" s="4">
        <v>1</v>
      </c>
      <c r="E183" s="5">
        <v>0.11</v>
      </c>
      <c r="F183" s="4">
        <v>7</v>
      </c>
      <c r="G183" s="5">
        <v>1.19</v>
      </c>
      <c r="H183" s="4">
        <v>0</v>
      </c>
    </row>
    <row r="184" spans="1:8" x14ac:dyDescent="0.2">
      <c r="A184" s="2" t="s">
        <v>25</v>
      </c>
      <c r="B184" s="4">
        <v>20</v>
      </c>
      <c r="C184" s="5">
        <v>1.32</v>
      </c>
      <c r="D184" s="4">
        <v>7</v>
      </c>
      <c r="E184" s="5">
        <v>0.78</v>
      </c>
      <c r="F184" s="4">
        <v>13</v>
      </c>
      <c r="G184" s="5">
        <v>2.21</v>
      </c>
      <c r="H184" s="4">
        <v>0</v>
      </c>
    </row>
    <row r="185" spans="1:8" x14ac:dyDescent="0.2">
      <c r="A185" s="2" t="s">
        <v>26</v>
      </c>
      <c r="B185" s="4">
        <v>364</v>
      </c>
      <c r="C185" s="5">
        <v>24.04</v>
      </c>
      <c r="D185" s="4">
        <v>208</v>
      </c>
      <c r="E185" s="5">
        <v>23.09</v>
      </c>
      <c r="F185" s="4">
        <v>156</v>
      </c>
      <c r="G185" s="5">
        <v>26.58</v>
      </c>
      <c r="H185" s="4">
        <v>0</v>
      </c>
    </row>
    <row r="186" spans="1:8" x14ac:dyDescent="0.2">
      <c r="A186" s="2" t="s">
        <v>27</v>
      </c>
      <c r="B186" s="4">
        <v>7</v>
      </c>
      <c r="C186" s="5">
        <v>0.46</v>
      </c>
      <c r="D186" s="4">
        <v>0</v>
      </c>
      <c r="E186" s="5">
        <v>0</v>
      </c>
      <c r="F186" s="4">
        <v>7</v>
      </c>
      <c r="G186" s="5">
        <v>1.19</v>
      </c>
      <c r="H186" s="4">
        <v>0</v>
      </c>
    </row>
    <row r="187" spans="1:8" x14ac:dyDescent="0.2">
      <c r="A187" s="2" t="s">
        <v>28</v>
      </c>
      <c r="B187" s="4">
        <v>34</v>
      </c>
      <c r="C187" s="5">
        <v>2.25</v>
      </c>
      <c r="D187" s="4">
        <v>9</v>
      </c>
      <c r="E187" s="5">
        <v>1</v>
      </c>
      <c r="F187" s="4">
        <v>25</v>
      </c>
      <c r="G187" s="5">
        <v>4.26</v>
      </c>
      <c r="H187" s="4">
        <v>0</v>
      </c>
    </row>
    <row r="188" spans="1:8" x14ac:dyDescent="0.2">
      <c r="A188" s="2" t="s">
        <v>29</v>
      </c>
      <c r="B188" s="4">
        <v>70</v>
      </c>
      <c r="C188" s="5">
        <v>4.62</v>
      </c>
      <c r="D188" s="4">
        <v>41</v>
      </c>
      <c r="E188" s="5">
        <v>4.55</v>
      </c>
      <c r="F188" s="4">
        <v>28</v>
      </c>
      <c r="G188" s="5">
        <v>4.7699999999999996</v>
      </c>
      <c r="H188" s="4">
        <v>0</v>
      </c>
    </row>
    <row r="189" spans="1:8" x14ac:dyDescent="0.2">
      <c r="A189" s="2" t="s">
        <v>30</v>
      </c>
      <c r="B189" s="4">
        <v>182</v>
      </c>
      <c r="C189" s="5">
        <v>12.02</v>
      </c>
      <c r="D189" s="4">
        <v>154</v>
      </c>
      <c r="E189" s="5">
        <v>17.09</v>
      </c>
      <c r="F189" s="4">
        <v>25</v>
      </c>
      <c r="G189" s="5">
        <v>4.26</v>
      </c>
      <c r="H189" s="4">
        <v>0</v>
      </c>
    </row>
    <row r="190" spans="1:8" x14ac:dyDescent="0.2">
      <c r="A190" s="2" t="s">
        <v>31</v>
      </c>
      <c r="B190" s="4">
        <v>131</v>
      </c>
      <c r="C190" s="5">
        <v>8.65</v>
      </c>
      <c r="D190" s="4">
        <v>114</v>
      </c>
      <c r="E190" s="5">
        <v>12.65</v>
      </c>
      <c r="F190" s="4">
        <v>13</v>
      </c>
      <c r="G190" s="5">
        <v>2.21</v>
      </c>
      <c r="H190" s="4">
        <v>2</v>
      </c>
    </row>
    <row r="191" spans="1:8" x14ac:dyDescent="0.2">
      <c r="A191" s="2" t="s">
        <v>32</v>
      </c>
      <c r="B191" s="4">
        <v>44</v>
      </c>
      <c r="C191" s="5">
        <v>2.91</v>
      </c>
      <c r="D191" s="4">
        <v>24</v>
      </c>
      <c r="E191" s="5">
        <v>2.66</v>
      </c>
      <c r="F191" s="4">
        <v>9</v>
      </c>
      <c r="G191" s="5">
        <v>1.53</v>
      </c>
      <c r="H191" s="4">
        <v>1</v>
      </c>
    </row>
    <row r="192" spans="1:8" x14ac:dyDescent="0.2">
      <c r="A192" s="2" t="s">
        <v>33</v>
      </c>
      <c r="B192" s="4">
        <v>41</v>
      </c>
      <c r="C192" s="5">
        <v>2.71</v>
      </c>
      <c r="D192" s="4">
        <v>28</v>
      </c>
      <c r="E192" s="5">
        <v>3.11</v>
      </c>
      <c r="F192" s="4">
        <v>13</v>
      </c>
      <c r="G192" s="5">
        <v>2.21</v>
      </c>
      <c r="H192" s="4">
        <v>0</v>
      </c>
    </row>
    <row r="193" spans="1:8" x14ac:dyDescent="0.2">
      <c r="A193" s="2" t="s">
        <v>34</v>
      </c>
      <c r="B193" s="4">
        <v>30</v>
      </c>
      <c r="C193" s="5">
        <v>1.98</v>
      </c>
      <c r="D193" s="4">
        <v>7</v>
      </c>
      <c r="E193" s="5">
        <v>0.78</v>
      </c>
      <c r="F193" s="4">
        <v>18</v>
      </c>
      <c r="G193" s="5">
        <v>3.07</v>
      </c>
      <c r="H193" s="4">
        <v>0</v>
      </c>
    </row>
    <row r="194" spans="1:8" x14ac:dyDescent="0.2">
      <c r="A194" s="1" t="s">
        <v>12</v>
      </c>
      <c r="B194" s="4">
        <v>2330</v>
      </c>
      <c r="C194" s="5">
        <v>99.990000000000009</v>
      </c>
      <c r="D194" s="4">
        <v>1419</v>
      </c>
      <c r="E194" s="5">
        <v>100</v>
      </c>
      <c r="F194" s="4">
        <v>872</v>
      </c>
      <c r="G194" s="5">
        <v>100</v>
      </c>
      <c r="H194" s="4">
        <v>14</v>
      </c>
    </row>
    <row r="195" spans="1:8" x14ac:dyDescent="0.2">
      <c r="A195" s="2" t="s">
        <v>20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2">
      <c r="A196" s="2" t="s">
        <v>21</v>
      </c>
      <c r="B196" s="4">
        <v>446</v>
      </c>
      <c r="C196" s="5">
        <v>19.14</v>
      </c>
      <c r="D196" s="4">
        <v>248</v>
      </c>
      <c r="E196" s="5">
        <v>17.48</v>
      </c>
      <c r="F196" s="4">
        <v>198</v>
      </c>
      <c r="G196" s="5">
        <v>22.71</v>
      </c>
      <c r="H196" s="4">
        <v>0</v>
      </c>
    </row>
    <row r="197" spans="1:8" x14ac:dyDescent="0.2">
      <c r="A197" s="2" t="s">
        <v>22</v>
      </c>
      <c r="B197" s="4">
        <v>299</v>
      </c>
      <c r="C197" s="5">
        <v>12.83</v>
      </c>
      <c r="D197" s="4">
        <v>157</v>
      </c>
      <c r="E197" s="5">
        <v>11.06</v>
      </c>
      <c r="F197" s="4">
        <v>142</v>
      </c>
      <c r="G197" s="5">
        <v>16.28</v>
      </c>
      <c r="H197" s="4">
        <v>0</v>
      </c>
    </row>
    <row r="198" spans="1:8" x14ac:dyDescent="0.2">
      <c r="A198" s="2" t="s">
        <v>23</v>
      </c>
      <c r="B198" s="4">
        <v>5</v>
      </c>
      <c r="C198" s="5">
        <v>0.21</v>
      </c>
      <c r="D198" s="4">
        <v>0</v>
      </c>
      <c r="E198" s="5">
        <v>0</v>
      </c>
      <c r="F198" s="4">
        <v>5</v>
      </c>
      <c r="G198" s="5">
        <v>0.56999999999999995</v>
      </c>
      <c r="H198" s="4">
        <v>0</v>
      </c>
    </row>
    <row r="199" spans="1:8" x14ac:dyDescent="0.2">
      <c r="A199" s="2" t="s">
        <v>24</v>
      </c>
      <c r="B199" s="4">
        <v>19</v>
      </c>
      <c r="C199" s="5">
        <v>0.82</v>
      </c>
      <c r="D199" s="4">
        <v>4</v>
      </c>
      <c r="E199" s="5">
        <v>0.28000000000000003</v>
      </c>
      <c r="F199" s="4">
        <v>15</v>
      </c>
      <c r="G199" s="5">
        <v>1.72</v>
      </c>
      <c r="H199" s="4">
        <v>0</v>
      </c>
    </row>
    <row r="200" spans="1:8" x14ac:dyDescent="0.2">
      <c r="A200" s="2" t="s">
        <v>25</v>
      </c>
      <c r="B200" s="4">
        <v>25</v>
      </c>
      <c r="C200" s="5">
        <v>1.07</v>
      </c>
      <c r="D200" s="4">
        <v>4</v>
      </c>
      <c r="E200" s="5">
        <v>0.28000000000000003</v>
      </c>
      <c r="F200" s="4">
        <v>21</v>
      </c>
      <c r="G200" s="5">
        <v>2.41</v>
      </c>
      <c r="H200" s="4">
        <v>0</v>
      </c>
    </row>
    <row r="201" spans="1:8" x14ac:dyDescent="0.2">
      <c r="A201" s="2" t="s">
        <v>26</v>
      </c>
      <c r="B201" s="4">
        <v>546</v>
      </c>
      <c r="C201" s="5">
        <v>23.43</v>
      </c>
      <c r="D201" s="4">
        <v>344</v>
      </c>
      <c r="E201" s="5">
        <v>24.24</v>
      </c>
      <c r="F201" s="4">
        <v>200</v>
      </c>
      <c r="G201" s="5">
        <v>22.94</v>
      </c>
      <c r="H201" s="4">
        <v>2</v>
      </c>
    </row>
    <row r="202" spans="1:8" x14ac:dyDescent="0.2">
      <c r="A202" s="2" t="s">
        <v>27</v>
      </c>
      <c r="B202" s="4">
        <v>11</v>
      </c>
      <c r="C202" s="5">
        <v>0.47</v>
      </c>
      <c r="D202" s="4">
        <v>2</v>
      </c>
      <c r="E202" s="5">
        <v>0.14000000000000001</v>
      </c>
      <c r="F202" s="4">
        <v>9</v>
      </c>
      <c r="G202" s="5">
        <v>1.03</v>
      </c>
      <c r="H202" s="4">
        <v>0</v>
      </c>
    </row>
    <row r="203" spans="1:8" x14ac:dyDescent="0.2">
      <c r="A203" s="2" t="s">
        <v>28</v>
      </c>
      <c r="B203" s="4">
        <v>125</v>
      </c>
      <c r="C203" s="5">
        <v>5.36</v>
      </c>
      <c r="D203" s="4">
        <v>33</v>
      </c>
      <c r="E203" s="5">
        <v>2.33</v>
      </c>
      <c r="F203" s="4">
        <v>90</v>
      </c>
      <c r="G203" s="5">
        <v>10.32</v>
      </c>
      <c r="H203" s="4">
        <v>2</v>
      </c>
    </row>
    <row r="204" spans="1:8" x14ac:dyDescent="0.2">
      <c r="A204" s="2" t="s">
        <v>29</v>
      </c>
      <c r="B204" s="4">
        <v>95</v>
      </c>
      <c r="C204" s="5">
        <v>4.08</v>
      </c>
      <c r="D204" s="4">
        <v>59</v>
      </c>
      <c r="E204" s="5">
        <v>4.16</v>
      </c>
      <c r="F204" s="4">
        <v>34</v>
      </c>
      <c r="G204" s="5">
        <v>3.9</v>
      </c>
      <c r="H204" s="4">
        <v>0</v>
      </c>
    </row>
    <row r="205" spans="1:8" x14ac:dyDescent="0.2">
      <c r="A205" s="2" t="s">
        <v>30</v>
      </c>
      <c r="B205" s="4">
        <v>222</v>
      </c>
      <c r="C205" s="5">
        <v>9.5299999999999994</v>
      </c>
      <c r="D205" s="4">
        <v>188</v>
      </c>
      <c r="E205" s="5">
        <v>13.25</v>
      </c>
      <c r="F205" s="4">
        <v>32</v>
      </c>
      <c r="G205" s="5">
        <v>3.67</v>
      </c>
      <c r="H205" s="4">
        <v>0</v>
      </c>
    </row>
    <row r="206" spans="1:8" x14ac:dyDescent="0.2">
      <c r="A206" s="2" t="s">
        <v>31</v>
      </c>
      <c r="B206" s="4">
        <v>266</v>
      </c>
      <c r="C206" s="5">
        <v>11.42</v>
      </c>
      <c r="D206" s="4">
        <v>218</v>
      </c>
      <c r="E206" s="5">
        <v>15.36</v>
      </c>
      <c r="F206" s="4">
        <v>47</v>
      </c>
      <c r="G206" s="5">
        <v>5.39</v>
      </c>
      <c r="H206" s="4">
        <v>0</v>
      </c>
    </row>
    <row r="207" spans="1:8" x14ac:dyDescent="0.2">
      <c r="A207" s="2" t="s">
        <v>32</v>
      </c>
      <c r="B207" s="4">
        <v>92</v>
      </c>
      <c r="C207" s="5">
        <v>3.95</v>
      </c>
      <c r="D207" s="4">
        <v>58</v>
      </c>
      <c r="E207" s="5">
        <v>4.09</v>
      </c>
      <c r="F207" s="4">
        <v>15</v>
      </c>
      <c r="G207" s="5">
        <v>1.72</v>
      </c>
      <c r="H207" s="4">
        <v>7</v>
      </c>
    </row>
    <row r="208" spans="1:8" x14ac:dyDescent="0.2">
      <c r="A208" s="2" t="s">
        <v>33</v>
      </c>
      <c r="B208" s="4">
        <v>100</v>
      </c>
      <c r="C208" s="5">
        <v>4.29</v>
      </c>
      <c r="D208" s="4">
        <v>71</v>
      </c>
      <c r="E208" s="5">
        <v>5</v>
      </c>
      <c r="F208" s="4">
        <v>22</v>
      </c>
      <c r="G208" s="5">
        <v>2.52</v>
      </c>
      <c r="H208" s="4">
        <v>1</v>
      </c>
    </row>
    <row r="209" spans="1:8" x14ac:dyDescent="0.2">
      <c r="A209" s="2" t="s">
        <v>34</v>
      </c>
      <c r="B209" s="4">
        <v>79</v>
      </c>
      <c r="C209" s="5">
        <v>3.39</v>
      </c>
      <c r="D209" s="4">
        <v>33</v>
      </c>
      <c r="E209" s="5">
        <v>2.33</v>
      </c>
      <c r="F209" s="4">
        <v>42</v>
      </c>
      <c r="G209" s="5">
        <v>4.82</v>
      </c>
      <c r="H209" s="4">
        <v>2</v>
      </c>
    </row>
    <row r="210" spans="1:8" x14ac:dyDescent="0.2">
      <c r="A210" s="1" t="s">
        <v>13</v>
      </c>
      <c r="B210" s="4">
        <v>712</v>
      </c>
      <c r="C210" s="5">
        <v>99.99</v>
      </c>
      <c r="D210" s="4">
        <v>426</v>
      </c>
      <c r="E210" s="5">
        <v>99.999999999999986</v>
      </c>
      <c r="F210" s="4">
        <v>282</v>
      </c>
      <c r="G210" s="5">
        <v>100.01</v>
      </c>
      <c r="H210" s="4">
        <v>3</v>
      </c>
    </row>
    <row r="211" spans="1:8" x14ac:dyDescent="0.2">
      <c r="A211" s="2" t="s">
        <v>20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2">
      <c r="A212" s="2" t="s">
        <v>21</v>
      </c>
      <c r="B212" s="4">
        <v>150</v>
      </c>
      <c r="C212" s="5">
        <v>21.07</v>
      </c>
      <c r="D212" s="4">
        <v>83</v>
      </c>
      <c r="E212" s="5">
        <v>19.48</v>
      </c>
      <c r="F212" s="4">
        <v>67</v>
      </c>
      <c r="G212" s="5">
        <v>23.76</v>
      </c>
      <c r="H212" s="4">
        <v>0</v>
      </c>
    </row>
    <row r="213" spans="1:8" x14ac:dyDescent="0.2">
      <c r="A213" s="2" t="s">
        <v>22</v>
      </c>
      <c r="B213" s="4">
        <v>114</v>
      </c>
      <c r="C213" s="5">
        <v>16.010000000000002</v>
      </c>
      <c r="D213" s="4">
        <v>54</v>
      </c>
      <c r="E213" s="5">
        <v>12.68</v>
      </c>
      <c r="F213" s="4">
        <v>60</v>
      </c>
      <c r="G213" s="5">
        <v>21.28</v>
      </c>
      <c r="H213" s="4">
        <v>0</v>
      </c>
    </row>
    <row r="214" spans="1:8" x14ac:dyDescent="0.2">
      <c r="A214" s="2" t="s">
        <v>23</v>
      </c>
      <c r="B214" s="4">
        <v>3</v>
      </c>
      <c r="C214" s="5">
        <v>0.42</v>
      </c>
      <c r="D214" s="4">
        <v>1</v>
      </c>
      <c r="E214" s="5">
        <v>0.23</v>
      </c>
      <c r="F214" s="4">
        <v>2</v>
      </c>
      <c r="G214" s="5">
        <v>0.71</v>
      </c>
      <c r="H214" s="4">
        <v>0</v>
      </c>
    </row>
    <row r="215" spans="1:8" x14ac:dyDescent="0.2">
      <c r="A215" s="2" t="s">
        <v>24</v>
      </c>
      <c r="B215" s="4">
        <v>6</v>
      </c>
      <c r="C215" s="5">
        <v>0.84</v>
      </c>
      <c r="D215" s="4">
        <v>2</v>
      </c>
      <c r="E215" s="5">
        <v>0.47</v>
      </c>
      <c r="F215" s="4">
        <v>4</v>
      </c>
      <c r="G215" s="5">
        <v>1.42</v>
      </c>
      <c r="H215" s="4">
        <v>0</v>
      </c>
    </row>
    <row r="216" spans="1:8" x14ac:dyDescent="0.2">
      <c r="A216" s="2" t="s">
        <v>25</v>
      </c>
      <c r="B216" s="4">
        <v>5</v>
      </c>
      <c r="C216" s="5">
        <v>0.7</v>
      </c>
      <c r="D216" s="4">
        <v>0</v>
      </c>
      <c r="E216" s="5">
        <v>0</v>
      </c>
      <c r="F216" s="4">
        <v>5</v>
      </c>
      <c r="G216" s="5">
        <v>1.77</v>
      </c>
      <c r="H216" s="4">
        <v>0</v>
      </c>
    </row>
    <row r="217" spans="1:8" x14ac:dyDescent="0.2">
      <c r="A217" s="2" t="s">
        <v>26</v>
      </c>
      <c r="B217" s="4">
        <v>141</v>
      </c>
      <c r="C217" s="5">
        <v>19.8</v>
      </c>
      <c r="D217" s="4">
        <v>93</v>
      </c>
      <c r="E217" s="5">
        <v>21.83</v>
      </c>
      <c r="F217" s="4">
        <v>48</v>
      </c>
      <c r="G217" s="5">
        <v>17.02</v>
      </c>
      <c r="H217" s="4">
        <v>0</v>
      </c>
    </row>
    <row r="218" spans="1:8" x14ac:dyDescent="0.2">
      <c r="A218" s="2" t="s">
        <v>27</v>
      </c>
      <c r="B218" s="4">
        <v>4</v>
      </c>
      <c r="C218" s="5">
        <v>0.56000000000000005</v>
      </c>
      <c r="D218" s="4">
        <v>0</v>
      </c>
      <c r="E218" s="5">
        <v>0</v>
      </c>
      <c r="F218" s="4">
        <v>4</v>
      </c>
      <c r="G218" s="5">
        <v>1.42</v>
      </c>
      <c r="H218" s="4">
        <v>0</v>
      </c>
    </row>
    <row r="219" spans="1:8" x14ac:dyDescent="0.2">
      <c r="A219" s="2" t="s">
        <v>28</v>
      </c>
      <c r="B219" s="4">
        <v>48</v>
      </c>
      <c r="C219" s="5">
        <v>6.74</v>
      </c>
      <c r="D219" s="4">
        <v>25</v>
      </c>
      <c r="E219" s="5">
        <v>5.87</v>
      </c>
      <c r="F219" s="4">
        <v>23</v>
      </c>
      <c r="G219" s="5">
        <v>8.16</v>
      </c>
      <c r="H219" s="4">
        <v>0</v>
      </c>
    </row>
    <row r="220" spans="1:8" x14ac:dyDescent="0.2">
      <c r="A220" s="2" t="s">
        <v>29</v>
      </c>
      <c r="B220" s="4">
        <v>39</v>
      </c>
      <c r="C220" s="5">
        <v>5.48</v>
      </c>
      <c r="D220" s="4">
        <v>12</v>
      </c>
      <c r="E220" s="5">
        <v>2.82</v>
      </c>
      <c r="F220" s="4">
        <v>26</v>
      </c>
      <c r="G220" s="5">
        <v>9.2200000000000006</v>
      </c>
      <c r="H220" s="4">
        <v>0</v>
      </c>
    </row>
    <row r="221" spans="1:8" x14ac:dyDescent="0.2">
      <c r="A221" s="2" t="s">
        <v>30</v>
      </c>
      <c r="B221" s="4">
        <v>63</v>
      </c>
      <c r="C221" s="5">
        <v>8.85</v>
      </c>
      <c r="D221" s="4">
        <v>50</v>
      </c>
      <c r="E221" s="5">
        <v>11.74</v>
      </c>
      <c r="F221" s="4">
        <v>13</v>
      </c>
      <c r="G221" s="5">
        <v>4.6100000000000003</v>
      </c>
      <c r="H221" s="4">
        <v>0</v>
      </c>
    </row>
    <row r="222" spans="1:8" x14ac:dyDescent="0.2">
      <c r="A222" s="2" t="s">
        <v>31</v>
      </c>
      <c r="B222" s="4">
        <v>67</v>
      </c>
      <c r="C222" s="5">
        <v>9.41</v>
      </c>
      <c r="D222" s="4">
        <v>55</v>
      </c>
      <c r="E222" s="5">
        <v>12.91</v>
      </c>
      <c r="F222" s="4">
        <v>11</v>
      </c>
      <c r="G222" s="5">
        <v>3.9</v>
      </c>
      <c r="H222" s="4">
        <v>1</v>
      </c>
    </row>
    <row r="223" spans="1:8" x14ac:dyDescent="0.2">
      <c r="A223" s="2" t="s">
        <v>32</v>
      </c>
      <c r="B223" s="4">
        <v>21</v>
      </c>
      <c r="C223" s="5">
        <v>2.95</v>
      </c>
      <c r="D223" s="4">
        <v>17</v>
      </c>
      <c r="E223" s="5">
        <v>3.99</v>
      </c>
      <c r="F223" s="4">
        <v>2</v>
      </c>
      <c r="G223" s="5">
        <v>0.71</v>
      </c>
      <c r="H223" s="4">
        <v>2</v>
      </c>
    </row>
    <row r="224" spans="1:8" x14ac:dyDescent="0.2">
      <c r="A224" s="2" t="s">
        <v>33</v>
      </c>
      <c r="B224" s="4">
        <v>30</v>
      </c>
      <c r="C224" s="5">
        <v>4.21</v>
      </c>
      <c r="D224" s="4">
        <v>23</v>
      </c>
      <c r="E224" s="5">
        <v>5.4</v>
      </c>
      <c r="F224" s="4">
        <v>7</v>
      </c>
      <c r="G224" s="5">
        <v>2.48</v>
      </c>
      <c r="H224" s="4">
        <v>0</v>
      </c>
    </row>
    <row r="225" spans="1:8" x14ac:dyDescent="0.2">
      <c r="A225" s="2" t="s">
        <v>34</v>
      </c>
      <c r="B225" s="4">
        <v>21</v>
      </c>
      <c r="C225" s="5">
        <v>2.95</v>
      </c>
      <c r="D225" s="4">
        <v>11</v>
      </c>
      <c r="E225" s="5">
        <v>2.58</v>
      </c>
      <c r="F225" s="4">
        <v>10</v>
      </c>
      <c r="G225" s="5">
        <v>3.55</v>
      </c>
      <c r="H225" s="4">
        <v>0</v>
      </c>
    </row>
    <row r="226" spans="1:8" x14ac:dyDescent="0.2">
      <c r="A226" s="1" t="s">
        <v>14</v>
      </c>
      <c r="B226" s="4">
        <v>485</v>
      </c>
      <c r="C226" s="5">
        <v>100.00000000000003</v>
      </c>
      <c r="D226" s="4">
        <v>323</v>
      </c>
      <c r="E226" s="5">
        <v>100.02</v>
      </c>
      <c r="F226" s="4">
        <v>148</v>
      </c>
      <c r="G226" s="5">
        <v>100.02</v>
      </c>
      <c r="H226" s="4">
        <v>4</v>
      </c>
    </row>
    <row r="227" spans="1:8" x14ac:dyDescent="0.2">
      <c r="A227" s="2" t="s">
        <v>20</v>
      </c>
      <c r="B227" s="4">
        <v>1</v>
      </c>
      <c r="C227" s="5">
        <v>0.21</v>
      </c>
      <c r="D227" s="4">
        <v>0</v>
      </c>
      <c r="E227" s="5">
        <v>0</v>
      </c>
      <c r="F227" s="4">
        <v>1</v>
      </c>
      <c r="G227" s="5">
        <v>0.68</v>
      </c>
      <c r="H227" s="4">
        <v>0</v>
      </c>
    </row>
    <row r="228" spans="1:8" x14ac:dyDescent="0.2">
      <c r="A228" s="2" t="s">
        <v>21</v>
      </c>
      <c r="B228" s="4">
        <v>120</v>
      </c>
      <c r="C228" s="5">
        <v>24.74</v>
      </c>
      <c r="D228" s="4">
        <v>90</v>
      </c>
      <c r="E228" s="5">
        <v>27.86</v>
      </c>
      <c r="F228" s="4">
        <v>30</v>
      </c>
      <c r="G228" s="5">
        <v>20.27</v>
      </c>
      <c r="H228" s="4">
        <v>0</v>
      </c>
    </row>
    <row r="229" spans="1:8" x14ac:dyDescent="0.2">
      <c r="A229" s="2" t="s">
        <v>22</v>
      </c>
      <c r="B229" s="4">
        <v>74</v>
      </c>
      <c r="C229" s="5">
        <v>15.26</v>
      </c>
      <c r="D229" s="4">
        <v>31</v>
      </c>
      <c r="E229" s="5">
        <v>9.6</v>
      </c>
      <c r="F229" s="4">
        <v>42</v>
      </c>
      <c r="G229" s="5">
        <v>28.38</v>
      </c>
      <c r="H229" s="4">
        <v>1</v>
      </c>
    </row>
    <row r="230" spans="1:8" x14ac:dyDescent="0.2">
      <c r="A230" s="2" t="s">
        <v>23</v>
      </c>
      <c r="B230" s="4">
        <v>0</v>
      </c>
      <c r="C230" s="5">
        <v>0</v>
      </c>
      <c r="D230" s="4">
        <v>0</v>
      </c>
      <c r="E230" s="5">
        <v>0</v>
      </c>
      <c r="F230" s="4">
        <v>0</v>
      </c>
      <c r="G230" s="5">
        <v>0</v>
      </c>
      <c r="H230" s="4">
        <v>0</v>
      </c>
    </row>
    <row r="231" spans="1:8" x14ac:dyDescent="0.2">
      <c r="A231" s="2" t="s">
        <v>24</v>
      </c>
      <c r="B231" s="4">
        <v>1</v>
      </c>
      <c r="C231" s="5">
        <v>0.21</v>
      </c>
      <c r="D231" s="4">
        <v>0</v>
      </c>
      <c r="E231" s="5">
        <v>0</v>
      </c>
      <c r="F231" s="4">
        <v>1</v>
      </c>
      <c r="G231" s="5">
        <v>0.68</v>
      </c>
      <c r="H231" s="4">
        <v>0</v>
      </c>
    </row>
    <row r="232" spans="1:8" x14ac:dyDescent="0.2">
      <c r="A232" s="2" t="s">
        <v>25</v>
      </c>
      <c r="B232" s="4">
        <v>4</v>
      </c>
      <c r="C232" s="5">
        <v>0.82</v>
      </c>
      <c r="D232" s="4">
        <v>1</v>
      </c>
      <c r="E232" s="5">
        <v>0.31</v>
      </c>
      <c r="F232" s="4">
        <v>3</v>
      </c>
      <c r="G232" s="5">
        <v>2.0299999999999998</v>
      </c>
      <c r="H232" s="4">
        <v>0</v>
      </c>
    </row>
    <row r="233" spans="1:8" x14ac:dyDescent="0.2">
      <c r="A233" s="2" t="s">
        <v>26</v>
      </c>
      <c r="B233" s="4">
        <v>103</v>
      </c>
      <c r="C233" s="5">
        <v>21.24</v>
      </c>
      <c r="D233" s="4">
        <v>80</v>
      </c>
      <c r="E233" s="5">
        <v>24.77</v>
      </c>
      <c r="F233" s="4">
        <v>23</v>
      </c>
      <c r="G233" s="5">
        <v>15.54</v>
      </c>
      <c r="H233" s="4">
        <v>0</v>
      </c>
    </row>
    <row r="234" spans="1:8" x14ac:dyDescent="0.2">
      <c r="A234" s="2" t="s">
        <v>27</v>
      </c>
      <c r="B234" s="4">
        <v>0</v>
      </c>
      <c r="C234" s="5">
        <v>0</v>
      </c>
      <c r="D234" s="4">
        <v>0</v>
      </c>
      <c r="E234" s="5">
        <v>0</v>
      </c>
      <c r="F234" s="4">
        <v>0</v>
      </c>
      <c r="G234" s="5">
        <v>0</v>
      </c>
      <c r="H234" s="4">
        <v>0</v>
      </c>
    </row>
    <row r="235" spans="1:8" x14ac:dyDescent="0.2">
      <c r="A235" s="2" t="s">
        <v>28</v>
      </c>
      <c r="B235" s="4">
        <v>15</v>
      </c>
      <c r="C235" s="5">
        <v>3.09</v>
      </c>
      <c r="D235" s="4">
        <v>6</v>
      </c>
      <c r="E235" s="5">
        <v>1.86</v>
      </c>
      <c r="F235" s="4">
        <v>9</v>
      </c>
      <c r="G235" s="5">
        <v>6.08</v>
      </c>
      <c r="H235" s="4">
        <v>0</v>
      </c>
    </row>
    <row r="236" spans="1:8" x14ac:dyDescent="0.2">
      <c r="A236" s="2" t="s">
        <v>29</v>
      </c>
      <c r="B236" s="4">
        <v>15</v>
      </c>
      <c r="C236" s="5">
        <v>3.09</v>
      </c>
      <c r="D236" s="4">
        <v>8</v>
      </c>
      <c r="E236" s="5">
        <v>2.48</v>
      </c>
      <c r="F236" s="4">
        <v>7</v>
      </c>
      <c r="G236" s="5">
        <v>4.7300000000000004</v>
      </c>
      <c r="H236" s="4">
        <v>0</v>
      </c>
    </row>
    <row r="237" spans="1:8" x14ac:dyDescent="0.2">
      <c r="A237" s="2" t="s">
        <v>30</v>
      </c>
      <c r="B237" s="4">
        <v>39</v>
      </c>
      <c r="C237" s="5">
        <v>8.0399999999999991</v>
      </c>
      <c r="D237" s="4">
        <v>31</v>
      </c>
      <c r="E237" s="5">
        <v>9.6</v>
      </c>
      <c r="F237" s="4">
        <v>8</v>
      </c>
      <c r="G237" s="5">
        <v>5.41</v>
      </c>
      <c r="H237" s="4">
        <v>0</v>
      </c>
    </row>
    <row r="238" spans="1:8" x14ac:dyDescent="0.2">
      <c r="A238" s="2" t="s">
        <v>31</v>
      </c>
      <c r="B238" s="4">
        <v>56</v>
      </c>
      <c r="C238" s="5">
        <v>11.55</v>
      </c>
      <c r="D238" s="4">
        <v>46</v>
      </c>
      <c r="E238" s="5">
        <v>14.24</v>
      </c>
      <c r="F238" s="4">
        <v>10</v>
      </c>
      <c r="G238" s="5">
        <v>6.76</v>
      </c>
      <c r="H238" s="4">
        <v>0</v>
      </c>
    </row>
    <row r="239" spans="1:8" x14ac:dyDescent="0.2">
      <c r="A239" s="2" t="s">
        <v>32</v>
      </c>
      <c r="B239" s="4">
        <v>25</v>
      </c>
      <c r="C239" s="5">
        <v>5.15</v>
      </c>
      <c r="D239" s="4">
        <v>9</v>
      </c>
      <c r="E239" s="5">
        <v>2.79</v>
      </c>
      <c r="F239" s="4">
        <v>3</v>
      </c>
      <c r="G239" s="5">
        <v>2.0299999999999998</v>
      </c>
      <c r="H239" s="4">
        <v>3</v>
      </c>
    </row>
    <row r="240" spans="1:8" x14ac:dyDescent="0.2">
      <c r="A240" s="2" t="s">
        <v>33</v>
      </c>
      <c r="B240" s="4">
        <v>15</v>
      </c>
      <c r="C240" s="5">
        <v>3.09</v>
      </c>
      <c r="D240" s="4">
        <v>10</v>
      </c>
      <c r="E240" s="5">
        <v>3.1</v>
      </c>
      <c r="F240" s="4">
        <v>5</v>
      </c>
      <c r="G240" s="5">
        <v>3.38</v>
      </c>
      <c r="H240" s="4">
        <v>0</v>
      </c>
    </row>
    <row r="241" spans="1:8" x14ac:dyDescent="0.2">
      <c r="A241" s="2" t="s">
        <v>34</v>
      </c>
      <c r="B241" s="4">
        <v>17</v>
      </c>
      <c r="C241" s="5">
        <v>3.51</v>
      </c>
      <c r="D241" s="4">
        <v>11</v>
      </c>
      <c r="E241" s="5">
        <v>3.41</v>
      </c>
      <c r="F241" s="4">
        <v>6</v>
      </c>
      <c r="G241" s="5">
        <v>4.05</v>
      </c>
      <c r="H241" s="4">
        <v>0</v>
      </c>
    </row>
    <row r="242" spans="1:8" x14ac:dyDescent="0.2">
      <c r="A242" s="1" t="s">
        <v>15</v>
      </c>
      <c r="B242" s="4">
        <v>331</v>
      </c>
      <c r="C242" s="5">
        <v>99.990000000000009</v>
      </c>
      <c r="D242" s="4">
        <v>131</v>
      </c>
      <c r="E242" s="5">
        <v>99.999999999999986</v>
      </c>
      <c r="F242" s="4">
        <v>198</v>
      </c>
      <c r="G242" s="5">
        <v>100.01</v>
      </c>
      <c r="H242" s="4">
        <v>1</v>
      </c>
    </row>
    <row r="243" spans="1:8" x14ac:dyDescent="0.2">
      <c r="A243" s="2" t="s">
        <v>20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2">
      <c r="A244" s="2" t="s">
        <v>21</v>
      </c>
      <c r="B244" s="4">
        <v>68</v>
      </c>
      <c r="C244" s="5">
        <v>20.54</v>
      </c>
      <c r="D244" s="4">
        <v>32</v>
      </c>
      <c r="E244" s="5">
        <v>24.43</v>
      </c>
      <c r="F244" s="4">
        <v>36</v>
      </c>
      <c r="G244" s="5">
        <v>18.18</v>
      </c>
      <c r="H244" s="4">
        <v>0</v>
      </c>
    </row>
    <row r="245" spans="1:8" x14ac:dyDescent="0.2">
      <c r="A245" s="2" t="s">
        <v>22</v>
      </c>
      <c r="B245" s="4">
        <v>38</v>
      </c>
      <c r="C245" s="5">
        <v>11.48</v>
      </c>
      <c r="D245" s="4">
        <v>8</v>
      </c>
      <c r="E245" s="5">
        <v>6.11</v>
      </c>
      <c r="F245" s="4">
        <v>30</v>
      </c>
      <c r="G245" s="5">
        <v>15.15</v>
      </c>
      <c r="H245" s="4">
        <v>0</v>
      </c>
    </row>
    <row r="246" spans="1:8" x14ac:dyDescent="0.2">
      <c r="A246" s="2" t="s">
        <v>23</v>
      </c>
      <c r="B246" s="4">
        <v>0</v>
      </c>
      <c r="C246" s="5">
        <v>0</v>
      </c>
      <c r="D246" s="4">
        <v>0</v>
      </c>
      <c r="E246" s="5">
        <v>0</v>
      </c>
      <c r="F246" s="4">
        <v>0</v>
      </c>
      <c r="G246" s="5">
        <v>0</v>
      </c>
      <c r="H246" s="4">
        <v>0</v>
      </c>
    </row>
    <row r="247" spans="1:8" x14ac:dyDescent="0.2">
      <c r="A247" s="2" t="s">
        <v>24</v>
      </c>
      <c r="B247" s="4">
        <v>2</v>
      </c>
      <c r="C247" s="5">
        <v>0.6</v>
      </c>
      <c r="D247" s="4">
        <v>0</v>
      </c>
      <c r="E247" s="5">
        <v>0</v>
      </c>
      <c r="F247" s="4">
        <v>2</v>
      </c>
      <c r="G247" s="5">
        <v>1.01</v>
      </c>
      <c r="H247" s="4">
        <v>0</v>
      </c>
    </row>
    <row r="248" spans="1:8" x14ac:dyDescent="0.2">
      <c r="A248" s="2" t="s">
        <v>25</v>
      </c>
      <c r="B248" s="4">
        <v>7</v>
      </c>
      <c r="C248" s="5">
        <v>2.11</v>
      </c>
      <c r="D248" s="4">
        <v>0</v>
      </c>
      <c r="E248" s="5">
        <v>0</v>
      </c>
      <c r="F248" s="4">
        <v>6</v>
      </c>
      <c r="G248" s="5">
        <v>3.03</v>
      </c>
      <c r="H248" s="4">
        <v>1</v>
      </c>
    </row>
    <row r="249" spans="1:8" x14ac:dyDescent="0.2">
      <c r="A249" s="2" t="s">
        <v>26</v>
      </c>
      <c r="B249" s="4">
        <v>117</v>
      </c>
      <c r="C249" s="5">
        <v>35.35</v>
      </c>
      <c r="D249" s="4">
        <v>30</v>
      </c>
      <c r="E249" s="5">
        <v>22.9</v>
      </c>
      <c r="F249" s="4">
        <v>87</v>
      </c>
      <c r="G249" s="5">
        <v>43.94</v>
      </c>
      <c r="H249" s="4">
        <v>0</v>
      </c>
    </row>
    <row r="250" spans="1:8" x14ac:dyDescent="0.2">
      <c r="A250" s="2" t="s">
        <v>27</v>
      </c>
      <c r="B250" s="4">
        <v>3</v>
      </c>
      <c r="C250" s="5">
        <v>0.91</v>
      </c>
      <c r="D250" s="4">
        <v>0</v>
      </c>
      <c r="E250" s="5">
        <v>0</v>
      </c>
      <c r="F250" s="4">
        <v>3</v>
      </c>
      <c r="G250" s="5">
        <v>1.52</v>
      </c>
      <c r="H250" s="4">
        <v>0</v>
      </c>
    </row>
    <row r="251" spans="1:8" x14ac:dyDescent="0.2">
      <c r="A251" s="2" t="s">
        <v>28</v>
      </c>
      <c r="B251" s="4">
        <v>9</v>
      </c>
      <c r="C251" s="5">
        <v>2.72</v>
      </c>
      <c r="D251" s="4">
        <v>1</v>
      </c>
      <c r="E251" s="5">
        <v>0.76</v>
      </c>
      <c r="F251" s="4">
        <v>8</v>
      </c>
      <c r="G251" s="5">
        <v>4.04</v>
      </c>
      <c r="H251" s="4">
        <v>0</v>
      </c>
    </row>
    <row r="252" spans="1:8" x14ac:dyDescent="0.2">
      <c r="A252" s="2" t="s">
        <v>29</v>
      </c>
      <c r="B252" s="4">
        <v>16</v>
      </c>
      <c r="C252" s="5">
        <v>4.83</v>
      </c>
      <c r="D252" s="4">
        <v>9</v>
      </c>
      <c r="E252" s="5">
        <v>6.87</v>
      </c>
      <c r="F252" s="4">
        <v>7</v>
      </c>
      <c r="G252" s="5">
        <v>3.54</v>
      </c>
      <c r="H252" s="4">
        <v>0</v>
      </c>
    </row>
    <row r="253" spans="1:8" x14ac:dyDescent="0.2">
      <c r="A253" s="2" t="s">
        <v>30</v>
      </c>
      <c r="B253" s="4">
        <v>22</v>
      </c>
      <c r="C253" s="5">
        <v>6.65</v>
      </c>
      <c r="D253" s="4">
        <v>12</v>
      </c>
      <c r="E253" s="5">
        <v>9.16</v>
      </c>
      <c r="F253" s="4">
        <v>10</v>
      </c>
      <c r="G253" s="5">
        <v>5.05</v>
      </c>
      <c r="H253" s="4">
        <v>0</v>
      </c>
    </row>
    <row r="254" spans="1:8" x14ac:dyDescent="0.2">
      <c r="A254" s="2" t="s">
        <v>31</v>
      </c>
      <c r="B254" s="4">
        <v>25</v>
      </c>
      <c r="C254" s="5">
        <v>7.55</v>
      </c>
      <c r="D254" s="4">
        <v>22</v>
      </c>
      <c r="E254" s="5">
        <v>16.79</v>
      </c>
      <c r="F254" s="4">
        <v>3</v>
      </c>
      <c r="G254" s="5">
        <v>1.52</v>
      </c>
      <c r="H254" s="4">
        <v>0</v>
      </c>
    </row>
    <row r="255" spans="1:8" x14ac:dyDescent="0.2">
      <c r="A255" s="2" t="s">
        <v>32</v>
      </c>
      <c r="B255" s="4">
        <v>13</v>
      </c>
      <c r="C255" s="5">
        <v>3.93</v>
      </c>
      <c r="D255" s="4">
        <v>13</v>
      </c>
      <c r="E255" s="5">
        <v>9.92</v>
      </c>
      <c r="F255" s="4">
        <v>0</v>
      </c>
      <c r="G255" s="5">
        <v>0</v>
      </c>
      <c r="H255" s="4">
        <v>0</v>
      </c>
    </row>
    <row r="256" spans="1:8" x14ac:dyDescent="0.2">
      <c r="A256" s="2" t="s">
        <v>33</v>
      </c>
      <c r="B256" s="4">
        <v>5</v>
      </c>
      <c r="C256" s="5">
        <v>1.51</v>
      </c>
      <c r="D256" s="4">
        <v>2</v>
      </c>
      <c r="E256" s="5">
        <v>1.53</v>
      </c>
      <c r="F256" s="4">
        <v>2</v>
      </c>
      <c r="G256" s="5">
        <v>1.01</v>
      </c>
      <c r="H256" s="4">
        <v>0</v>
      </c>
    </row>
    <row r="257" spans="1:8" x14ac:dyDescent="0.2">
      <c r="A257" s="2" t="s">
        <v>34</v>
      </c>
      <c r="B257" s="4">
        <v>6</v>
      </c>
      <c r="C257" s="5">
        <v>1.81</v>
      </c>
      <c r="D257" s="4">
        <v>2</v>
      </c>
      <c r="E257" s="5">
        <v>1.53</v>
      </c>
      <c r="F257" s="4">
        <v>4</v>
      </c>
      <c r="G257" s="5">
        <v>2.02</v>
      </c>
      <c r="H257" s="4">
        <v>0</v>
      </c>
    </row>
    <row r="258" spans="1:8" x14ac:dyDescent="0.2">
      <c r="A258" s="1" t="s">
        <v>16</v>
      </c>
      <c r="B258" s="4">
        <v>390</v>
      </c>
      <c r="C258" s="5">
        <v>100</v>
      </c>
      <c r="D258" s="4">
        <v>179</v>
      </c>
      <c r="E258" s="5">
        <v>99.99</v>
      </c>
      <c r="F258" s="4">
        <v>203</v>
      </c>
      <c r="G258" s="5">
        <v>100.01</v>
      </c>
      <c r="H258" s="4">
        <v>1</v>
      </c>
    </row>
    <row r="259" spans="1:8" x14ac:dyDescent="0.2">
      <c r="A259" s="2" t="s">
        <v>20</v>
      </c>
      <c r="B259" s="4">
        <v>1</v>
      </c>
      <c r="C259" s="5">
        <v>0.26</v>
      </c>
      <c r="D259" s="4">
        <v>0</v>
      </c>
      <c r="E259" s="5">
        <v>0</v>
      </c>
      <c r="F259" s="4">
        <v>1</v>
      </c>
      <c r="G259" s="5">
        <v>0.49</v>
      </c>
      <c r="H259" s="4">
        <v>0</v>
      </c>
    </row>
    <row r="260" spans="1:8" x14ac:dyDescent="0.2">
      <c r="A260" s="2" t="s">
        <v>21</v>
      </c>
      <c r="B260" s="4">
        <v>78</v>
      </c>
      <c r="C260" s="5">
        <v>20</v>
      </c>
      <c r="D260" s="4">
        <v>33</v>
      </c>
      <c r="E260" s="5">
        <v>18.440000000000001</v>
      </c>
      <c r="F260" s="4">
        <v>45</v>
      </c>
      <c r="G260" s="5">
        <v>22.17</v>
      </c>
      <c r="H260" s="4">
        <v>0</v>
      </c>
    </row>
    <row r="261" spans="1:8" x14ac:dyDescent="0.2">
      <c r="A261" s="2" t="s">
        <v>22</v>
      </c>
      <c r="B261" s="4">
        <v>77</v>
      </c>
      <c r="C261" s="5">
        <v>19.739999999999998</v>
      </c>
      <c r="D261" s="4">
        <v>30</v>
      </c>
      <c r="E261" s="5">
        <v>16.760000000000002</v>
      </c>
      <c r="F261" s="4">
        <v>47</v>
      </c>
      <c r="G261" s="5">
        <v>23.15</v>
      </c>
      <c r="H261" s="4">
        <v>0</v>
      </c>
    </row>
    <row r="262" spans="1:8" x14ac:dyDescent="0.2">
      <c r="A262" s="2" t="s">
        <v>23</v>
      </c>
      <c r="B262" s="4">
        <v>0</v>
      </c>
      <c r="C262" s="5">
        <v>0</v>
      </c>
      <c r="D262" s="4">
        <v>0</v>
      </c>
      <c r="E262" s="5">
        <v>0</v>
      </c>
      <c r="F262" s="4">
        <v>0</v>
      </c>
      <c r="G262" s="5">
        <v>0</v>
      </c>
      <c r="H262" s="4">
        <v>0</v>
      </c>
    </row>
    <row r="263" spans="1:8" x14ac:dyDescent="0.2">
      <c r="A263" s="2" t="s">
        <v>24</v>
      </c>
      <c r="B263" s="4">
        <v>2</v>
      </c>
      <c r="C263" s="5">
        <v>0.51</v>
      </c>
      <c r="D263" s="4">
        <v>0</v>
      </c>
      <c r="E263" s="5">
        <v>0</v>
      </c>
      <c r="F263" s="4">
        <v>2</v>
      </c>
      <c r="G263" s="5">
        <v>0.99</v>
      </c>
      <c r="H263" s="4">
        <v>0</v>
      </c>
    </row>
    <row r="264" spans="1:8" x14ac:dyDescent="0.2">
      <c r="A264" s="2" t="s">
        <v>25</v>
      </c>
      <c r="B264" s="4">
        <v>11</v>
      </c>
      <c r="C264" s="5">
        <v>2.82</v>
      </c>
      <c r="D264" s="4">
        <v>0</v>
      </c>
      <c r="E264" s="5">
        <v>0</v>
      </c>
      <c r="F264" s="4">
        <v>10</v>
      </c>
      <c r="G264" s="5">
        <v>4.93</v>
      </c>
      <c r="H264" s="4">
        <v>1</v>
      </c>
    </row>
    <row r="265" spans="1:8" x14ac:dyDescent="0.2">
      <c r="A265" s="2" t="s">
        <v>26</v>
      </c>
      <c r="B265" s="4">
        <v>85</v>
      </c>
      <c r="C265" s="5">
        <v>21.79</v>
      </c>
      <c r="D265" s="4">
        <v>48</v>
      </c>
      <c r="E265" s="5">
        <v>26.82</v>
      </c>
      <c r="F265" s="4">
        <v>37</v>
      </c>
      <c r="G265" s="5">
        <v>18.23</v>
      </c>
      <c r="H265" s="4">
        <v>0</v>
      </c>
    </row>
    <row r="266" spans="1:8" x14ac:dyDescent="0.2">
      <c r="A266" s="2" t="s">
        <v>27</v>
      </c>
      <c r="B266" s="4">
        <v>1</v>
      </c>
      <c r="C266" s="5">
        <v>0.26</v>
      </c>
      <c r="D266" s="4">
        <v>0</v>
      </c>
      <c r="E266" s="5">
        <v>0</v>
      </c>
      <c r="F266" s="4">
        <v>1</v>
      </c>
      <c r="G266" s="5">
        <v>0.49</v>
      </c>
      <c r="H266" s="4">
        <v>0</v>
      </c>
    </row>
    <row r="267" spans="1:8" x14ac:dyDescent="0.2">
      <c r="A267" s="2" t="s">
        <v>28</v>
      </c>
      <c r="B267" s="4">
        <v>18</v>
      </c>
      <c r="C267" s="5">
        <v>4.62</v>
      </c>
      <c r="D267" s="4">
        <v>5</v>
      </c>
      <c r="E267" s="5">
        <v>2.79</v>
      </c>
      <c r="F267" s="4">
        <v>13</v>
      </c>
      <c r="G267" s="5">
        <v>6.4</v>
      </c>
      <c r="H267" s="4">
        <v>0</v>
      </c>
    </row>
    <row r="268" spans="1:8" x14ac:dyDescent="0.2">
      <c r="A268" s="2" t="s">
        <v>29</v>
      </c>
      <c r="B268" s="4">
        <v>10</v>
      </c>
      <c r="C268" s="5">
        <v>2.56</v>
      </c>
      <c r="D268" s="4">
        <v>6</v>
      </c>
      <c r="E268" s="5">
        <v>3.35</v>
      </c>
      <c r="F268" s="4">
        <v>4</v>
      </c>
      <c r="G268" s="5">
        <v>1.97</v>
      </c>
      <c r="H268" s="4">
        <v>0</v>
      </c>
    </row>
    <row r="269" spans="1:8" x14ac:dyDescent="0.2">
      <c r="A269" s="2" t="s">
        <v>30</v>
      </c>
      <c r="B269" s="4">
        <v>33</v>
      </c>
      <c r="C269" s="5">
        <v>8.4600000000000009</v>
      </c>
      <c r="D269" s="4">
        <v>20</v>
      </c>
      <c r="E269" s="5">
        <v>11.17</v>
      </c>
      <c r="F269" s="4">
        <v>12</v>
      </c>
      <c r="G269" s="5">
        <v>5.91</v>
      </c>
      <c r="H269" s="4">
        <v>0</v>
      </c>
    </row>
    <row r="270" spans="1:8" x14ac:dyDescent="0.2">
      <c r="A270" s="2" t="s">
        <v>31</v>
      </c>
      <c r="B270" s="4">
        <v>37</v>
      </c>
      <c r="C270" s="5">
        <v>9.49</v>
      </c>
      <c r="D270" s="4">
        <v>23</v>
      </c>
      <c r="E270" s="5">
        <v>12.85</v>
      </c>
      <c r="F270" s="4">
        <v>14</v>
      </c>
      <c r="G270" s="5">
        <v>6.9</v>
      </c>
      <c r="H270" s="4">
        <v>0</v>
      </c>
    </row>
    <row r="271" spans="1:8" x14ac:dyDescent="0.2">
      <c r="A271" s="2" t="s">
        <v>32</v>
      </c>
      <c r="B271" s="4">
        <v>9</v>
      </c>
      <c r="C271" s="5">
        <v>2.31</v>
      </c>
      <c r="D271" s="4">
        <v>4</v>
      </c>
      <c r="E271" s="5">
        <v>2.23</v>
      </c>
      <c r="F271" s="4">
        <v>4</v>
      </c>
      <c r="G271" s="5">
        <v>1.97</v>
      </c>
      <c r="H271" s="4">
        <v>0</v>
      </c>
    </row>
    <row r="272" spans="1:8" x14ac:dyDescent="0.2">
      <c r="A272" s="2" t="s">
        <v>33</v>
      </c>
      <c r="B272" s="4">
        <v>16</v>
      </c>
      <c r="C272" s="5">
        <v>4.0999999999999996</v>
      </c>
      <c r="D272" s="4">
        <v>6</v>
      </c>
      <c r="E272" s="5">
        <v>3.35</v>
      </c>
      <c r="F272" s="4">
        <v>6</v>
      </c>
      <c r="G272" s="5">
        <v>2.96</v>
      </c>
      <c r="H272" s="4">
        <v>0</v>
      </c>
    </row>
    <row r="273" spans="1:8" x14ac:dyDescent="0.2">
      <c r="A273" s="2" t="s">
        <v>34</v>
      </c>
      <c r="B273" s="4">
        <v>12</v>
      </c>
      <c r="C273" s="5">
        <v>3.08</v>
      </c>
      <c r="D273" s="4">
        <v>4</v>
      </c>
      <c r="E273" s="5">
        <v>2.23</v>
      </c>
      <c r="F273" s="4">
        <v>7</v>
      </c>
      <c r="G273" s="5">
        <v>3.45</v>
      </c>
      <c r="H273" s="4">
        <v>0</v>
      </c>
    </row>
    <row r="274" spans="1:8" x14ac:dyDescent="0.2">
      <c r="A274" s="1" t="s">
        <v>17</v>
      </c>
      <c r="B274" s="4">
        <v>145</v>
      </c>
      <c r="C274" s="5">
        <v>100.02</v>
      </c>
      <c r="D274" s="4">
        <v>70</v>
      </c>
      <c r="E274" s="5">
        <v>100</v>
      </c>
      <c r="F274" s="4">
        <v>73</v>
      </c>
      <c r="G274" s="5">
        <v>100.01</v>
      </c>
      <c r="H274" s="4">
        <v>0</v>
      </c>
    </row>
    <row r="275" spans="1:8" x14ac:dyDescent="0.2">
      <c r="A275" s="2" t="s">
        <v>20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2">
      <c r="A276" s="2" t="s">
        <v>21</v>
      </c>
      <c r="B276" s="4">
        <v>37</v>
      </c>
      <c r="C276" s="5">
        <v>25.52</v>
      </c>
      <c r="D276" s="4">
        <v>20</v>
      </c>
      <c r="E276" s="5">
        <v>28.57</v>
      </c>
      <c r="F276" s="4">
        <v>17</v>
      </c>
      <c r="G276" s="5">
        <v>23.29</v>
      </c>
      <c r="H276" s="4">
        <v>0</v>
      </c>
    </row>
    <row r="277" spans="1:8" x14ac:dyDescent="0.2">
      <c r="A277" s="2" t="s">
        <v>22</v>
      </c>
      <c r="B277" s="4">
        <v>20</v>
      </c>
      <c r="C277" s="5">
        <v>13.79</v>
      </c>
      <c r="D277" s="4">
        <v>5</v>
      </c>
      <c r="E277" s="5">
        <v>7.14</v>
      </c>
      <c r="F277" s="4">
        <v>15</v>
      </c>
      <c r="G277" s="5">
        <v>20.55</v>
      </c>
      <c r="H277" s="4">
        <v>0</v>
      </c>
    </row>
    <row r="278" spans="1:8" x14ac:dyDescent="0.2">
      <c r="A278" s="2" t="s">
        <v>23</v>
      </c>
      <c r="B278" s="4">
        <v>0</v>
      </c>
      <c r="C278" s="5">
        <v>0</v>
      </c>
      <c r="D278" s="4">
        <v>0</v>
      </c>
      <c r="E278" s="5">
        <v>0</v>
      </c>
      <c r="F278" s="4">
        <v>0</v>
      </c>
      <c r="G278" s="5">
        <v>0</v>
      </c>
      <c r="H278" s="4">
        <v>0</v>
      </c>
    </row>
    <row r="279" spans="1:8" x14ac:dyDescent="0.2">
      <c r="A279" s="2" t="s">
        <v>24</v>
      </c>
      <c r="B279" s="4">
        <v>0</v>
      </c>
      <c r="C279" s="5">
        <v>0</v>
      </c>
      <c r="D279" s="4">
        <v>0</v>
      </c>
      <c r="E279" s="5">
        <v>0</v>
      </c>
      <c r="F279" s="4">
        <v>0</v>
      </c>
      <c r="G279" s="5">
        <v>0</v>
      </c>
      <c r="H279" s="4">
        <v>0</v>
      </c>
    </row>
    <row r="280" spans="1:8" x14ac:dyDescent="0.2">
      <c r="A280" s="2" t="s">
        <v>25</v>
      </c>
      <c r="B280" s="4">
        <v>3</v>
      </c>
      <c r="C280" s="5">
        <v>2.0699999999999998</v>
      </c>
      <c r="D280" s="4">
        <v>0</v>
      </c>
      <c r="E280" s="5">
        <v>0</v>
      </c>
      <c r="F280" s="4">
        <v>3</v>
      </c>
      <c r="G280" s="5">
        <v>4.1100000000000003</v>
      </c>
      <c r="H280" s="4">
        <v>0</v>
      </c>
    </row>
    <row r="281" spans="1:8" x14ac:dyDescent="0.2">
      <c r="A281" s="2" t="s">
        <v>26</v>
      </c>
      <c r="B281" s="4">
        <v>34</v>
      </c>
      <c r="C281" s="5">
        <v>23.45</v>
      </c>
      <c r="D281" s="4">
        <v>23</v>
      </c>
      <c r="E281" s="5">
        <v>32.86</v>
      </c>
      <c r="F281" s="4">
        <v>11</v>
      </c>
      <c r="G281" s="5">
        <v>15.07</v>
      </c>
      <c r="H281" s="4">
        <v>0</v>
      </c>
    </row>
    <row r="282" spans="1:8" x14ac:dyDescent="0.2">
      <c r="A282" s="2" t="s">
        <v>27</v>
      </c>
      <c r="B282" s="4">
        <v>2</v>
      </c>
      <c r="C282" s="5">
        <v>1.38</v>
      </c>
      <c r="D282" s="4">
        <v>1</v>
      </c>
      <c r="E282" s="5">
        <v>1.43</v>
      </c>
      <c r="F282" s="4">
        <v>1</v>
      </c>
      <c r="G282" s="5">
        <v>1.37</v>
      </c>
      <c r="H282" s="4">
        <v>0</v>
      </c>
    </row>
    <row r="283" spans="1:8" x14ac:dyDescent="0.2">
      <c r="A283" s="2" t="s">
        <v>28</v>
      </c>
      <c r="B283" s="4">
        <v>4</v>
      </c>
      <c r="C283" s="5">
        <v>2.76</v>
      </c>
      <c r="D283" s="4">
        <v>0</v>
      </c>
      <c r="E283" s="5">
        <v>0</v>
      </c>
      <c r="F283" s="4">
        <v>4</v>
      </c>
      <c r="G283" s="5">
        <v>5.48</v>
      </c>
      <c r="H283" s="4">
        <v>0</v>
      </c>
    </row>
    <row r="284" spans="1:8" x14ac:dyDescent="0.2">
      <c r="A284" s="2" t="s">
        <v>29</v>
      </c>
      <c r="B284" s="4">
        <v>3</v>
      </c>
      <c r="C284" s="5">
        <v>2.0699999999999998</v>
      </c>
      <c r="D284" s="4">
        <v>1</v>
      </c>
      <c r="E284" s="5">
        <v>1.43</v>
      </c>
      <c r="F284" s="4">
        <v>2</v>
      </c>
      <c r="G284" s="5">
        <v>2.74</v>
      </c>
      <c r="H284" s="4">
        <v>0</v>
      </c>
    </row>
    <row r="285" spans="1:8" x14ac:dyDescent="0.2">
      <c r="A285" s="2" t="s">
        <v>30</v>
      </c>
      <c r="B285" s="4">
        <v>10</v>
      </c>
      <c r="C285" s="5">
        <v>6.9</v>
      </c>
      <c r="D285" s="4">
        <v>7</v>
      </c>
      <c r="E285" s="5">
        <v>10</v>
      </c>
      <c r="F285" s="4">
        <v>3</v>
      </c>
      <c r="G285" s="5">
        <v>4.1100000000000003</v>
      </c>
      <c r="H285" s="4">
        <v>0</v>
      </c>
    </row>
    <row r="286" spans="1:8" x14ac:dyDescent="0.2">
      <c r="A286" s="2" t="s">
        <v>31</v>
      </c>
      <c r="B286" s="4">
        <v>11</v>
      </c>
      <c r="C286" s="5">
        <v>7.59</v>
      </c>
      <c r="D286" s="4">
        <v>7</v>
      </c>
      <c r="E286" s="5">
        <v>10</v>
      </c>
      <c r="F286" s="4">
        <v>4</v>
      </c>
      <c r="G286" s="5">
        <v>5.48</v>
      </c>
      <c r="H286" s="4">
        <v>0</v>
      </c>
    </row>
    <row r="287" spans="1:8" x14ac:dyDescent="0.2">
      <c r="A287" s="2" t="s">
        <v>32</v>
      </c>
      <c r="B287" s="4">
        <v>6</v>
      </c>
      <c r="C287" s="5">
        <v>4.1399999999999997</v>
      </c>
      <c r="D287" s="4">
        <v>2</v>
      </c>
      <c r="E287" s="5">
        <v>2.86</v>
      </c>
      <c r="F287" s="4">
        <v>3</v>
      </c>
      <c r="G287" s="5">
        <v>4.1100000000000003</v>
      </c>
      <c r="H287" s="4">
        <v>0</v>
      </c>
    </row>
    <row r="288" spans="1:8" x14ac:dyDescent="0.2">
      <c r="A288" s="2" t="s">
        <v>33</v>
      </c>
      <c r="B288" s="4">
        <v>8</v>
      </c>
      <c r="C288" s="5">
        <v>5.52</v>
      </c>
      <c r="D288" s="4">
        <v>0</v>
      </c>
      <c r="E288" s="5">
        <v>0</v>
      </c>
      <c r="F288" s="4">
        <v>7</v>
      </c>
      <c r="G288" s="5">
        <v>9.59</v>
      </c>
      <c r="H288" s="4">
        <v>0</v>
      </c>
    </row>
    <row r="289" spans="1:8" x14ac:dyDescent="0.2">
      <c r="A289" s="2" t="s">
        <v>34</v>
      </c>
      <c r="B289" s="4">
        <v>7</v>
      </c>
      <c r="C289" s="5">
        <v>4.83</v>
      </c>
      <c r="D289" s="4">
        <v>4</v>
      </c>
      <c r="E289" s="5">
        <v>5.71</v>
      </c>
      <c r="F289" s="4">
        <v>3</v>
      </c>
      <c r="G289" s="5">
        <v>4.1100000000000003</v>
      </c>
      <c r="H289" s="4">
        <v>0</v>
      </c>
    </row>
    <row r="290" spans="1:8" x14ac:dyDescent="0.2">
      <c r="A290" s="1" t="s">
        <v>18</v>
      </c>
      <c r="B290" s="4">
        <v>148</v>
      </c>
      <c r="C290" s="5">
        <v>100.00999999999999</v>
      </c>
      <c r="D290" s="4">
        <v>95</v>
      </c>
      <c r="E290" s="5">
        <v>100</v>
      </c>
      <c r="F290" s="4">
        <v>49</v>
      </c>
      <c r="G290" s="5">
        <v>100.00000000000001</v>
      </c>
      <c r="H290" s="4">
        <v>1</v>
      </c>
    </row>
    <row r="291" spans="1:8" x14ac:dyDescent="0.2">
      <c r="A291" s="2" t="s">
        <v>20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2">
      <c r="A292" s="2" t="s">
        <v>21</v>
      </c>
      <c r="B292" s="4">
        <v>58</v>
      </c>
      <c r="C292" s="5">
        <v>39.19</v>
      </c>
      <c r="D292" s="4">
        <v>37</v>
      </c>
      <c r="E292" s="5">
        <v>38.950000000000003</v>
      </c>
      <c r="F292" s="4">
        <v>21</v>
      </c>
      <c r="G292" s="5">
        <v>42.86</v>
      </c>
      <c r="H292" s="4">
        <v>0</v>
      </c>
    </row>
    <row r="293" spans="1:8" x14ac:dyDescent="0.2">
      <c r="A293" s="2" t="s">
        <v>22</v>
      </c>
      <c r="B293" s="4">
        <v>18</v>
      </c>
      <c r="C293" s="5">
        <v>12.16</v>
      </c>
      <c r="D293" s="4">
        <v>8</v>
      </c>
      <c r="E293" s="5">
        <v>8.42</v>
      </c>
      <c r="F293" s="4">
        <v>10</v>
      </c>
      <c r="G293" s="5">
        <v>20.41</v>
      </c>
      <c r="H293" s="4">
        <v>0</v>
      </c>
    </row>
    <row r="294" spans="1:8" x14ac:dyDescent="0.2">
      <c r="A294" s="2" t="s">
        <v>23</v>
      </c>
      <c r="B294" s="4">
        <v>0</v>
      </c>
      <c r="C294" s="5">
        <v>0</v>
      </c>
      <c r="D294" s="4">
        <v>0</v>
      </c>
      <c r="E294" s="5">
        <v>0</v>
      </c>
      <c r="F294" s="4">
        <v>0</v>
      </c>
      <c r="G294" s="5">
        <v>0</v>
      </c>
      <c r="H294" s="4">
        <v>0</v>
      </c>
    </row>
    <row r="295" spans="1:8" x14ac:dyDescent="0.2">
      <c r="A295" s="2" t="s">
        <v>24</v>
      </c>
      <c r="B295" s="4">
        <v>0</v>
      </c>
      <c r="C295" s="5">
        <v>0</v>
      </c>
      <c r="D295" s="4">
        <v>0</v>
      </c>
      <c r="E295" s="5">
        <v>0</v>
      </c>
      <c r="F295" s="4">
        <v>0</v>
      </c>
      <c r="G295" s="5">
        <v>0</v>
      </c>
      <c r="H295" s="4">
        <v>0</v>
      </c>
    </row>
    <row r="296" spans="1:8" x14ac:dyDescent="0.2">
      <c r="A296" s="2" t="s">
        <v>25</v>
      </c>
      <c r="B296" s="4">
        <v>3</v>
      </c>
      <c r="C296" s="5">
        <v>2.0299999999999998</v>
      </c>
      <c r="D296" s="4">
        <v>1</v>
      </c>
      <c r="E296" s="5">
        <v>1.05</v>
      </c>
      <c r="F296" s="4">
        <v>1</v>
      </c>
      <c r="G296" s="5">
        <v>2.04</v>
      </c>
      <c r="H296" s="4">
        <v>1</v>
      </c>
    </row>
    <row r="297" spans="1:8" x14ac:dyDescent="0.2">
      <c r="A297" s="2" t="s">
        <v>26</v>
      </c>
      <c r="B297" s="4">
        <v>31</v>
      </c>
      <c r="C297" s="5">
        <v>20.95</v>
      </c>
      <c r="D297" s="4">
        <v>24</v>
      </c>
      <c r="E297" s="5">
        <v>25.26</v>
      </c>
      <c r="F297" s="4">
        <v>7</v>
      </c>
      <c r="G297" s="5">
        <v>14.29</v>
      </c>
      <c r="H297" s="4">
        <v>0</v>
      </c>
    </row>
    <row r="298" spans="1:8" x14ac:dyDescent="0.2">
      <c r="A298" s="2" t="s">
        <v>27</v>
      </c>
      <c r="B298" s="4">
        <v>0</v>
      </c>
      <c r="C298" s="5">
        <v>0</v>
      </c>
      <c r="D298" s="4">
        <v>0</v>
      </c>
      <c r="E298" s="5">
        <v>0</v>
      </c>
      <c r="F298" s="4">
        <v>0</v>
      </c>
      <c r="G298" s="5">
        <v>0</v>
      </c>
      <c r="H298" s="4">
        <v>0</v>
      </c>
    </row>
    <row r="299" spans="1:8" x14ac:dyDescent="0.2">
      <c r="A299" s="2" t="s">
        <v>28</v>
      </c>
      <c r="B299" s="4">
        <v>3</v>
      </c>
      <c r="C299" s="5">
        <v>2.0299999999999998</v>
      </c>
      <c r="D299" s="4">
        <v>0</v>
      </c>
      <c r="E299" s="5">
        <v>0</v>
      </c>
      <c r="F299" s="4">
        <v>3</v>
      </c>
      <c r="G299" s="5">
        <v>6.12</v>
      </c>
      <c r="H299" s="4">
        <v>0</v>
      </c>
    </row>
    <row r="300" spans="1:8" x14ac:dyDescent="0.2">
      <c r="A300" s="2" t="s">
        <v>29</v>
      </c>
      <c r="B300" s="4">
        <v>0</v>
      </c>
      <c r="C300" s="5">
        <v>0</v>
      </c>
      <c r="D300" s="4">
        <v>0</v>
      </c>
      <c r="E300" s="5">
        <v>0</v>
      </c>
      <c r="F300" s="4">
        <v>0</v>
      </c>
      <c r="G300" s="5">
        <v>0</v>
      </c>
      <c r="H300" s="4">
        <v>0</v>
      </c>
    </row>
    <row r="301" spans="1:8" x14ac:dyDescent="0.2">
      <c r="A301" s="2" t="s">
        <v>30</v>
      </c>
      <c r="B301" s="4">
        <v>5</v>
      </c>
      <c r="C301" s="5">
        <v>3.38</v>
      </c>
      <c r="D301" s="4">
        <v>3</v>
      </c>
      <c r="E301" s="5">
        <v>3.16</v>
      </c>
      <c r="F301" s="4">
        <v>2</v>
      </c>
      <c r="G301" s="5">
        <v>4.08</v>
      </c>
      <c r="H301" s="4">
        <v>0</v>
      </c>
    </row>
    <row r="302" spans="1:8" x14ac:dyDescent="0.2">
      <c r="A302" s="2" t="s">
        <v>31</v>
      </c>
      <c r="B302" s="4">
        <v>13</v>
      </c>
      <c r="C302" s="5">
        <v>8.7799999999999994</v>
      </c>
      <c r="D302" s="4">
        <v>12</v>
      </c>
      <c r="E302" s="5">
        <v>12.63</v>
      </c>
      <c r="F302" s="4">
        <v>1</v>
      </c>
      <c r="G302" s="5">
        <v>2.04</v>
      </c>
      <c r="H302" s="4">
        <v>0</v>
      </c>
    </row>
    <row r="303" spans="1:8" x14ac:dyDescent="0.2">
      <c r="A303" s="2" t="s">
        <v>32</v>
      </c>
      <c r="B303" s="4">
        <v>3</v>
      </c>
      <c r="C303" s="5">
        <v>2.0299999999999998</v>
      </c>
      <c r="D303" s="4">
        <v>2</v>
      </c>
      <c r="E303" s="5">
        <v>2.11</v>
      </c>
      <c r="F303" s="4">
        <v>0</v>
      </c>
      <c r="G303" s="5">
        <v>0</v>
      </c>
      <c r="H303" s="4">
        <v>0</v>
      </c>
    </row>
    <row r="304" spans="1:8" x14ac:dyDescent="0.2">
      <c r="A304" s="2" t="s">
        <v>33</v>
      </c>
      <c r="B304" s="4">
        <v>2</v>
      </c>
      <c r="C304" s="5">
        <v>1.35</v>
      </c>
      <c r="D304" s="4">
        <v>1</v>
      </c>
      <c r="E304" s="5">
        <v>1.05</v>
      </c>
      <c r="F304" s="4">
        <v>1</v>
      </c>
      <c r="G304" s="5">
        <v>2.04</v>
      </c>
      <c r="H304" s="4">
        <v>0</v>
      </c>
    </row>
    <row r="305" spans="1:8" x14ac:dyDescent="0.2">
      <c r="A305" s="2" t="s">
        <v>34</v>
      </c>
      <c r="B305" s="4">
        <v>12</v>
      </c>
      <c r="C305" s="5">
        <v>8.11</v>
      </c>
      <c r="D305" s="4">
        <v>7</v>
      </c>
      <c r="E305" s="5">
        <v>7.37</v>
      </c>
      <c r="F305" s="4">
        <v>3</v>
      </c>
      <c r="G305" s="5">
        <v>6.12</v>
      </c>
      <c r="H305" s="4">
        <v>0</v>
      </c>
    </row>
    <row r="306" spans="1:8" x14ac:dyDescent="0.2">
      <c r="A306" s="1" t="s">
        <v>19</v>
      </c>
      <c r="B306" s="4">
        <v>192</v>
      </c>
      <c r="C306" s="5">
        <v>100</v>
      </c>
      <c r="D306" s="4">
        <v>121</v>
      </c>
      <c r="E306" s="5">
        <v>100</v>
      </c>
      <c r="F306" s="4">
        <v>67</v>
      </c>
      <c r="G306" s="5">
        <v>100.02999999999997</v>
      </c>
      <c r="H306" s="4">
        <v>1</v>
      </c>
    </row>
    <row r="307" spans="1:8" x14ac:dyDescent="0.2">
      <c r="A307" s="2" t="s">
        <v>20</v>
      </c>
      <c r="B307" s="4">
        <v>0</v>
      </c>
      <c r="C307" s="5">
        <v>0</v>
      </c>
      <c r="D307" s="4">
        <v>0</v>
      </c>
      <c r="E307" s="5">
        <v>0</v>
      </c>
      <c r="F307" s="4">
        <v>0</v>
      </c>
      <c r="G307" s="5">
        <v>0</v>
      </c>
      <c r="H307" s="4">
        <v>0</v>
      </c>
    </row>
    <row r="308" spans="1:8" x14ac:dyDescent="0.2">
      <c r="A308" s="2" t="s">
        <v>21</v>
      </c>
      <c r="B308" s="4">
        <v>47</v>
      </c>
      <c r="C308" s="5">
        <v>24.48</v>
      </c>
      <c r="D308" s="4">
        <v>28</v>
      </c>
      <c r="E308" s="5">
        <v>23.14</v>
      </c>
      <c r="F308" s="4">
        <v>19</v>
      </c>
      <c r="G308" s="5">
        <v>28.36</v>
      </c>
      <c r="H308" s="4">
        <v>0</v>
      </c>
    </row>
    <row r="309" spans="1:8" x14ac:dyDescent="0.2">
      <c r="A309" s="2" t="s">
        <v>22</v>
      </c>
      <c r="B309" s="4">
        <v>24</v>
      </c>
      <c r="C309" s="5">
        <v>12.5</v>
      </c>
      <c r="D309" s="4">
        <v>12</v>
      </c>
      <c r="E309" s="5">
        <v>9.92</v>
      </c>
      <c r="F309" s="4">
        <v>12</v>
      </c>
      <c r="G309" s="5">
        <v>17.91</v>
      </c>
      <c r="H309" s="4">
        <v>0</v>
      </c>
    </row>
    <row r="310" spans="1:8" x14ac:dyDescent="0.2">
      <c r="A310" s="2" t="s">
        <v>23</v>
      </c>
      <c r="B310" s="4">
        <v>2</v>
      </c>
      <c r="C310" s="5">
        <v>1.04</v>
      </c>
      <c r="D310" s="4">
        <v>0</v>
      </c>
      <c r="E310" s="5">
        <v>0</v>
      </c>
      <c r="F310" s="4">
        <v>2</v>
      </c>
      <c r="G310" s="5">
        <v>2.99</v>
      </c>
      <c r="H310" s="4">
        <v>0</v>
      </c>
    </row>
    <row r="311" spans="1:8" x14ac:dyDescent="0.2">
      <c r="A311" s="2" t="s">
        <v>24</v>
      </c>
      <c r="B311" s="4">
        <v>0</v>
      </c>
      <c r="C311" s="5">
        <v>0</v>
      </c>
      <c r="D311" s="4">
        <v>0</v>
      </c>
      <c r="E311" s="5">
        <v>0</v>
      </c>
      <c r="F311" s="4">
        <v>0</v>
      </c>
      <c r="G311" s="5">
        <v>0</v>
      </c>
      <c r="H311" s="4">
        <v>0</v>
      </c>
    </row>
    <row r="312" spans="1:8" x14ac:dyDescent="0.2">
      <c r="A312" s="2" t="s">
        <v>25</v>
      </c>
      <c r="B312" s="4">
        <v>6</v>
      </c>
      <c r="C312" s="5">
        <v>3.13</v>
      </c>
      <c r="D312" s="4">
        <v>0</v>
      </c>
      <c r="E312" s="5">
        <v>0</v>
      </c>
      <c r="F312" s="4">
        <v>5</v>
      </c>
      <c r="G312" s="5">
        <v>7.46</v>
      </c>
      <c r="H312" s="4">
        <v>1</v>
      </c>
    </row>
    <row r="313" spans="1:8" x14ac:dyDescent="0.2">
      <c r="A313" s="2" t="s">
        <v>26</v>
      </c>
      <c r="B313" s="4">
        <v>48</v>
      </c>
      <c r="C313" s="5">
        <v>25</v>
      </c>
      <c r="D313" s="4">
        <v>40</v>
      </c>
      <c r="E313" s="5">
        <v>33.06</v>
      </c>
      <c r="F313" s="4">
        <v>8</v>
      </c>
      <c r="G313" s="5">
        <v>11.94</v>
      </c>
      <c r="H313" s="4">
        <v>0</v>
      </c>
    </row>
    <row r="314" spans="1:8" x14ac:dyDescent="0.2">
      <c r="A314" s="2" t="s">
        <v>27</v>
      </c>
      <c r="B314" s="4">
        <v>0</v>
      </c>
      <c r="C314" s="5">
        <v>0</v>
      </c>
      <c r="D314" s="4">
        <v>0</v>
      </c>
      <c r="E314" s="5">
        <v>0</v>
      </c>
      <c r="F314" s="4">
        <v>0</v>
      </c>
      <c r="G314" s="5">
        <v>0</v>
      </c>
      <c r="H314" s="4">
        <v>0</v>
      </c>
    </row>
    <row r="315" spans="1:8" x14ac:dyDescent="0.2">
      <c r="A315" s="2" t="s">
        <v>28</v>
      </c>
      <c r="B315" s="4">
        <v>4</v>
      </c>
      <c r="C315" s="5">
        <v>2.08</v>
      </c>
      <c r="D315" s="4">
        <v>2</v>
      </c>
      <c r="E315" s="5">
        <v>1.65</v>
      </c>
      <c r="F315" s="4">
        <v>2</v>
      </c>
      <c r="G315" s="5">
        <v>2.99</v>
      </c>
      <c r="H315" s="4">
        <v>0</v>
      </c>
    </row>
    <row r="316" spans="1:8" x14ac:dyDescent="0.2">
      <c r="A316" s="2" t="s">
        <v>29</v>
      </c>
      <c r="B316" s="4">
        <v>8</v>
      </c>
      <c r="C316" s="5">
        <v>4.17</v>
      </c>
      <c r="D316" s="4">
        <v>5</v>
      </c>
      <c r="E316" s="5">
        <v>4.13</v>
      </c>
      <c r="F316" s="4">
        <v>2</v>
      </c>
      <c r="G316" s="5">
        <v>2.99</v>
      </c>
      <c r="H316" s="4">
        <v>0</v>
      </c>
    </row>
    <row r="317" spans="1:8" x14ac:dyDescent="0.2">
      <c r="A317" s="2" t="s">
        <v>30</v>
      </c>
      <c r="B317" s="4">
        <v>20</v>
      </c>
      <c r="C317" s="5">
        <v>10.42</v>
      </c>
      <c r="D317" s="4">
        <v>14</v>
      </c>
      <c r="E317" s="5">
        <v>11.57</v>
      </c>
      <c r="F317" s="4">
        <v>6</v>
      </c>
      <c r="G317" s="5">
        <v>8.9600000000000009</v>
      </c>
      <c r="H317" s="4">
        <v>0</v>
      </c>
    </row>
    <row r="318" spans="1:8" x14ac:dyDescent="0.2">
      <c r="A318" s="2" t="s">
        <v>31</v>
      </c>
      <c r="B318" s="4">
        <v>13</v>
      </c>
      <c r="C318" s="5">
        <v>6.77</v>
      </c>
      <c r="D318" s="4">
        <v>11</v>
      </c>
      <c r="E318" s="5">
        <v>9.09</v>
      </c>
      <c r="F318" s="4">
        <v>2</v>
      </c>
      <c r="G318" s="5">
        <v>2.99</v>
      </c>
      <c r="H318" s="4">
        <v>0</v>
      </c>
    </row>
    <row r="319" spans="1:8" x14ac:dyDescent="0.2">
      <c r="A319" s="2" t="s">
        <v>32</v>
      </c>
      <c r="B319" s="4">
        <v>5</v>
      </c>
      <c r="C319" s="5">
        <v>2.6</v>
      </c>
      <c r="D319" s="4">
        <v>2</v>
      </c>
      <c r="E319" s="5">
        <v>1.65</v>
      </c>
      <c r="F319" s="4">
        <v>2</v>
      </c>
      <c r="G319" s="5">
        <v>2.99</v>
      </c>
      <c r="H319" s="4">
        <v>0</v>
      </c>
    </row>
    <row r="320" spans="1:8" x14ac:dyDescent="0.2">
      <c r="A320" s="2" t="s">
        <v>33</v>
      </c>
      <c r="B320" s="4">
        <v>4</v>
      </c>
      <c r="C320" s="5">
        <v>2.08</v>
      </c>
      <c r="D320" s="4">
        <v>1</v>
      </c>
      <c r="E320" s="5">
        <v>0.83</v>
      </c>
      <c r="F320" s="4">
        <v>2</v>
      </c>
      <c r="G320" s="5">
        <v>2.99</v>
      </c>
      <c r="H320" s="4">
        <v>0</v>
      </c>
    </row>
    <row r="321" spans="1:8" x14ac:dyDescent="0.2">
      <c r="A321" s="2" t="s">
        <v>34</v>
      </c>
      <c r="B321" s="4">
        <v>11</v>
      </c>
      <c r="C321" s="5">
        <v>5.73</v>
      </c>
      <c r="D321" s="4">
        <v>6</v>
      </c>
      <c r="E321" s="5">
        <v>4.96</v>
      </c>
      <c r="F321" s="4">
        <v>5</v>
      </c>
      <c r="G321" s="5">
        <v>7.46</v>
      </c>
      <c r="H321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18917-D7C8-4CE8-A140-D0D105EB1F3D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190</v>
      </c>
    </row>
    <row r="4" spans="2:9" ht="33" customHeight="1" x14ac:dyDescent="0.2">
      <c r="B4" t="s">
        <v>171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68</v>
      </c>
      <c r="D6" s="8">
        <v>20.54</v>
      </c>
      <c r="E6" s="12">
        <v>32</v>
      </c>
      <c r="F6" s="8">
        <v>24.43</v>
      </c>
      <c r="G6" s="12">
        <v>36</v>
      </c>
      <c r="H6" s="8">
        <v>18.18</v>
      </c>
      <c r="I6" s="12">
        <v>0</v>
      </c>
    </row>
    <row r="7" spans="2:9" ht="15" customHeight="1" x14ac:dyDescent="0.2">
      <c r="B7" t="s">
        <v>22</v>
      </c>
      <c r="C7" s="12">
        <v>38</v>
      </c>
      <c r="D7" s="8">
        <v>11.48</v>
      </c>
      <c r="E7" s="12">
        <v>8</v>
      </c>
      <c r="F7" s="8">
        <v>6.11</v>
      </c>
      <c r="G7" s="12">
        <v>30</v>
      </c>
      <c r="H7" s="8">
        <v>15.15</v>
      </c>
      <c r="I7" s="12">
        <v>0</v>
      </c>
    </row>
    <row r="8" spans="2:9" ht="15" customHeight="1" x14ac:dyDescent="0.2">
      <c r="B8" t="s">
        <v>23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24</v>
      </c>
      <c r="C9" s="12">
        <v>2</v>
      </c>
      <c r="D9" s="8">
        <v>0.6</v>
      </c>
      <c r="E9" s="12">
        <v>0</v>
      </c>
      <c r="F9" s="8">
        <v>0</v>
      </c>
      <c r="G9" s="12">
        <v>2</v>
      </c>
      <c r="H9" s="8">
        <v>1.01</v>
      </c>
      <c r="I9" s="12">
        <v>0</v>
      </c>
    </row>
    <row r="10" spans="2:9" ht="15" customHeight="1" x14ac:dyDescent="0.2">
      <c r="B10" t="s">
        <v>25</v>
      </c>
      <c r="C10" s="12">
        <v>7</v>
      </c>
      <c r="D10" s="8">
        <v>2.11</v>
      </c>
      <c r="E10" s="12">
        <v>0</v>
      </c>
      <c r="F10" s="8">
        <v>0</v>
      </c>
      <c r="G10" s="12">
        <v>6</v>
      </c>
      <c r="H10" s="8">
        <v>3.03</v>
      </c>
      <c r="I10" s="12">
        <v>1</v>
      </c>
    </row>
    <row r="11" spans="2:9" ht="15" customHeight="1" x14ac:dyDescent="0.2">
      <c r="B11" t="s">
        <v>26</v>
      </c>
      <c r="C11" s="12">
        <v>117</v>
      </c>
      <c r="D11" s="8">
        <v>35.35</v>
      </c>
      <c r="E11" s="12">
        <v>30</v>
      </c>
      <c r="F11" s="8">
        <v>22.9</v>
      </c>
      <c r="G11" s="12">
        <v>87</v>
      </c>
      <c r="H11" s="8">
        <v>43.94</v>
      </c>
      <c r="I11" s="12">
        <v>0</v>
      </c>
    </row>
    <row r="12" spans="2:9" ht="15" customHeight="1" x14ac:dyDescent="0.2">
      <c r="B12" t="s">
        <v>27</v>
      </c>
      <c r="C12" s="12">
        <v>3</v>
      </c>
      <c r="D12" s="8">
        <v>0.91</v>
      </c>
      <c r="E12" s="12">
        <v>0</v>
      </c>
      <c r="F12" s="8">
        <v>0</v>
      </c>
      <c r="G12" s="12">
        <v>3</v>
      </c>
      <c r="H12" s="8">
        <v>1.52</v>
      </c>
      <c r="I12" s="12">
        <v>0</v>
      </c>
    </row>
    <row r="13" spans="2:9" ht="15" customHeight="1" x14ac:dyDescent="0.2">
      <c r="B13" t="s">
        <v>28</v>
      </c>
      <c r="C13" s="12">
        <v>9</v>
      </c>
      <c r="D13" s="8">
        <v>2.72</v>
      </c>
      <c r="E13" s="12">
        <v>1</v>
      </c>
      <c r="F13" s="8">
        <v>0.76</v>
      </c>
      <c r="G13" s="12">
        <v>8</v>
      </c>
      <c r="H13" s="8">
        <v>4.04</v>
      </c>
      <c r="I13" s="12">
        <v>0</v>
      </c>
    </row>
    <row r="14" spans="2:9" ht="15" customHeight="1" x14ac:dyDescent="0.2">
      <c r="B14" t="s">
        <v>29</v>
      </c>
      <c r="C14" s="12">
        <v>16</v>
      </c>
      <c r="D14" s="8">
        <v>4.83</v>
      </c>
      <c r="E14" s="12">
        <v>9</v>
      </c>
      <c r="F14" s="8">
        <v>6.87</v>
      </c>
      <c r="G14" s="12">
        <v>7</v>
      </c>
      <c r="H14" s="8">
        <v>3.54</v>
      </c>
      <c r="I14" s="12">
        <v>0</v>
      </c>
    </row>
    <row r="15" spans="2:9" ht="15" customHeight="1" x14ac:dyDescent="0.2">
      <c r="B15" t="s">
        <v>30</v>
      </c>
      <c r="C15" s="12">
        <v>22</v>
      </c>
      <c r="D15" s="8">
        <v>6.65</v>
      </c>
      <c r="E15" s="12">
        <v>12</v>
      </c>
      <c r="F15" s="8">
        <v>9.16</v>
      </c>
      <c r="G15" s="12">
        <v>10</v>
      </c>
      <c r="H15" s="8">
        <v>5.05</v>
      </c>
      <c r="I15" s="12">
        <v>0</v>
      </c>
    </row>
    <row r="16" spans="2:9" ht="15" customHeight="1" x14ac:dyDescent="0.2">
      <c r="B16" t="s">
        <v>31</v>
      </c>
      <c r="C16" s="12">
        <v>25</v>
      </c>
      <c r="D16" s="8">
        <v>7.55</v>
      </c>
      <c r="E16" s="12">
        <v>22</v>
      </c>
      <c r="F16" s="8">
        <v>16.79</v>
      </c>
      <c r="G16" s="12">
        <v>3</v>
      </c>
      <c r="H16" s="8">
        <v>1.52</v>
      </c>
      <c r="I16" s="12">
        <v>0</v>
      </c>
    </row>
    <row r="17" spans="2:9" ht="15" customHeight="1" x14ac:dyDescent="0.2">
      <c r="B17" t="s">
        <v>32</v>
      </c>
      <c r="C17" s="12">
        <v>13</v>
      </c>
      <c r="D17" s="8">
        <v>3.93</v>
      </c>
      <c r="E17" s="12">
        <v>13</v>
      </c>
      <c r="F17" s="8">
        <v>9.92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33</v>
      </c>
      <c r="C18" s="12">
        <v>5</v>
      </c>
      <c r="D18" s="8">
        <v>1.51</v>
      </c>
      <c r="E18" s="12">
        <v>2</v>
      </c>
      <c r="F18" s="8">
        <v>1.53</v>
      </c>
      <c r="G18" s="12">
        <v>2</v>
      </c>
      <c r="H18" s="8">
        <v>1.01</v>
      </c>
      <c r="I18" s="12">
        <v>0</v>
      </c>
    </row>
    <row r="19" spans="2:9" ht="15" customHeight="1" x14ac:dyDescent="0.2">
      <c r="B19" t="s">
        <v>34</v>
      </c>
      <c r="C19" s="12">
        <v>6</v>
      </c>
      <c r="D19" s="8">
        <v>1.81</v>
      </c>
      <c r="E19" s="12">
        <v>2</v>
      </c>
      <c r="F19" s="8">
        <v>1.53</v>
      </c>
      <c r="G19" s="12">
        <v>4</v>
      </c>
      <c r="H19" s="8">
        <v>2.02</v>
      </c>
      <c r="I19" s="12">
        <v>0</v>
      </c>
    </row>
    <row r="20" spans="2:9" ht="15" customHeight="1" x14ac:dyDescent="0.2">
      <c r="B20" s="9" t="s">
        <v>172</v>
      </c>
      <c r="C20" s="12">
        <f>SUM(LTBL_25384[総数／事業所数])</f>
        <v>331</v>
      </c>
      <c r="E20" s="12">
        <f>SUBTOTAL(109,LTBL_25384[個人／事業所数])</f>
        <v>131</v>
      </c>
      <c r="G20" s="12">
        <f>SUBTOTAL(109,LTBL_25384[法人／事業所数])</f>
        <v>198</v>
      </c>
      <c r="I20" s="12">
        <f>SUBTOTAL(109,LTBL_25384[法人以外の団体／事業所数])</f>
        <v>1</v>
      </c>
    </row>
    <row r="21" spans="2:9" ht="15" customHeight="1" x14ac:dyDescent="0.2">
      <c r="E21" s="11">
        <f>LTBL_25384[[#Totals],[個人／事業所数]]/LTBL_25384[[#Totals],[総数／事業所数]]</f>
        <v>0.39577039274924469</v>
      </c>
      <c r="G21" s="11">
        <f>LTBL_25384[[#Totals],[法人／事業所数]]/LTBL_25384[[#Totals],[総数／事業所数]]</f>
        <v>0.59818731117824775</v>
      </c>
      <c r="I21" s="11">
        <f>LTBL_25384[[#Totals],[法人以外の団体／事業所数]]/LTBL_25384[[#Totals],[総数／事業所数]]</f>
        <v>3.0211480362537764E-3</v>
      </c>
    </row>
    <row r="23" spans="2:9" ht="33" customHeight="1" x14ac:dyDescent="0.2">
      <c r="B23" t="s">
        <v>173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49</v>
      </c>
      <c r="C24" s="12">
        <v>48</v>
      </c>
      <c r="D24" s="8">
        <v>14.5</v>
      </c>
      <c r="E24" s="12">
        <v>4</v>
      </c>
      <c r="F24" s="8">
        <v>3.05</v>
      </c>
      <c r="G24" s="12">
        <v>44</v>
      </c>
      <c r="H24" s="8">
        <v>22.22</v>
      </c>
      <c r="I24" s="12">
        <v>0</v>
      </c>
    </row>
    <row r="25" spans="2:9" ht="15" customHeight="1" x14ac:dyDescent="0.2">
      <c r="B25" t="s">
        <v>43</v>
      </c>
      <c r="C25" s="12">
        <v>33</v>
      </c>
      <c r="D25" s="8">
        <v>9.9700000000000006</v>
      </c>
      <c r="E25" s="12">
        <v>12</v>
      </c>
      <c r="F25" s="8">
        <v>9.16</v>
      </c>
      <c r="G25" s="12">
        <v>21</v>
      </c>
      <c r="H25" s="8">
        <v>10.61</v>
      </c>
      <c r="I25" s="12">
        <v>0</v>
      </c>
    </row>
    <row r="26" spans="2:9" ht="15" customHeight="1" x14ac:dyDescent="0.2">
      <c r="B26" t="s">
        <v>58</v>
      </c>
      <c r="C26" s="12">
        <v>22</v>
      </c>
      <c r="D26" s="8">
        <v>6.65</v>
      </c>
      <c r="E26" s="12">
        <v>20</v>
      </c>
      <c r="F26" s="8">
        <v>15.27</v>
      </c>
      <c r="G26" s="12">
        <v>2</v>
      </c>
      <c r="H26" s="8">
        <v>1.01</v>
      </c>
      <c r="I26" s="12">
        <v>0</v>
      </c>
    </row>
    <row r="27" spans="2:9" ht="15" customHeight="1" x14ac:dyDescent="0.2">
      <c r="B27" t="s">
        <v>44</v>
      </c>
      <c r="C27" s="12">
        <v>21</v>
      </c>
      <c r="D27" s="8">
        <v>6.34</v>
      </c>
      <c r="E27" s="12">
        <v>15</v>
      </c>
      <c r="F27" s="8">
        <v>11.45</v>
      </c>
      <c r="G27" s="12">
        <v>6</v>
      </c>
      <c r="H27" s="8">
        <v>3.03</v>
      </c>
      <c r="I27" s="12">
        <v>0</v>
      </c>
    </row>
    <row r="28" spans="2:9" ht="15" customHeight="1" x14ac:dyDescent="0.2">
      <c r="B28" t="s">
        <v>52</v>
      </c>
      <c r="C28" s="12">
        <v>21</v>
      </c>
      <c r="D28" s="8">
        <v>6.34</v>
      </c>
      <c r="E28" s="12">
        <v>4</v>
      </c>
      <c r="F28" s="8">
        <v>3.05</v>
      </c>
      <c r="G28" s="12">
        <v>17</v>
      </c>
      <c r="H28" s="8">
        <v>8.59</v>
      </c>
      <c r="I28" s="12">
        <v>0</v>
      </c>
    </row>
    <row r="29" spans="2:9" ht="15" customHeight="1" x14ac:dyDescent="0.2">
      <c r="B29" t="s">
        <v>50</v>
      </c>
      <c r="C29" s="12">
        <v>16</v>
      </c>
      <c r="D29" s="8">
        <v>4.83</v>
      </c>
      <c r="E29" s="12">
        <v>9</v>
      </c>
      <c r="F29" s="8">
        <v>6.87</v>
      </c>
      <c r="G29" s="12">
        <v>7</v>
      </c>
      <c r="H29" s="8">
        <v>3.54</v>
      </c>
      <c r="I29" s="12">
        <v>0</v>
      </c>
    </row>
    <row r="30" spans="2:9" ht="15" customHeight="1" x14ac:dyDescent="0.2">
      <c r="B30" t="s">
        <v>51</v>
      </c>
      <c r="C30" s="12">
        <v>16</v>
      </c>
      <c r="D30" s="8">
        <v>4.83</v>
      </c>
      <c r="E30" s="12">
        <v>9</v>
      </c>
      <c r="F30" s="8">
        <v>6.87</v>
      </c>
      <c r="G30" s="12">
        <v>7</v>
      </c>
      <c r="H30" s="8">
        <v>3.54</v>
      </c>
      <c r="I30" s="12">
        <v>0</v>
      </c>
    </row>
    <row r="31" spans="2:9" ht="15" customHeight="1" x14ac:dyDescent="0.2">
      <c r="B31" t="s">
        <v>45</v>
      </c>
      <c r="C31" s="12">
        <v>14</v>
      </c>
      <c r="D31" s="8">
        <v>4.2300000000000004</v>
      </c>
      <c r="E31" s="12">
        <v>5</v>
      </c>
      <c r="F31" s="8">
        <v>3.82</v>
      </c>
      <c r="G31" s="12">
        <v>9</v>
      </c>
      <c r="H31" s="8">
        <v>4.55</v>
      </c>
      <c r="I31" s="12">
        <v>0</v>
      </c>
    </row>
    <row r="32" spans="2:9" ht="15" customHeight="1" x14ac:dyDescent="0.2">
      <c r="B32" t="s">
        <v>57</v>
      </c>
      <c r="C32" s="12">
        <v>14</v>
      </c>
      <c r="D32" s="8">
        <v>4.2300000000000004</v>
      </c>
      <c r="E32" s="12">
        <v>9</v>
      </c>
      <c r="F32" s="8">
        <v>6.87</v>
      </c>
      <c r="G32" s="12">
        <v>5</v>
      </c>
      <c r="H32" s="8">
        <v>2.5299999999999998</v>
      </c>
      <c r="I32" s="12">
        <v>0</v>
      </c>
    </row>
    <row r="33" spans="2:9" ht="15" customHeight="1" x14ac:dyDescent="0.2">
      <c r="B33" t="s">
        <v>67</v>
      </c>
      <c r="C33" s="12">
        <v>13</v>
      </c>
      <c r="D33" s="8">
        <v>3.93</v>
      </c>
      <c r="E33" s="12">
        <v>1</v>
      </c>
      <c r="F33" s="8">
        <v>0.76</v>
      </c>
      <c r="G33" s="12">
        <v>12</v>
      </c>
      <c r="H33" s="8">
        <v>6.06</v>
      </c>
      <c r="I33" s="12">
        <v>0</v>
      </c>
    </row>
    <row r="34" spans="2:9" ht="15" customHeight="1" x14ac:dyDescent="0.2">
      <c r="B34" t="s">
        <v>60</v>
      </c>
      <c r="C34" s="12">
        <v>13</v>
      </c>
      <c r="D34" s="8">
        <v>3.93</v>
      </c>
      <c r="E34" s="12">
        <v>13</v>
      </c>
      <c r="F34" s="8">
        <v>9.92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56</v>
      </c>
      <c r="C35" s="12">
        <v>11</v>
      </c>
      <c r="D35" s="8">
        <v>3.32</v>
      </c>
      <c r="E35" s="12">
        <v>6</v>
      </c>
      <c r="F35" s="8">
        <v>4.58</v>
      </c>
      <c r="G35" s="12">
        <v>5</v>
      </c>
      <c r="H35" s="8">
        <v>2.5299999999999998</v>
      </c>
      <c r="I35" s="12">
        <v>0</v>
      </c>
    </row>
    <row r="36" spans="2:9" ht="15" customHeight="1" x14ac:dyDescent="0.2">
      <c r="B36" t="s">
        <v>73</v>
      </c>
      <c r="C36" s="12">
        <v>7</v>
      </c>
      <c r="D36" s="8">
        <v>2.11</v>
      </c>
      <c r="E36" s="12">
        <v>2</v>
      </c>
      <c r="F36" s="8">
        <v>1.53</v>
      </c>
      <c r="G36" s="12">
        <v>5</v>
      </c>
      <c r="H36" s="8">
        <v>2.5299999999999998</v>
      </c>
      <c r="I36" s="12">
        <v>0</v>
      </c>
    </row>
    <row r="37" spans="2:9" ht="15" customHeight="1" x14ac:dyDescent="0.2">
      <c r="B37" t="s">
        <v>69</v>
      </c>
      <c r="C37" s="12">
        <v>6</v>
      </c>
      <c r="D37" s="8">
        <v>1.81</v>
      </c>
      <c r="E37" s="12">
        <v>2</v>
      </c>
      <c r="F37" s="8">
        <v>1.53</v>
      </c>
      <c r="G37" s="12">
        <v>4</v>
      </c>
      <c r="H37" s="8">
        <v>2.02</v>
      </c>
      <c r="I37" s="12">
        <v>0</v>
      </c>
    </row>
    <row r="38" spans="2:9" ht="15" customHeight="1" x14ac:dyDescent="0.2">
      <c r="B38" t="s">
        <v>55</v>
      </c>
      <c r="C38" s="12">
        <v>5</v>
      </c>
      <c r="D38" s="8">
        <v>1.51</v>
      </c>
      <c r="E38" s="12">
        <v>3</v>
      </c>
      <c r="F38" s="8">
        <v>2.29</v>
      </c>
      <c r="G38" s="12">
        <v>2</v>
      </c>
      <c r="H38" s="8">
        <v>1.01</v>
      </c>
      <c r="I38" s="12">
        <v>0</v>
      </c>
    </row>
    <row r="39" spans="2:9" ht="15" customHeight="1" x14ac:dyDescent="0.2">
      <c r="B39" t="s">
        <v>71</v>
      </c>
      <c r="C39" s="12">
        <v>4</v>
      </c>
      <c r="D39" s="8">
        <v>1.21</v>
      </c>
      <c r="E39" s="12">
        <v>1</v>
      </c>
      <c r="F39" s="8">
        <v>0.76</v>
      </c>
      <c r="G39" s="12">
        <v>3</v>
      </c>
      <c r="H39" s="8">
        <v>1.52</v>
      </c>
      <c r="I39" s="12">
        <v>0</v>
      </c>
    </row>
    <row r="40" spans="2:9" ht="15" customHeight="1" x14ac:dyDescent="0.2">
      <c r="B40" t="s">
        <v>47</v>
      </c>
      <c r="C40" s="12">
        <v>4</v>
      </c>
      <c r="D40" s="8">
        <v>1.21</v>
      </c>
      <c r="E40" s="12">
        <v>0</v>
      </c>
      <c r="F40" s="8">
        <v>0</v>
      </c>
      <c r="G40" s="12">
        <v>4</v>
      </c>
      <c r="H40" s="8">
        <v>2.02</v>
      </c>
      <c r="I40" s="12">
        <v>0</v>
      </c>
    </row>
    <row r="41" spans="2:9" ht="15" customHeight="1" x14ac:dyDescent="0.2">
      <c r="B41" t="s">
        <v>48</v>
      </c>
      <c r="C41" s="12">
        <v>4</v>
      </c>
      <c r="D41" s="8">
        <v>1.21</v>
      </c>
      <c r="E41" s="12">
        <v>2</v>
      </c>
      <c r="F41" s="8">
        <v>1.53</v>
      </c>
      <c r="G41" s="12">
        <v>2</v>
      </c>
      <c r="H41" s="8">
        <v>1.01</v>
      </c>
      <c r="I41" s="12">
        <v>0</v>
      </c>
    </row>
    <row r="42" spans="2:9" ht="15" customHeight="1" x14ac:dyDescent="0.2">
      <c r="B42" t="s">
        <v>54</v>
      </c>
      <c r="C42" s="12">
        <v>4</v>
      </c>
      <c r="D42" s="8">
        <v>1.21</v>
      </c>
      <c r="E42" s="12">
        <v>0</v>
      </c>
      <c r="F42" s="8">
        <v>0</v>
      </c>
      <c r="G42" s="12">
        <v>4</v>
      </c>
      <c r="H42" s="8">
        <v>2.02</v>
      </c>
      <c r="I42" s="12">
        <v>0</v>
      </c>
    </row>
    <row r="43" spans="2:9" ht="15" customHeight="1" x14ac:dyDescent="0.2">
      <c r="B43" t="s">
        <v>77</v>
      </c>
      <c r="C43" s="12">
        <v>4</v>
      </c>
      <c r="D43" s="8">
        <v>1.21</v>
      </c>
      <c r="E43" s="12">
        <v>1</v>
      </c>
      <c r="F43" s="8">
        <v>0.76</v>
      </c>
      <c r="G43" s="12">
        <v>3</v>
      </c>
      <c r="H43" s="8">
        <v>1.52</v>
      </c>
      <c r="I43" s="12">
        <v>0</v>
      </c>
    </row>
    <row r="46" spans="2:9" ht="33" customHeight="1" x14ac:dyDescent="0.2">
      <c r="B46" t="s">
        <v>174</v>
      </c>
      <c r="C46" s="10" t="s">
        <v>36</v>
      </c>
      <c r="D46" s="10" t="s">
        <v>37</v>
      </c>
      <c r="E46" s="10" t="s">
        <v>38</v>
      </c>
      <c r="F46" s="10" t="s">
        <v>39</v>
      </c>
      <c r="G46" s="10" t="s">
        <v>40</v>
      </c>
      <c r="H46" s="10" t="s">
        <v>41</v>
      </c>
      <c r="I46" s="10" t="s">
        <v>42</v>
      </c>
    </row>
    <row r="47" spans="2:9" ht="15" customHeight="1" x14ac:dyDescent="0.2">
      <c r="B47" t="s">
        <v>142</v>
      </c>
      <c r="C47" s="12">
        <v>17</v>
      </c>
      <c r="D47" s="8">
        <v>5.14</v>
      </c>
      <c r="E47" s="12">
        <v>0</v>
      </c>
      <c r="F47" s="8">
        <v>0</v>
      </c>
      <c r="G47" s="12">
        <v>17</v>
      </c>
      <c r="H47" s="8">
        <v>8.59</v>
      </c>
      <c r="I47" s="12">
        <v>0</v>
      </c>
    </row>
    <row r="48" spans="2:9" ht="15" customHeight="1" x14ac:dyDescent="0.2">
      <c r="B48" t="s">
        <v>89</v>
      </c>
      <c r="C48" s="12">
        <v>14</v>
      </c>
      <c r="D48" s="8">
        <v>4.2300000000000004</v>
      </c>
      <c r="E48" s="12">
        <v>1</v>
      </c>
      <c r="F48" s="8">
        <v>0.76</v>
      </c>
      <c r="G48" s="12">
        <v>13</v>
      </c>
      <c r="H48" s="8">
        <v>6.57</v>
      </c>
      <c r="I48" s="12">
        <v>0</v>
      </c>
    </row>
    <row r="49" spans="2:9" ht="15" customHeight="1" x14ac:dyDescent="0.2">
      <c r="B49" t="s">
        <v>116</v>
      </c>
      <c r="C49" s="12">
        <v>13</v>
      </c>
      <c r="D49" s="8">
        <v>3.93</v>
      </c>
      <c r="E49" s="12">
        <v>3</v>
      </c>
      <c r="F49" s="8">
        <v>2.29</v>
      </c>
      <c r="G49" s="12">
        <v>10</v>
      </c>
      <c r="H49" s="8">
        <v>5.05</v>
      </c>
      <c r="I49" s="12">
        <v>0</v>
      </c>
    </row>
    <row r="50" spans="2:9" ht="15" customHeight="1" x14ac:dyDescent="0.2">
      <c r="B50" t="s">
        <v>91</v>
      </c>
      <c r="C50" s="12">
        <v>11</v>
      </c>
      <c r="D50" s="8">
        <v>3.32</v>
      </c>
      <c r="E50" s="12">
        <v>8</v>
      </c>
      <c r="F50" s="8">
        <v>6.11</v>
      </c>
      <c r="G50" s="12">
        <v>3</v>
      </c>
      <c r="H50" s="8">
        <v>1.52</v>
      </c>
      <c r="I50" s="12">
        <v>0</v>
      </c>
    </row>
    <row r="51" spans="2:9" ht="15" customHeight="1" x14ac:dyDescent="0.2">
      <c r="B51" t="s">
        <v>127</v>
      </c>
      <c r="C51" s="12">
        <v>11</v>
      </c>
      <c r="D51" s="8">
        <v>3.32</v>
      </c>
      <c r="E51" s="12">
        <v>1</v>
      </c>
      <c r="F51" s="8">
        <v>0.76</v>
      </c>
      <c r="G51" s="12">
        <v>10</v>
      </c>
      <c r="H51" s="8">
        <v>5.05</v>
      </c>
      <c r="I51" s="12">
        <v>0</v>
      </c>
    </row>
    <row r="52" spans="2:9" ht="15" customHeight="1" x14ac:dyDescent="0.2">
      <c r="B52" t="s">
        <v>96</v>
      </c>
      <c r="C52" s="12">
        <v>11</v>
      </c>
      <c r="D52" s="8">
        <v>3.32</v>
      </c>
      <c r="E52" s="12">
        <v>6</v>
      </c>
      <c r="F52" s="8">
        <v>4.58</v>
      </c>
      <c r="G52" s="12">
        <v>5</v>
      </c>
      <c r="H52" s="8">
        <v>2.5299999999999998</v>
      </c>
      <c r="I52" s="12">
        <v>0</v>
      </c>
    </row>
    <row r="53" spans="2:9" ht="15" customHeight="1" x14ac:dyDescent="0.2">
      <c r="B53" t="s">
        <v>100</v>
      </c>
      <c r="C53" s="12">
        <v>11</v>
      </c>
      <c r="D53" s="8">
        <v>3.32</v>
      </c>
      <c r="E53" s="12">
        <v>6</v>
      </c>
      <c r="F53" s="8">
        <v>4.58</v>
      </c>
      <c r="G53" s="12">
        <v>5</v>
      </c>
      <c r="H53" s="8">
        <v>2.5299999999999998</v>
      </c>
      <c r="I53" s="12">
        <v>0</v>
      </c>
    </row>
    <row r="54" spans="2:9" ht="15" customHeight="1" x14ac:dyDescent="0.2">
      <c r="B54" t="s">
        <v>140</v>
      </c>
      <c r="C54" s="12">
        <v>10</v>
      </c>
      <c r="D54" s="8">
        <v>3.02</v>
      </c>
      <c r="E54" s="12">
        <v>1</v>
      </c>
      <c r="F54" s="8">
        <v>0.76</v>
      </c>
      <c r="G54" s="12">
        <v>9</v>
      </c>
      <c r="H54" s="8">
        <v>4.55</v>
      </c>
      <c r="I54" s="12">
        <v>0</v>
      </c>
    </row>
    <row r="55" spans="2:9" ht="15" customHeight="1" x14ac:dyDescent="0.2">
      <c r="B55" t="s">
        <v>92</v>
      </c>
      <c r="C55" s="12">
        <v>9</v>
      </c>
      <c r="D55" s="8">
        <v>2.72</v>
      </c>
      <c r="E55" s="12">
        <v>3</v>
      </c>
      <c r="F55" s="8">
        <v>2.29</v>
      </c>
      <c r="G55" s="12">
        <v>6</v>
      </c>
      <c r="H55" s="8">
        <v>3.03</v>
      </c>
      <c r="I55" s="12">
        <v>0</v>
      </c>
    </row>
    <row r="56" spans="2:9" ht="15" customHeight="1" x14ac:dyDescent="0.2">
      <c r="B56" t="s">
        <v>105</v>
      </c>
      <c r="C56" s="12">
        <v>9</v>
      </c>
      <c r="D56" s="8">
        <v>2.72</v>
      </c>
      <c r="E56" s="12">
        <v>9</v>
      </c>
      <c r="F56" s="8">
        <v>6.87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107</v>
      </c>
      <c r="C57" s="12">
        <v>9</v>
      </c>
      <c r="D57" s="8">
        <v>2.72</v>
      </c>
      <c r="E57" s="12">
        <v>9</v>
      </c>
      <c r="F57" s="8">
        <v>6.87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104</v>
      </c>
      <c r="C58" s="12">
        <v>8</v>
      </c>
      <c r="D58" s="8">
        <v>2.42</v>
      </c>
      <c r="E58" s="12">
        <v>7</v>
      </c>
      <c r="F58" s="8">
        <v>5.34</v>
      </c>
      <c r="G58" s="12">
        <v>1</v>
      </c>
      <c r="H58" s="8">
        <v>0.51</v>
      </c>
      <c r="I58" s="12">
        <v>0</v>
      </c>
    </row>
    <row r="59" spans="2:9" ht="15" customHeight="1" x14ac:dyDescent="0.2">
      <c r="B59" t="s">
        <v>115</v>
      </c>
      <c r="C59" s="12">
        <v>6</v>
      </c>
      <c r="D59" s="8">
        <v>1.81</v>
      </c>
      <c r="E59" s="12">
        <v>2</v>
      </c>
      <c r="F59" s="8">
        <v>1.53</v>
      </c>
      <c r="G59" s="12">
        <v>4</v>
      </c>
      <c r="H59" s="8">
        <v>2.02</v>
      </c>
      <c r="I59" s="12">
        <v>0</v>
      </c>
    </row>
    <row r="60" spans="2:9" ht="15" customHeight="1" x14ac:dyDescent="0.2">
      <c r="B60" t="s">
        <v>141</v>
      </c>
      <c r="C60" s="12">
        <v>6</v>
      </c>
      <c r="D60" s="8">
        <v>1.81</v>
      </c>
      <c r="E60" s="12">
        <v>0</v>
      </c>
      <c r="F60" s="8">
        <v>0</v>
      </c>
      <c r="G60" s="12">
        <v>6</v>
      </c>
      <c r="H60" s="8">
        <v>3.03</v>
      </c>
      <c r="I60" s="12">
        <v>0</v>
      </c>
    </row>
    <row r="61" spans="2:9" ht="15" customHeight="1" x14ac:dyDescent="0.2">
      <c r="B61" t="s">
        <v>143</v>
      </c>
      <c r="C61" s="12">
        <v>6</v>
      </c>
      <c r="D61" s="8">
        <v>1.81</v>
      </c>
      <c r="E61" s="12">
        <v>0</v>
      </c>
      <c r="F61" s="8">
        <v>0</v>
      </c>
      <c r="G61" s="12">
        <v>6</v>
      </c>
      <c r="H61" s="8">
        <v>3.03</v>
      </c>
      <c r="I61" s="12">
        <v>0</v>
      </c>
    </row>
    <row r="62" spans="2:9" ht="15" customHeight="1" x14ac:dyDescent="0.2">
      <c r="B62" t="s">
        <v>126</v>
      </c>
      <c r="C62" s="12">
        <v>6</v>
      </c>
      <c r="D62" s="8">
        <v>1.81</v>
      </c>
      <c r="E62" s="12">
        <v>2</v>
      </c>
      <c r="F62" s="8">
        <v>1.53</v>
      </c>
      <c r="G62" s="12">
        <v>4</v>
      </c>
      <c r="H62" s="8">
        <v>2.02</v>
      </c>
      <c r="I62" s="12">
        <v>0</v>
      </c>
    </row>
    <row r="63" spans="2:9" ht="15" customHeight="1" x14ac:dyDescent="0.2">
      <c r="B63" t="s">
        <v>144</v>
      </c>
      <c r="C63" s="12">
        <v>5</v>
      </c>
      <c r="D63" s="8">
        <v>1.51</v>
      </c>
      <c r="E63" s="12">
        <v>0</v>
      </c>
      <c r="F63" s="8">
        <v>0</v>
      </c>
      <c r="G63" s="12">
        <v>5</v>
      </c>
      <c r="H63" s="8">
        <v>2.5299999999999998</v>
      </c>
      <c r="I63" s="12">
        <v>0</v>
      </c>
    </row>
    <row r="64" spans="2:9" ht="15" customHeight="1" x14ac:dyDescent="0.2">
      <c r="B64" t="s">
        <v>101</v>
      </c>
      <c r="C64" s="12">
        <v>5</v>
      </c>
      <c r="D64" s="8">
        <v>1.51</v>
      </c>
      <c r="E64" s="12">
        <v>2</v>
      </c>
      <c r="F64" s="8">
        <v>1.53</v>
      </c>
      <c r="G64" s="12">
        <v>3</v>
      </c>
      <c r="H64" s="8">
        <v>1.52</v>
      </c>
      <c r="I64" s="12">
        <v>0</v>
      </c>
    </row>
    <row r="65" spans="2:9" ht="15" customHeight="1" x14ac:dyDescent="0.2">
      <c r="B65" t="s">
        <v>90</v>
      </c>
      <c r="C65" s="12">
        <v>4</v>
      </c>
      <c r="D65" s="8">
        <v>1.21</v>
      </c>
      <c r="E65" s="12">
        <v>2</v>
      </c>
      <c r="F65" s="8">
        <v>1.53</v>
      </c>
      <c r="G65" s="12">
        <v>2</v>
      </c>
      <c r="H65" s="8">
        <v>1.01</v>
      </c>
      <c r="I65" s="12">
        <v>0</v>
      </c>
    </row>
    <row r="66" spans="2:9" ht="15" customHeight="1" x14ac:dyDescent="0.2">
      <c r="B66" t="s">
        <v>117</v>
      </c>
      <c r="C66" s="12">
        <v>4</v>
      </c>
      <c r="D66" s="8">
        <v>1.21</v>
      </c>
      <c r="E66" s="12">
        <v>4</v>
      </c>
      <c r="F66" s="8">
        <v>3.05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106</v>
      </c>
      <c r="C67" s="12">
        <v>4</v>
      </c>
      <c r="D67" s="8">
        <v>1.21</v>
      </c>
      <c r="E67" s="12">
        <v>4</v>
      </c>
      <c r="F67" s="8">
        <v>3.05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123</v>
      </c>
      <c r="C68" s="12">
        <v>4</v>
      </c>
      <c r="D68" s="8">
        <v>1.21</v>
      </c>
      <c r="E68" s="12">
        <v>1</v>
      </c>
      <c r="F68" s="8">
        <v>0.76</v>
      </c>
      <c r="G68" s="12">
        <v>3</v>
      </c>
      <c r="H68" s="8">
        <v>1.52</v>
      </c>
      <c r="I68" s="12">
        <v>0</v>
      </c>
    </row>
    <row r="70" spans="2:9" ht="15" customHeight="1" x14ac:dyDescent="0.2">
      <c r="B70" t="s">
        <v>175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90524-57C4-474C-8783-17D9E5A64DE3}">
  <sheetPr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191</v>
      </c>
    </row>
    <row r="4" spans="2:9" ht="33" customHeight="1" x14ac:dyDescent="0.2">
      <c r="B4" t="s">
        <v>171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1</v>
      </c>
      <c r="D5" s="8">
        <v>0.26</v>
      </c>
      <c r="E5" s="12">
        <v>0</v>
      </c>
      <c r="F5" s="8">
        <v>0</v>
      </c>
      <c r="G5" s="12">
        <v>1</v>
      </c>
      <c r="H5" s="8">
        <v>0.49</v>
      </c>
      <c r="I5" s="12">
        <v>0</v>
      </c>
    </row>
    <row r="6" spans="2:9" ht="15" customHeight="1" x14ac:dyDescent="0.2">
      <c r="B6" t="s">
        <v>21</v>
      </c>
      <c r="C6" s="12">
        <v>78</v>
      </c>
      <c r="D6" s="8">
        <v>20</v>
      </c>
      <c r="E6" s="12">
        <v>33</v>
      </c>
      <c r="F6" s="8">
        <v>18.440000000000001</v>
      </c>
      <c r="G6" s="12">
        <v>45</v>
      </c>
      <c r="H6" s="8">
        <v>22.17</v>
      </c>
      <c r="I6" s="12">
        <v>0</v>
      </c>
    </row>
    <row r="7" spans="2:9" ht="15" customHeight="1" x14ac:dyDescent="0.2">
      <c r="B7" t="s">
        <v>22</v>
      </c>
      <c r="C7" s="12">
        <v>77</v>
      </c>
      <c r="D7" s="8">
        <v>19.739999999999998</v>
      </c>
      <c r="E7" s="12">
        <v>30</v>
      </c>
      <c r="F7" s="8">
        <v>16.760000000000002</v>
      </c>
      <c r="G7" s="12">
        <v>47</v>
      </c>
      <c r="H7" s="8">
        <v>23.15</v>
      </c>
      <c r="I7" s="12">
        <v>0</v>
      </c>
    </row>
    <row r="8" spans="2:9" ht="15" customHeight="1" x14ac:dyDescent="0.2">
      <c r="B8" t="s">
        <v>23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24</v>
      </c>
      <c r="C9" s="12">
        <v>2</v>
      </c>
      <c r="D9" s="8">
        <v>0.51</v>
      </c>
      <c r="E9" s="12">
        <v>0</v>
      </c>
      <c r="F9" s="8">
        <v>0</v>
      </c>
      <c r="G9" s="12">
        <v>2</v>
      </c>
      <c r="H9" s="8">
        <v>0.99</v>
      </c>
      <c r="I9" s="12">
        <v>0</v>
      </c>
    </row>
    <row r="10" spans="2:9" ht="15" customHeight="1" x14ac:dyDescent="0.2">
      <c r="B10" t="s">
        <v>25</v>
      </c>
      <c r="C10" s="12">
        <v>11</v>
      </c>
      <c r="D10" s="8">
        <v>2.82</v>
      </c>
      <c r="E10" s="12">
        <v>0</v>
      </c>
      <c r="F10" s="8">
        <v>0</v>
      </c>
      <c r="G10" s="12">
        <v>10</v>
      </c>
      <c r="H10" s="8">
        <v>4.93</v>
      </c>
      <c r="I10" s="12">
        <v>1</v>
      </c>
    </row>
    <row r="11" spans="2:9" ht="15" customHeight="1" x14ac:dyDescent="0.2">
      <c r="B11" t="s">
        <v>26</v>
      </c>
      <c r="C11" s="12">
        <v>85</v>
      </c>
      <c r="D11" s="8">
        <v>21.79</v>
      </c>
      <c r="E11" s="12">
        <v>48</v>
      </c>
      <c r="F11" s="8">
        <v>26.82</v>
      </c>
      <c r="G11" s="12">
        <v>37</v>
      </c>
      <c r="H11" s="8">
        <v>18.23</v>
      </c>
      <c r="I11" s="12">
        <v>0</v>
      </c>
    </row>
    <row r="12" spans="2:9" ht="15" customHeight="1" x14ac:dyDescent="0.2">
      <c r="B12" t="s">
        <v>27</v>
      </c>
      <c r="C12" s="12">
        <v>1</v>
      </c>
      <c r="D12" s="8">
        <v>0.26</v>
      </c>
      <c r="E12" s="12">
        <v>0</v>
      </c>
      <c r="F12" s="8">
        <v>0</v>
      </c>
      <c r="G12" s="12">
        <v>1</v>
      </c>
      <c r="H12" s="8">
        <v>0.49</v>
      </c>
      <c r="I12" s="12">
        <v>0</v>
      </c>
    </row>
    <row r="13" spans="2:9" ht="15" customHeight="1" x14ac:dyDescent="0.2">
      <c r="B13" t="s">
        <v>28</v>
      </c>
      <c r="C13" s="12">
        <v>18</v>
      </c>
      <c r="D13" s="8">
        <v>4.62</v>
      </c>
      <c r="E13" s="12">
        <v>5</v>
      </c>
      <c r="F13" s="8">
        <v>2.79</v>
      </c>
      <c r="G13" s="12">
        <v>13</v>
      </c>
      <c r="H13" s="8">
        <v>6.4</v>
      </c>
      <c r="I13" s="12">
        <v>0</v>
      </c>
    </row>
    <row r="14" spans="2:9" ht="15" customHeight="1" x14ac:dyDescent="0.2">
      <c r="B14" t="s">
        <v>29</v>
      </c>
      <c r="C14" s="12">
        <v>10</v>
      </c>
      <c r="D14" s="8">
        <v>2.56</v>
      </c>
      <c r="E14" s="12">
        <v>6</v>
      </c>
      <c r="F14" s="8">
        <v>3.35</v>
      </c>
      <c r="G14" s="12">
        <v>4</v>
      </c>
      <c r="H14" s="8">
        <v>1.97</v>
      </c>
      <c r="I14" s="12">
        <v>0</v>
      </c>
    </row>
    <row r="15" spans="2:9" ht="15" customHeight="1" x14ac:dyDescent="0.2">
      <c r="B15" t="s">
        <v>30</v>
      </c>
      <c r="C15" s="12">
        <v>33</v>
      </c>
      <c r="D15" s="8">
        <v>8.4600000000000009</v>
      </c>
      <c r="E15" s="12">
        <v>20</v>
      </c>
      <c r="F15" s="8">
        <v>11.17</v>
      </c>
      <c r="G15" s="12">
        <v>12</v>
      </c>
      <c r="H15" s="8">
        <v>5.91</v>
      </c>
      <c r="I15" s="12">
        <v>0</v>
      </c>
    </row>
    <row r="16" spans="2:9" ht="15" customHeight="1" x14ac:dyDescent="0.2">
      <c r="B16" t="s">
        <v>31</v>
      </c>
      <c r="C16" s="12">
        <v>37</v>
      </c>
      <c r="D16" s="8">
        <v>9.49</v>
      </c>
      <c r="E16" s="12">
        <v>23</v>
      </c>
      <c r="F16" s="8">
        <v>12.85</v>
      </c>
      <c r="G16" s="12">
        <v>14</v>
      </c>
      <c r="H16" s="8">
        <v>6.9</v>
      </c>
      <c r="I16" s="12">
        <v>0</v>
      </c>
    </row>
    <row r="17" spans="2:9" ht="15" customHeight="1" x14ac:dyDescent="0.2">
      <c r="B17" t="s">
        <v>32</v>
      </c>
      <c r="C17" s="12">
        <v>9</v>
      </c>
      <c r="D17" s="8">
        <v>2.31</v>
      </c>
      <c r="E17" s="12">
        <v>4</v>
      </c>
      <c r="F17" s="8">
        <v>2.23</v>
      </c>
      <c r="G17" s="12">
        <v>4</v>
      </c>
      <c r="H17" s="8">
        <v>1.97</v>
      </c>
      <c r="I17" s="12">
        <v>0</v>
      </c>
    </row>
    <row r="18" spans="2:9" ht="15" customHeight="1" x14ac:dyDescent="0.2">
      <c r="B18" t="s">
        <v>33</v>
      </c>
      <c r="C18" s="12">
        <v>16</v>
      </c>
      <c r="D18" s="8">
        <v>4.0999999999999996</v>
      </c>
      <c r="E18" s="12">
        <v>6</v>
      </c>
      <c r="F18" s="8">
        <v>3.35</v>
      </c>
      <c r="G18" s="12">
        <v>6</v>
      </c>
      <c r="H18" s="8">
        <v>2.96</v>
      </c>
      <c r="I18" s="12">
        <v>0</v>
      </c>
    </row>
    <row r="19" spans="2:9" ht="15" customHeight="1" x14ac:dyDescent="0.2">
      <c r="B19" t="s">
        <v>34</v>
      </c>
      <c r="C19" s="12">
        <v>12</v>
      </c>
      <c r="D19" s="8">
        <v>3.08</v>
      </c>
      <c r="E19" s="12">
        <v>4</v>
      </c>
      <c r="F19" s="8">
        <v>2.23</v>
      </c>
      <c r="G19" s="12">
        <v>7</v>
      </c>
      <c r="H19" s="8">
        <v>3.45</v>
      </c>
      <c r="I19" s="12">
        <v>0</v>
      </c>
    </row>
    <row r="20" spans="2:9" ht="15" customHeight="1" x14ac:dyDescent="0.2">
      <c r="B20" s="9" t="s">
        <v>172</v>
      </c>
      <c r="C20" s="12">
        <f>SUM(LTBL_25425[総数／事業所数])</f>
        <v>390</v>
      </c>
      <c r="E20" s="12">
        <f>SUBTOTAL(109,LTBL_25425[個人／事業所数])</f>
        <v>179</v>
      </c>
      <c r="G20" s="12">
        <f>SUBTOTAL(109,LTBL_25425[法人／事業所数])</f>
        <v>203</v>
      </c>
      <c r="I20" s="12">
        <f>SUBTOTAL(109,LTBL_25425[法人以外の団体／事業所数])</f>
        <v>1</v>
      </c>
    </row>
    <row r="21" spans="2:9" ht="15" customHeight="1" x14ac:dyDescent="0.2">
      <c r="E21" s="11">
        <f>LTBL_25425[[#Totals],[個人／事業所数]]/LTBL_25425[[#Totals],[総数／事業所数]]</f>
        <v>0.45897435897435895</v>
      </c>
      <c r="G21" s="11">
        <f>LTBL_25425[[#Totals],[法人／事業所数]]/LTBL_25425[[#Totals],[総数／事業所数]]</f>
        <v>0.52051282051282055</v>
      </c>
      <c r="I21" s="11">
        <f>LTBL_25425[[#Totals],[法人以外の団体／事業所数]]/LTBL_25425[[#Totals],[総数／事業所数]]</f>
        <v>2.5641025641025641E-3</v>
      </c>
    </row>
    <row r="23" spans="2:9" ht="33" customHeight="1" x14ac:dyDescent="0.2">
      <c r="B23" t="s">
        <v>173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43</v>
      </c>
      <c r="C24" s="12">
        <v>43</v>
      </c>
      <c r="D24" s="8">
        <v>11.03</v>
      </c>
      <c r="E24" s="12">
        <v>16</v>
      </c>
      <c r="F24" s="8">
        <v>8.94</v>
      </c>
      <c r="G24" s="12">
        <v>27</v>
      </c>
      <c r="H24" s="8">
        <v>13.3</v>
      </c>
      <c r="I24" s="12">
        <v>0</v>
      </c>
    </row>
    <row r="25" spans="2:9" ht="15" customHeight="1" x14ac:dyDescent="0.2">
      <c r="B25" t="s">
        <v>58</v>
      </c>
      <c r="C25" s="12">
        <v>33</v>
      </c>
      <c r="D25" s="8">
        <v>8.4600000000000009</v>
      </c>
      <c r="E25" s="12">
        <v>22</v>
      </c>
      <c r="F25" s="8">
        <v>12.29</v>
      </c>
      <c r="G25" s="12">
        <v>11</v>
      </c>
      <c r="H25" s="8">
        <v>5.42</v>
      </c>
      <c r="I25" s="12">
        <v>0</v>
      </c>
    </row>
    <row r="26" spans="2:9" ht="15" customHeight="1" x14ac:dyDescent="0.2">
      <c r="B26" t="s">
        <v>46</v>
      </c>
      <c r="C26" s="12">
        <v>29</v>
      </c>
      <c r="D26" s="8">
        <v>7.44</v>
      </c>
      <c r="E26" s="12">
        <v>12</v>
      </c>
      <c r="F26" s="8">
        <v>6.7</v>
      </c>
      <c r="G26" s="12">
        <v>17</v>
      </c>
      <c r="H26" s="8">
        <v>8.3699999999999992</v>
      </c>
      <c r="I26" s="12">
        <v>0</v>
      </c>
    </row>
    <row r="27" spans="2:9" ht="15" customHeight="1" x14ac:dyDescent="0.2">
      <c r="B27" t="s">
        <v>52</v>
      </c>
      <c r="C27" s="12">
        <v>23</v>
      </c>
      <c r="D27" s="8">
        <v>5.9</v>
      </c>
      <c r="E27" s="12">
        <v>14</v>
      </c>
      <c r="F27" s="8">
        <v>7.82</v>
      </c>
      <c r="G27" s="12">
        <v>9</v>
      </c>
      <c r="H27" s="8">
        <v>4.43</v>
      </c>
      <c r="I27" s="12">
        <v>0</v>
      </c>
    </row>
    <row r="28" spans="2:9" ht="15" customHeight="1" x14ac:dyDescent="0.2">
      <c r="B28" t="s">
        <v>57</v>
      </c>
      <c r="C28" s="12">
        <v>23</v>
      </c>
      <c r="D28" s="8">
        <v>5.9</v>
      </c>
      <c r="E28" s="12">
        <v>17</v>
      </c>
      <c r="F28" s="8">
        <v>9.5</v>
      </c>
      <c r="G28" s="12">
        <v>6</v>
      </c>
      <c r="H28" s="8">
        <v>2.96</v>
      </c>
      <c r="I28" s="12">
        <v>0</v>
      </c>
    </row>
    <row r="29" spans="2:9" ht="15" customHeight="1" x14ac:dyDescent="0.2">
      <c r="B29" t="s">
        <v>44</v>
      </c>
      <c r="C29" s="12">
        <v>21</v>
      </c>
      <c r="D29" s="8">
        <v>5.38</v>
      </c>
      <c r="E29" s="12">
        <v>9</v>
      </c>
      <c r="F29" s="8">
        <v>5.03</v>
      </c>
      <c r="G29" s="12">
        <v>12</v>
      </c>
      <c r="H29" s="8">
        <v>5.91</v>
      </c>
      <c r="I29" s="12">
        <v>0</v>
      </c>
    </row>
    <row r="30" spans="2:9" ht="15" customHeight="1" x14ac:dyDescent="0.2">
      <c r="B30" t="s">
        <v>45</v>
      </c>
      <c r="C30" s="12">
        <v>14</v>
      </c>
      <c r="D30" s="8">
        <v>3.59</v>
      </c>
      <c r="E30" s="12">
        <v>8</v>
      </c>
      <c r="F30" s="8">
        <v>4.47</v>
      </c>
      <c r="G30" s="12">
        <v>6</v>
      </c>
      <c r="H30" s="8">
        <v>2.96</v>
      </c>
      <c r="I30" s="12">
        <v>0</v>
      </c>
    </row>
    <row r="31" spans="2:9" ht="15" customHeight="1" x14ac:dyDescent="0.2">
      <c r="B31" t="s">
        <v>54</v>
      </c>
      <c r="C31" s="12">
        <v>14</v>
      </c>
      <c r="D31" s="8">
        <v>3.59</v>
      </c>
      <c r="E31" s="12">
        <v>5</v>
      </c>
      <c r="F31" s="8">
        <v>2.79</v>
      </c>
      <c r="G31" s="12">
        <v>9</v>
      </c>
      <c r="H31" s="8">
        <v>4.43</v>
      </c>
      <c r="I31" s="12">
        <v>0</v>
      </c>
    </row>
    <row r="32" spans="2:9" ht="15" customHeight="1" x14ac:dyDescent="0.2">
      <c r="B32" t="s">
        <v>51</v>
      </c>
      <c r="C32" s="12">
        <v>12</v>
      </c>
      <c r="D32" s="8">
        <v>3.08</v>
      </c>
      <c r="E32" s="12">
        <v>8</v>
      </c>
      <c r="F32" s="8">
        <v>4.47</v>
      </c>
      <c r="G32" s="12">
        <v>4</v>
      </c>
      <c r="H32" s="8">
        <v>1.97</v>
      </c>
      <c r="I32" s="12">
        <v>0</v>
      </c>
    </row>
    <row r="33" spans="2:9" ht="15" customHeight="1" x14ac:dyDescent="0.2">
      <c r="B33" t="s">
        <v>49</v>
      </c>
      <c r="C33" s="12">
        <v>11</v>
      </c>
      <c r="D33" s="8">
        <v>2.82</v>
      </c>
      <c r="E33" s="12">
        <v>9</v>
      </c>
      <c r="F33" s="8">
        <v>5.03</v>
      </c>
      <c r="G33" s="12">
        <v>2</v>
      </c>
      <c r="H33" s="8">
        <v>0.99</v>
      </c>
      <c r="I33" s="12">
        <v>0</v>
      </c>
    </row>
    <row r="34" spans="2:9" ht="15" customHeight="1" x14ac:dyDescent="0.2">
      <c r="B34" t="s">
        <v>47</v>
      </c>
      <c r="C34" s="12">
        <v>10</v>
      </c>
      <c r="D34" s="8">
        <v>2.56</v>
      </c>
      <c r="E34" s="12">
        <v>5</v>
      </c>
      <c r="F34" s="8">
        <v>2.79</v>
      </c>
      <c r="G34" s="12">
        <v>5</v>
      </c>
      <c r="H34" s="8">
        <v>2.46</v>
      </c>
      <c r="I34" s="12">
        <v>0</v>
      </c>
    </row>
    <row r="35" spans="2:9" ht="15" customHeight="1" x14ac:dyDescent="0.2">
      <c r="B35" t="s">
        <v>50</v>
      </c>
      <c r="C35" s="12">
        <v>9</v>
      </c>
      <c r="D35" s="8">
        <v>2.31</v>
      </c>
      <c r="E35" s="12">
        <v>7</v>
      </c>
      <c r="F35" s="8">
        <v>3.91</v>
      </c>
      <c r="G35" s="12">
        <v>2</v>
      </c>
      <c r="H35" s="8">
        <v>0.99</v>
      </c>
      <c r="I35" s="12">
        <v>0</v>
      </c>
    </row>
    <row r="36" spans="2:9" ht="15" customHeight="1" x14ac:dyDescent="0.2">
      <c r="B36" t="s">
        <v>60</v>
      </c>
      <c r="C36" s="12">
        <v>9</v>
      </c>
      <c r="D36" s="8">
        <v>2.31</v>
      </c>
      <c r="E36" s="12">
        <v>4</v>
      </c>
      <c r="F36" s="8">
        <v>2.23</v>
      </c>
      <c r="G36" s="12">
        <v>4</v>
      </c>
      <c r="H36" s="8">
        <v>1.97</v>
      </c>
      <c r="I36" s="12">
        <v>0</v>
      </c>
    </row>
    <row r="37" spans="2:9" ht="15" customHeight="1" x14ac:dyDescent="0.2">
      <c r="B37" t="s">
        <v>62</v>
      </c>
      <c r="C37" s="12">
        <v>9</v>
      </c>
      <c r="D37" s="8">
        <v>2.31</v>
      </c>
      <c r="E37" s="12">
        <v>0</v>
      </c>
      <c r="F37" s="8">
        <v>0</v>
      </c>
      <c r="G37" s="12">
        <v>5</v>
      </c>
      <c r="H37" s="8">
        <v>2.46</v>
      </c>
      <c r="I37" s="12">
        <v>0</v>
      </c>
    </row>
    <row r="38" spans="2:9" ht="15" customHeight="1" x14ac:dyDescent="0.2">
      <c r="B38" t="s">
        <v>69</v>
      </c>
      <c r="C38" s="12">
        <v>8</v>
      </c>
      <c r="D38" s="8">
        <v>2.0499999999999998</v>
      </c>
      <c r="E38" s="12">
        <v>3</v>
      </c>
      <c r="F38" s="8">
        <v>1.68</v>
      </c>
      <c r="G38" s="12">
        <v>4</v>
      </c>
      <c r="H38" s="8">
        <v>1.97</v>
      </c>
      <c r="I38" s="12">
        <v>0</v>
      </c>
    </row>
    <row r="39" spans="2:9" ht="15" customHeight="1" x14ac:dyDescent="0.2">
      <c r="B39" t="s">
        <v>68</v>
      </c>
      <c r="C39" s="12">
        <v>7</v>
      </c>
      <c r="D39" s="8">
        <v>1.79</v>
      </c>
      <c r="E39" s="12">
        <v>3</v>
      </c>
      <c r="F39" s="8">
        <v>1.68</v>
      </c>
      <c r="G39" s="12">
        <v>4</v>
      </c>
      <c r="H39" s="8">
        <v>1.97</v>
      </c>
      <c r="I39" s="12">
        <v>0</v>
      </c>
    </row>
    <row r="40" spans="2:9" ht="15" customHeight="1" x14ac:dyDescent="0.2">
      <c r="B40" t="s">
        <v>61</v>
      </c>
      <c r="C40" s="12">
        <v>7</v>
      </c>
      <c r="D40" s="8">
        <v>1.79</v>
      </c>
      <c r="E40" s="12">
        <v>6</v>
      </c>
      <c r="F40" s="8">
        <v>3.35</v>
      </c>
      <c r="G40" s="12">
        <v>1</v>
      </c>
      <c r="H40" s="8">
        <v>0.49</v>
      </c>
      <c r="I40" s="12">
        <v>0</v>
      </c>
    </row>
    <row r="41" spans="2:9" ht="15" customHeight="1" x14ac:dyDescent="0.2">
      <c r="B41" t="s">
        <v>79</v>
      </c>
      <c r="C41" s="12">
        <v>6</v>
      </c>
      <c r="D41" s="8">
        <v>1.54</v>
      </c>
      <c r="E41" s="12">
        <v>5</v>
      </c>
      <c r="F41" s="8">
        <v>2.79</v>
      </c>
      <c r="G41" s="12">
        <v>1</v>
      </c>
      <c r="H41" s="8">
        <v>0.49</v>
      </c>
      <c r="I41" s="12">
        <v>0</v>
      </c>
    </row>
    <row r="42" spans="2:9" ht="15" customHeight="1" x14ac:dyDescent="0.2">
      <c r="B42" t="s">
        <v>56</v>
      </c>
      <c r="C42" s="12">
        <v>6</v>
      </c>
      <c r="D42" s="8">
        <v>1.54</v>
      </c>
      <c r="E42" s="12">
        <v>3</v>
      </c>
      <c r="F42" s="8">
        <v>1.68</v>
      </c>
      <c r="G42" s="12">
        <v>3</v>
      </c>
      <c r="H42" s="8">
        <v>1.48</v>
      </c>
      <c r="I42" s="12">
        <v>0</v>
      </c>
    </row>
    <row r="43" spans="2:9" ht="15" customHeight="1" x14ac:dyDescent="0.2">
      <c r="B43" t="s">
        <v>78</v>
      </c>
      <c r="C43" s="12">
        <v>5</v>
      </c>
      <c r="D43" s="8">
        <v>1.28</v>
      </c>
      <c r="E43" s="12">
        <v>3</v>
      </c>
      <c r="F43" s="8">
        <v>1.68</v>
      </c>
      <c r="G43" s="12">
        <v>2</v>
      </c>
      <c r="H43" s="8">
        <v>0.99</v>
      </c>
      <c r="I43" s="12">
        <v>0</v>
      </c>
    </row>
    <row r="44" spans="2:9" ht="15" customHeight="1" x14ac:dyDescent="0.2">
      <c r="B44" t="s">
        <v>71</v>
      </c>
      <c r="C44" s="12">
        <v>5</v>
      </c>
      <c r="D44" s="8">
        <v>1.28</v>
      </c>
      <c r="E44" s="12">
        <v>0</v>
      </c>
      <c r="F44" s="8">
        <v>0</v>
      </c>
      <c r="G44" s="12">
        <v>5</v>
      </c>
      <c r="H44" s="8">
        <v>2.46</v>
      </c>
      <c r="I44" s="12">
        <v>0</v>
      </c>
    </row>
    <row r="45" spans="2:9" ht="15" customHeight="1" x14ac:dyDescent="0.2">
      <c r="B45" t="s">
        <v>67</v>
      </c>
      <c r="C45" s="12">
        <v>5</v>
      </c>
      <c r="D45" s="8">
        <v>1.28</v>
      </c>
      <c r="E45" s="12">
        <v>2</v>
      </c>
      <c r="F45" s="8">
        <v>1.1200000000000001</v>
      </c>
      <c r="G45" s="12">
        <v>3</v>
      </c>
      <c r="H45" s="8">
        <v>1.48</v>
      </c>
      <c r="I45" s="12">
        <v>0</v>
      </c>
    </row>
    <row r="46" spans="2:9" ht="15" customHeight="1" x14ac:dyDescent="0.2">
      <c r="B46" t="s">
        <v>65</v>
      </c>
      <c r="C46" s="12">
        <v>5</v>
      </c>
      <c r="D46" s="8">
        <v>1.28</v>
      </c>
      <c r="E46" s="12">
        <v>2</v>
      </c>
      <c r="F46" s="8">
        <v>1.1200000000000001</v>
      </c>
      <c r="G46" s="12">
        <v>3</v>
      </c>
      <c r="H46" s="8">
        <v>1.48</v>
      </c>
      <c r="I46" s="12">
        <v>0</v>
      </c>
    </row>
    <row r="47" spans="2:9" ht="15" customHeight="1" x14ac:dyDescent="0.2">
      <c r="B47" t="s">
        <v>80</v>
      </c>
      <c r="C47" s="12">
        <v>5</v>
      </c>
      <c r="D47" s="8">
        <v>1.28</v>
      </c>
      <c r="E47" s="12">
        <v>1</v>
      </c>
      <c r="F47" s="8">
        <v>0.56000000000000005</v>
      </c>
      <c r="G47" s="12">
        <v>4</v>
      </c>
      <c r="H47" s="8">
        <v>1.97</v>
      </c>
      <c r="I47" s="12">
        <v>0</v>
      </c>
    </row>
    <row r="48" spans="2:9" ht="15" customHeight="1" x14ac:dyDescent="0.2">
      <c r="B48" t="s">
        <v>48</v>
      </c>
      <c r="C48" s="12">
        <v>5</v>
      </c>
      <c r="D48" s="8">
        <v>1.28</v>
      </c>
      <c r="E48" s="12">
        <v>1</v>
      </c>
      <c r="F48" s="8">
        <v>0.56000000000000005</v>
      </c>
      <c r="G48" s="12">
        <v>4</v>
      </c>
      <c r="H48" s="8">
        <v>1.97</v>
      </c>
      <c r="I48" s="12">
        <v>0</v>
      </c>
    </row>
    <row r="49" spans="2:9" ht="15" customHeight="1" x14ac:dyDescent="0.2">
      <c r="B49" t="s">
        <v>64</v>
      </c>
      <c r="C49" s="12">
        <v>5</v>
      </c>
      <c r="D49" s="8">
        <v>1.28</v>
      </c>
      <c r="E49" s="12">
        <v>0</v>
      </c>
      <c r="F49" s="8">
        <v>0</v>
      </c>
      <c r="G49" s="12">
        <v>5</v>
      </c>
      <c r="H49" s="8">
        <v>2.46</v>
      </c>
      <c r="I49" s="12">
        <v>0</v>
      </c>
    </row>
    <row r="52" spans="2:9" ht="33" customHeight="1" x14ac:dyDescent="0.2">
      <c r="B52" t="s">
        <v>174</v>
      </c>
      <c r="C52" s="10" t="s">
        <v>36</v>
      </c>
      <c r="D52" s="10" t="s">
        <v>37</v>
      </c>
      <c r="E52" s="10" t="s">
        <v>38</v>
      </c>
      <c r="F52" s="10" t="s">
        <v>39</v>
      </c>
      <c r="G52" s="10" t="s">
        <v>40</v>
      </c>
      <c r="H52" s="10" t="s">
        <v>41</v>
      </c>
      <c r="I52" s="10" t="s">
        <v>42</v>
      </c>
    </row>
    <row r="53" spans="2:9" ht="15" customHeight="1" x14ac:dyDescent="0.2">
      <c r="B53" t="s">
        <v>89</v>
      </c>
      <c r="C53" s="12">
        <v>23</v>
      </c>
      <c r="D53" s="8">
        <v>5.9</v>
      </c>
      <c r="E53" s="12">
        <v>7</v>
      </c>
      <c r="F53" s="8">
        <v>3.91</v>
      </c>
      <c r="G53" s="12">
        <v>16</v>
      </c>
      <c r="H53" s="8">
        <v>7.88</v>
      </c>
      <c r="I53" s="12">
        <v>0</v>
      </c>
    </row>
    <row r="54" spans="2:9" ht="15" customHeight="1" x14ac:dyDescent="0.2">
      <c r="B54" t="s">
        <v>135</v>
      </c>
      <c r="C54" s="12">
        <v>17</v>
      </c>
      <c r="D54" s="8">
        <v>4.3600000000000003</v>
      </c>
      <c r="E54" s="12">
        <v>5</v>
      </c>
      <c r="F54" s="8">
        <v>2.79</v>
      </c>
      <c r="G54" s="12">
        <v>12</v>
      </c>
      <c r="H54" s="8">
        <v>5.91</v>
      </c>
      <c r="I54" s="12">
        <v>0</v>
      </c>
    </row>
    <row r="55" spans="2:9" ht="15" customHeight="1" x14ac:dyDescent="0.2">
      <c r="B55" t="s">
        <v>105</v>
      </c>
      <c r="C55" s="12">
        <v>17</v>
      </c>
      <c r="D55" s="8">
        <v>4.3600000000000003</v>
      </c>
      <c r="E55" s="12">
        <v>12</v>
      </c>
      <c r="F55" s="8">
        <v>6.7</v>
      </c>
      <c r="G55" s="12">
        <v>5</v>
      </c>
      <c r="H55" s="8">
        <v>2.46</v>
      </c>
      <c r="I55" s="12">
        <v>0</v>
      </c>
    </row>
    <row r="56" spans="2:9" ht="15" customHeight="1" x14ac:dyDescent="0.2">
      <c r="B56" t="s">
        <v>101</v>
      </c>
      <c r="C56" s="12">
        <v>10</v>
      </c>
      <c r="D56" s="8">
        <v>2.56</v>
      </c>
      <c r="E56" s="12">
        <v>7</v>
      </c>
      <c r="F56" s="8">
        <v>3.91</v>
      </c>
      <c r="G56" s="12">
        <v>3</v>
      </c>
      <c r="H56" s="8">
        <v>1.48</v>
      </c>
      <c r="I56" s="12">
        <v>0</v>
      </c>
    </row>
    <row r="57" spans="2:9" ht="15" customHeight="1" x14ac:dyDescent="0.2">
      <c r="B57" t="s">
        <v>104</v>
      </c>
      <c r="C57" s="12">
        <v>9</v>
      </c>
      <c r="D57" s="8">
        <v>2.31</v>
      </c>
      <c r="E57" s="12">
        <v>8</v>
      </c>
      <c r="F57" s="8">
        <v>4.47</v>
      </c>
      <c r="G57" s="12">
        <v>1</v>
      </c>
      <c r="H57" s="8">
        <v>0.49</v>
      </c>
      <c r="I57" s="12">
        <v>0</v>
      </c>
    </row>
    <row r="58" spans="2:9" ht="15" customHeight="1" x14ac:dyDescent="0.2">
      <c r="B58" t="s">
        <v>91</v>
      </c>
      <c r="C58" s="12">
        <v>8</v>
      </c>
      <c r="D58" s="8">
        <v>2.0499999999999998</v>
      </c>
      <c r="E58" s="12">
        <v>7</v>
      </c>
      <c r="F58" s="8">
        <v>3.91</v>
      </c>
      <c r="G58" s="12">
        <v>1</v>
      </c>
      <c r="H58" s="8">
        <v>0.49</v>
      </c>
      <c r="I58" s="12">
        <v>0</v>
      </c>
    </row>
    <row r="59" spans="2:9" ht="15" customHeight="1" x14ac:dyDescent="0.2">
      <c r="B59" t="s">
        <v>99</v>
      </c>
      <c r="C59" s="12">
        <v>8</v>
      </c>
      <c r="D59" s="8">
        <v>2.0499999999999998</v>
      </c>
      <c r="E59" s="12">
        <v>5</v>
      </c>
      <c r="F59" s="8">
        <v>2.79</v>
      </c>
      <c r="G59" s="12">
        <v>3</v>
      </c>
      <c r="H59" s="8">
        <v>1.48</v>
      </c>
      <c r="I59" s="12">
        <v>0</v>
      </c>
    </row>
    <row r="60" spans="2:9" ht="15" customHeight="1" x14ac:dyDescent="0.2">
      <c r="B60" t="s">
        <v>92</v>
      </c>
      <c r="C60" s="12">
        <v>7</v>
      </c>
      <c r="D60" s="8">
        <v>1.79</v>
      </c>
      <c r="E60" s="12">
        <v>4</v>
      </c>
      <c r="F60" s="8">
        <v>2.23</v>
      </c>
      <c r="G60" s="12">
        <v>3</v>
      </c>
      <c r="H60" s="8">
        <v>1.48</v>
      </c>
      <c r="I60" s="12">
        <v>0</v>
      </c>
    </row>
    <row r="61" spans="2:9" ht="15" customHeight="1" x14ac:dyDescent="0.2">
      <c r="B61" t="s">
        <v>146</v>
      </c>
      <c r="C61" s="12">
        <v>7</v>
      </c>
      <c r="D61" s="8">
        <v>1.79</v>
      </c>
      <c r="E61" s="12">
        <v>3</v>
      </c>
      <c r="F61" s="8">
        <v>1.68</v>
      </c>
      <c r="G61" s="12">
        <v>4</v>
      </c>
      <c r="H61" s="8">
        <v>1.97</v>
      </c>
      <c r="I61" s="12">
        <v>0</v>
      </c>
    </row>
    <row r="62" spans="2:9" ht="15" customHeight="1" x14ac:dyDescent="0.2">
      <c r="B62" t="s">
        <v>126</v>
      </c>
      <c r="C62" s="12">
        <v>7</v>
      </c>
      <c r="D62" s="8">
        <v>1.79</v>
      </c>
      <c r="E62" s="12">
        <v>2</v>
      </c>
      <c r="F62" s="8">
        <v>1.1200000000000001</v>
      </c>
      <c r="G62" s="12">
        <v>4</v>
      </c>
      <c r="H62" s="8">
        <v>1.97</v>
      </c>
      <c r="I62" s="12">
        <v>0</v>
      </c>
    </row>
    <row r="63" spans="2:9" ht="15" customHeight="1" x14ac:dyDescent="0.2">
      <c r="B63" t="s">
        <v>90</v>
      </c>
      <c r="C63" s="12">
        <v>6</v>
      </c>
      <c r="D63" s="8">
        <v>1.54</v>
      </c>
      <c r="E63" s="12">
        <v>0</v>
      </c>
      <c r="F63" s="8">
        <v>0</v>
      </c>
      <c r="G63" s="12">
        <v>6</v>
      </c>
      <c r="H63" s="8">
        <v>2.96</v>
      </c>
      <c r="I63" s="12">
        <v>0</v>
      </c>
    </row>
    <row r="64" spans="2:9" ht="15" customHeight="1" x14ac:dyDescent="0.2">
      <c r="B64" t="s">
        <v>93</v>
      </c>
      <c r="C64" s="12">
        <v>6</v>
      </c>
      <c r="D64" s="8">
        <v>1.54</v>
      </c>
      <c r="E64" s="12">
        <v>4</v>
      </c>
      <c r="F64" s="8">
        <v>2.23</v>
      </c>
      <c r="G64" s="12">
        <v>2</v>
      </c>
      <c r="H64" s="8">
        <v>0.99</v>
      </c>
      <c r="I64" s="12">
        <v>0</v>
      </c>
    </row>
    <row r="65" spans="2:9" ht="15" customHeight="1" x14ac:dyDescent="0.2">
      <c r="B65" t="s">
        <v>96</v>
      </c>
      <c r="C65" s="12">
        <v>6</v>
      </c>
      <c r="D65" s="8">
        <v>1.54</v>
      </c>
      <c r="E65" s="12">
        <v>2</v>
      </c>
      <c r="F65" s="8">
        <v>1.1200000000000001</v>
      </c>
      <c r="G65" s="12">
        <v>4</v>
      </c>
      <c r="H65" s="8">
        <v>1.97</v>
      </c>
      <c r="I65" s="12">
        <v>0</v>
      </c>
    </row>
    <row r="66" spans="2:9" ht="15" customHeight="1" x14ac:dyDescent="0.2">
      <c r="B66" t="s">
        <v>107</v>
      </c>
      <c r="C66" s="12">
        <v>6</v>
      </c>
      <c r="D66" s="8">
        <v>1.54</v>
      </c>
      <c r="E66" s="12">
        <v>3</v>
      </c>
      <c r="F66" s="8">
        <v>1.68</v>
      </c>
      <c r="G66" s="12">
        <v>3</v>
      </c>
      <c r="H66" s="8">
        <v>1.48</v>
      </c>
      <c r="I66" s="12">
        <v>0</v>
      </c>
    </row>
    <row r="67" spans="2:9" ht="15" customHeight="1" x14ac:dyDescent="0.2">
      <c r="B67" t="s">
        <v>145</v>
      </c>
      <c r="C67" s="12">
        <v>5</v>
      </c>
      <c r="D67" s="8">
        <v>1.28</v>
      </c>
      <c r="E67" s="12">
        <v>1</v>
      </c>
      <c r="F67" s="8">
        <v>0.56000000000000005</v>
      </c>
      <c r="G67" s="12">
        <v>4</v>
      </c>
      <c r="H67" s="8">
        <v>1.97</v>
      </c>
      <c r="I67" s="12">
        <v>0</v>
      </c>
    </row>
    <row r="68" spans="2:9" ht="15" customHeight="1" x14ac:dyDescent="0.2">
      <c r="B68" t="s">
        <v>116</v>
      </c>
      <c r="C68" s="12">
        <v>5</v>
      </c>
      <c r="D68" s="8">
        <v>1.28</v>
      </c>
      <c r="E68" s="12">
        <v>5</v>
      </c>
      <c r="F68" s="8">
        <v>2.79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97</v>
      </c>
      <c r="C69" s="12">
        <v>5</v>
      </c>
      <c r="D69" s="8">
        <v>1.28</v>
      </c>
      <c r="E69" s="12">
        <v>5</v>
      </c>
      <c r="F69" s="8">
        <v>2.79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98</v>
      </c>
      <c r="C70" s="12">
        <v>5</v>
      </c>
      <c r="D70" s="8">
        <v>1.28</v>
      </c>
      <c r="E70" s="12">
        <v>0</v>
      </c>
      <c r="F70" s="8">
        <v>0</v>
      </c>
      <c r="G70" s="12">
        <v>5</v>
      </c>
      <c r="H70" s="8">
        <v>2.46</v>
      </c>
      <c r="I70" s="12">
        <v>0</v>
      </c>
    </row>
    <row r="71" spans="2:9" ht="15" customHeight="1" x14ac:dyDescent="0.2">
      <c r="B71" t="s">
        <v>100</v>
      </c>
      <c r="C71" s="12">
        <v>5</v>
      </c>
      <c r="D71" s="8">
        <v>1.28</v>
      </c>
      <c r="E71" s="12">
        <v>2</v>
      </c>
      <c r="F71" s="8">
        <v>1.1200000000000001</v>
      </c>
      <c r="G71" s="12">
        <v>3</v>
      </c>
      <c r="H71" s="8">
        <v>1.48</v>
      </c>
      <c r="I71" s="12">
        <v>0</v>
      </c>
    </row>
    <row r="72" spans="2:9" ht="15" customHeight="1" x14ac:dyDescent="0.2">
      <c r="B72" t="s">
        <v>108</v>
      </c>
      <c r="C72" s="12">
        <v>5</v>
      </c>
      <c r="D72" s="8">
        <v>1.28</v>
      </c>
      <c r="E72" s="12">
        <v>4</v>
      </c>
      <c r="F72" s="8">
        <v>2.23</v>
      </c>
      <c r="G72" s="12">
        <v>1</v>
      </c>
      <c r="H72" s="8">
        <v>0.49</v>
      </c>
      <c r="I72" s="12">
        <v>0</v>
      </c>
    </row>
    <row r="74" spans="2:9" ht="15" customHeight="1" x14ac:dyDescent="0.2">
      <c r="B74" t="s">
        <v>175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66222-031C-4988-9C60-A8E0BD2DD963}">
  <sheetPr>
    <pageSetUpPr fitToPage="1"/>
  </sheetPr>
  <dimension ref="B2:I8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192</v>
      </c>
    </row>
    <row r="4" spans="2:9" ht="33" customHeight="1" x14ac:dyDescent="0.2">
      <c r="B4" t="s">
        <v>171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37</v>
      </c>
      <c r="D6" s="8">
        <v>25.52</v>
      </c>
      <c r="E6" s="12">
        <v>20</v>
      </c>
      <c r="F6" s="8">
        <v>28.57</v>
      </c>
      <c r="G6" s="12">
        <v>17</v>
      </c>
      <c r="H6" s="8">
        <v>23.29</v>
      </c>
      <c r="I6" s="12">
        <v>0</v>
      </c>
    </row>
    <row r="7" spans="2:9" ht="15" customHeight="1" x14ac:dyDescent="0.2">
      <c r="B7" t="s">
        <v>22</v>
      </c>
      <c r="C7" s="12">
        <v>20</v>
      </c>
      <c r="D7" s="8">
        <v>13.79</v>
      </c>
      <c r="E7" s="12">
        <v>5</v>
      </c>
      <c r="F7" s="8">
        <v>7.14</v>
      </c>
      <c r="G7" s="12">
        <v>15</v>
      </c>
      <c r="H7" s="8">
        <v>20.55</v>
      </c>
      <c r="I7" s="12">
        <v>0</v>
      </c>
    </row>
    <row r="8" spans="2:9" ht="15" customHeight="1" x14ac:dyDescent="0.2">
      <c r="B8" t="s">
        <v>23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25</v>
      </c>
      <c r="C10" s="12">
        <v>3</v>
      </c>
      <c r="D10" s="8">
        <v>2.0699999999999998</v>
      </c>
      <c r="E10" s="12">
        <v>0</v>
      </c>
      <c r="F10" s="8">
        <v>0</v>
      </c>
      <c r="G10" s="12">
        <v>3</v>
      </c>
      <c r="H10" s="8">
        <v>4.1100000000000003</v>
      </c>
      <c r="I10" s="12">
        <v>0</v>
      </c>
    </row>
    <row r="11" spans="2:9" ht="15" customHeight="1" x14ac:dyDescent="0.2">
      <c r="B11" t="s">
        <v>26</v>
      </c>
      <c r="C11" s="12">
        <v>34</v>
      </c>
      <c r="D11" s="8">
        <v>23.45</v>
      </c>
      <c r="E11" s="12">
        <v>23</v>
      </c>
      <c r="F11" s="8">
        <v>32.86</v>
      </c>
      <c r="G11" s="12">
        <v>11</v>
      </c>
      <c r="H11" s="8">
        <v>15.07</v>
      </c>
      <c r="I11" s="12">
        <v>0</v>
      </c>
    </row>
    <row r="12" spans="2:9" ht="15" customHeight="1" x14ac:dyDescent="0.2">
      <c r="B12" t="s">
        <v>27</v>
      </c>
      <c r="C12" s="12">
        <v>2</v>
      </c>
      <c r="D12" s="8">
        <v>1.38</v>
      </c>
      <c r="E12" s="12">
        <v>1</v>
      </c>
      <c r="F12" s="8">
        <v>1.43</v>
      </c>
      <c r="G12" s="12">
        <v>1</v>
      </c>
      <c r="H12" s="8">
        <v>1.37</v>
      </c>
      <c r="I12" s="12">
        <v>0</v>
      </c>
    </row>
    <row r="13" spans="2:9" ht="15" customHeight="1" x14ac:dyDescent="0.2">
      <c r="B13" t="s">
        <v>28</v>
      </c>
      <c r="C13" s="12">
        <v>4</v>
      </c>
      <c r="D13" s="8">
        <v>2.76</v>
      </c>
      <c r="E13" s="12">
        <v>0</v>
      </c>
      <c r="F13" s="8">
        <v>0</v>
      </c>
      <c r="G13" s="12">
        <v>4</v>
      </c>
      <c r="H13" s="8">
        <v>5.48</v>
      </c>
      <c r="I13" s="12">
        <v>0</v>
      </c>
    </row>
    <row r="14" spans="2:9" ht="15" customHeight="1" x14ac:dyDescent="0.2">
      <c r="B14" t="s">
        <v>29</v>
      </c>
      <c r="C14" s="12">
        <v>3</v>
      </c>
      <c r="D14" s="8">
        <v>2.0699999999999998</v>
      </c>
      <c r="E14" s="12">
        <v>1</v>
      </c>
      <c r="F14" s="8">
        <v>1.43</v>
      </c>
      <c r="G14" s="12">
        <v>2</v>
      </c>
      <c r="H14" s="8">
        <v>2.74</v>
      </c>
      <c r="I14" s="12">
        <v>0</v>
      </c>
    </row>
    <row r="15" spans="2:9" ht="15" customHeight="1" x14ac:dyDescent="0.2">
      <c r="B15" t="s">
        <v>30</v>
      </c>
      <c r="C15" s="12">
        <v>10</v>
      </c>
      <c r="D15" s="8">
        <v>6.9</v>
      </c>
      <c r="E15" s="12">
        <v>7</v>
      </c>
      <c r="F15" s="8">
        <v>10</v>
      </c>
      <c r="G15" s="12">
        <v>3</v>
      </c>
      <c r="H15" s="8">
        <v>4.1100000000000003</v>
      </c>
      <c r="I15" s="12">
        <v>0</v>
      </c>
    </row>
    <row r="16" spans="2:9" ht="15" customHeight="1" x14ac:dyDescent="0.2">
      <c r="B16" t="s">
        <v>31</v>
      </c>
      <c r="C16" s="12">
        <v>11</v>
      </c>
      <c r="D16" s="8">
        <v>7.59</v>
      </c>
      <c r="E16" s="12">
        <v>7</v>
      </c>
      <c r="F16" s="8">
        <v>10</v>
      </c>
      <c r="G16" s="12">
        <v>4</v>
      </c>
      <c r="H16" s="8">
        <v>5.48</v>
      </c>
      <c r="I16" s="12">
        <v>0</v>
      </c>
    </row>
    <row r="17" spans="2:9" ht="15" customHeight="1" x14ac:dyDescent="0.2">
      <c r="B17" t="s">
        <v>32</v>
      </c>
      <c r="C17" s="12">
        <v>6</v>
      </c>
      <c r="D17" s="8">
        <v>4.1399999999999997</v>
      </c>
      <c r="E17" s="12">
        <v>2</v>
      </c>
      <c r="F17" s="8">
        <v>2.86</v>
      </c>
      <c r="G17" s="12">
        <v>3</v>
      </c>
      <c r="H17" s="8">
        <v>4.1100000000000003</v>
      </c>
      <c r="I17" s="12">
        <v>0</v>
      </c>
    </row>
    <row r="18" spans="2:9" ht="15" customHeight="1" x14ac:dyDescent="0.2">
      <c r="B18" t="s">
        <v>33</v>
      </c>
      <c r="C18" s="12">
        <v>8</v>
      </c>
      <c r="D18" s="8">
        <v>5.52</v>
      </c>
      <c r="E18" s="12">
        <v>0</v>
      </c>
      <c r="F18" s="8">
        <v>0</v>
      </c>
      <c r="G18" s="12">
        <v>7</v>
      </c>
      <c r="H18" s="8">
        <v>9.59</v>
      </c>
      <c r="I18" s="12">
        <v>0</v>
      </c>
    </row>
    <row r="19" spans="2:9" ht="15" customHeight="1" x14ac:dyDescent="0.2">
      <c r="B19" t="s">
        <v>34</v>
      </c>
      <c r="C19" s="12">
        <v>7</v>
      </c>
      <c r="D19" s="8">
        <v>4.83</v>
      </c>
      <c r="E19" s="12">
        <v>4</v>
      </c>
      <c r="F19" s="8">
        <v>5.71</v>
      </c>
      <c r="G19" s="12">
        <v>3</v>
      </c>
      <c r="H19" s="8">
        <v>4.1100000000000003</v>
      </c>
      <c r="I19" s="12">
        <v>0</v>
      </c>
    </row>
    <row r="20" spans="2:9" ht="15" customHeight="1" x14ac:dyDescent="0.2">
      <c r="B20" s="9" t="s">
        <v>172</v>
      </c>
      <c r="C20" s="12">
        <f>SUM(LTBL_25441[総数／事業所数])</f>
        <v>145</v>
      </c>
      <c r="E20" s="12">
        <f>SUBTOTAL(109,LTBL_25441[個人／事業所数])</f>
        <v>70</v>
      </c>
      <c r="G20" s="12">
        <f>SUBTOTAL(109,LTBL_25441[法人／事業所数])</f>
        <v>73</v>
      </c>
      <c r="I20" s="12">
        <f>SUBTOTAL(109,LTBL_25441[法人以外の団体／事業所数])</f>
        <v>0</v>
      </c>
    </row>
    <row r="21" spans="2:9" ht="15" customHeight="1" x14ac:dyDescent="0.2">
      <c r="E21" s="11">
        <f>LTBL_25441[[#Totals],[個人／事業所数]]/LTBL_25441[[#Totals],[総数／事業所数]]</f>
        <v>0.48275862068965519</v>
      </c>
      <c r="G21" s="11">
        <f>LTBL_25441[[#Totals],[法人／事業所数]]/LTBL_25441[[#Totals],[総数／事業所数]]</f>
        <v>0.50344827586206897</v>
      </c>
      <c r="I21" s="11">
        <f>LTBL_25441[[#Totals],[法人以外の団体／事業所数]]/LTBL_25441[[#Totals],[総数／事業所数]]</f>
        <v>0</v>
      </c>
    </row>
    <row r="23" spans="2:9" ht="33" customHeight="1" x14ac:dyDescent="0.2">
      <c r="B23" t="s">
        <v>173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43</v>
      </c>
      <c r="C24" s="12">
        <v>14</v>
      </c>
      <c r="D24" s="8">
        <v>9.66</v>
      </c>
      <c r="E24" s="12">
        <v>3</v>
      </c>
      <c r="F24" s="8">
        <v>4.29</v>
      </c>
      <c r="G24" s="12">
        <v>11</v>
      </c>
      <c r="H24" s="8">
        <v>15.07</v>
      </c>
      <c r="I24" s="12">
        <v>0</v>
      </c>
    </row>
    <row r="25" spans="2:9" ht="15" customHeight="1" x14ac:dyDescent="0.2">
      <c r="B25" t="s">
        <v>44</v>
      </c>
      <c r="C25" s="12">
        <v>13</v>
      </c>
      <c r="D25" s="8">
        <v>8.9700000000000006</v>
      </c>
      <c r="E25" s="12">
        <v>10</v>
      </c>
      <c r="F25" s="8">
        <v>14.29</v>
      </c>
      <c r="G25" s="12">
        <v>3</v>
      </c>
      <c r="H25" s="8">
        <v>4.1100000000000003</v>
      </c>
      <c r="I25" s="12">
        <v>0</v>
      </c>
    </row>
    <row r="26" spans="2:9" ht="15" customHeight="1" x14ac:dyDescent="0.2">
      <c r="B26" t="s">
        <v>52</v>
      </c>
      <c r="C26" s="12">
        <v>11</v>
      </c>
      <c r="D26" s="8">
        <v>7.59</v>
      </c>
      <c r="E26" s="12">
        <v>8</v>
      </c>
      <c r="F26" s="8">
        <v>11.43</v>
      </c>
      <c r="G26" s="12">
        <v>3</v>
      </c>
      <c r="H26" s="8">
        <v>4.1100000000000003</v>
      </c>
      <c r="I26" s="12">
        <v>0</v>
      </c>
    </row>
    <row r="27" spans="2:9" ht="15" customHeight="1" x14ac:dyDescent="0.2">
      <c r="B27" t="s">
        <v>45</v>
      </c>
      <c r="C27" s="12">
        <v>10</v>
      </c>
      <c r="D27" s="8">
        <v>6.9</v>
      </c>
      <c r="E27" s="12">
        <v>7</v>
      </c>
      <c r="F27" s="8">
        <v>10</v>
      </c>
      <c r="G27" s="12">
        <v>3</v>
      </c>
      <c r="H27" s="8">
        <v>4.1100000000000003</v>
      </c>
      <c r="I27" s="12">
        <v>0</v>
      </c>
    </row>
    <row r="28" spans="2:9" ht="15" customHeight="1" x14ac:dyDescent="0.2">
      <c r="B28" t="s">
        <v>51</v>
      </c>
      <c r="C28" s="12">
        <v>10</v>
      </c>
      <c r="D28" s="8">
        <v>6.9</v>
      </c>
      <c r="E28" s="12">
        <v>7</v>
      </c>
      <c r="F28" s="8">
        <v>10</v>
      </c>
      <c r="G28" s="12">
        <v>3</v>
      </c>
      <c r="H28" s="8">
        <v>4.1100000000000003</v>
      </c>
      <c r="I28" s="12">
        <v>0</v>
      </c>
    </row>
    <row r="29" spans="2:9" ht="15" customHeight="1" x14ac:dyDescent="0.2">
      <c r="B29" t="s">
        <v>57</v>
      </c>
      <c r="C29" s="12">
        <v>9</v>
      </c>
      <c r="D29" s="8">
        <v>6.21</v>
      </c>
      <c r="E29" s="12">
        <v>7</v>
      </c>
      <c r="F29" s="8">
        <v>10</v>
      </c>
      <c r="G29" s="12">
        <v>2</v>
      </c>
      <c r="H29" s="8">
        <v>2.74</v>
      </c>
      <c r="I29" s="12">
        <v>0</v>
      </c>
    </row>
    <row r="30" spans="2:9" ht="15" customHeight="1" x14ac:dyDescent="0.2">
      <c r="B30" t="s">
        <v>58</v>
      </c>
      <c r="C30" s="12">
        <v>9</v>
      </c>
      <c r="D30" s="8">
        <v>6.21</v>
      </c>
      <c r="E30" s="12">
        <v>6</v>
      </c>
      <c r="F30" s="8">
        <v>8.57</v>
      </c>
      <c r="G30" s="12">
        <v>3</v>
      </c>
      <c r="H30" s="8">
        <v>4.1100000000000003</v>
      </c>
      <c r="I30" s="12">
        <v>0</v>
      </c>
    </row>
    <row r="31" spans="2:9" ht="15" customHeight="1" x14ac:dyDescent="0.2">
      <c r="B31" t="s">
        <v>62</v>
      </c>
      <c r="C31" s="12">
        <v>8</v>
      </c>
      <c r="D31" s="8">
        <v>5.52</v>
      </c>
      <c r="E31" s="12">
        <v>0</v>
      </c>
      <c r="F31" s="8">
        <v>0</v>
      </c>
      <c r="G31" s="12">
        <v>7</v>
      </c>
      <c r="H31" s="8">
        <v>9.59</v>
      </c>
      <c r="I31" s="12">
        <v>0</v>
      </c>
    </row>
    <row r="32" spans="2:9" ht="15" customHeight="1" x14ac:dyDescent="0.2">
      <c r="B32" t="s">
        <v>50</v>
      </c>
      <c r="C32" s="12">
        <v>6</v>
      </c>
      <c r="D32" s="8">
        <v>4.1399999999999997</v>
      </c>
      <c r="E32" s="12">
        <v>5</v>
      </c>
      <c r="F32" s="8">
        <v>7.14</v>
      </c>
      <c r="G32" s="12">
        <v>1</v>
      </c>
      <c r="H32" s="8">
        <v>1.37</v>
      </c>
      <c r="I32" s="12">
        <v>0</v>
      </c>
    </row>
    <row r="33" spans="2:9" ht="15" customHeight="1" x14ac:dyDescent="0.2">
      <c r="B33" t="s">
        <v>60</v>
      </c>
      <c r="C33" s="12">
        <v>6</v>
      </c>
      <c r="D33" s="8">
        <v>4.1399999999999997</v>
      </c>
      <c r="E33" s="12">
        <v>2</v>
      </c>
      <c r="F33" s="8">
        <v>2.86</v>
      </c>
      <c r="G33" s="12">
        <v>3</v>
      </c>
      <c r="H33" s="8">
        <v>4.1100000000000003</v>
      </c>
      <c r="I33" s="12">
        <v>0</v>
      </c>
    </row>
    <row r="34" spans="2:9" ht="15" customHeight="1" x14ac:dyDescent="0.2">
      <c r="B34" t="s">
        <v>77</v>
      </c>
      <c r="C34" s="12">
        <v>5</v>
      </c>
      <c r="D34" s="8">
        <v>3.45</v>
      </c>
      <c r="E34" s="12">
        <v>4</v>
      </c>
      <c r="F34" s="8">
        <v>5.71</v>
      </c>
      <c r="G34" s="12">
        <v>1</v>
      </c>
      <c r="H34" s="8">
        <v>1.37</v>
      </c>
      <c r="I34" s="12">
        <v>0</v>
      </c>
    </row>
    <row r="35" spans="2:9" ht="15" customHeight="1" x14ac:dyDescent="0.2">
      <c r="B35" t="s">
        <v>67</v>
      </c>
      <c r="C35" s="12">
        <v>4</v>
      </c>
      <c r="D35" s="8">
        <v>2.76</v>
      </c>
      <c r="E35" s="12">
        <v>1</v>
      </c>
      <c r="F35" s="8">
        <v>1.43</v>
      </c>
      <c r="G35" s="12">
        <v>3</v>
      </c>
      <c r="H35" s="8">
        <v>4.1100000000000003</v>
      </c>
      <c r="I35" s="12">
        <v>0</v>
      </c>
    </row>
    <row r="36" spans="2:9" ht="15" customHeight="1" x14ac:dyDescent="0.2">
      <c r="B36" t="s">
        <v>65</v>
      </c>
      <c r="C36" s="12">
        <v>3</v>
      </c>
      <c r="D36" s="8">
        <v>2.0699999999999998</v>
      </c>
      <c r="E36" s="12">
        <v>2</v>
      </c>
      <c r="F36" s="8">
        <v>2.86</v>
      </c>
      <c r="G36" s="12">
        <v>1</v>
      </c>
      <c r="H36" s="8">
        <v>1.37</v>
      </c>
      <c r="I36" s="12">
        <v>0</v>
      </c>
    </row>
    <row r="37" spans="2:9" ht="15" customHeight="1" x14ac:dyDescent="0.2">
      <c r="B37" t="s">
        <v>81</v>
      </c>
      <c r="C37" s="12">
        <v>3</v>
      </c>
      <c r="D37" s="8">
        <v>2.0699999999999998</v>
      </c>
      <c r="E37" s="12">
        <v>0</v>
      </c>
      <c r="F37" s="8">
        <v>0</v>
      </c>
      <c r="G37" s="12">
        <v>3</v>
      </c>
      <c r="H37" s="8">
        <v>4.1100000000000003</v>
      </c>
      <c r="I37" s="12">
        <v>0</v>
      </c>
    </row>
    <row r="38" spans="2:9" ht="15" customHeight="1" x14ac:dyDescent="0.2">
      <c r="B38" t="s">
        <v>47</v>
      </c>
      <c r="C38" s="12">
        <v>3</v>
      </c>
      <c r="D38" s="8">
        <v>2.0699999999999998</v>
      </c>
      <c r="E38" s="12">
        <v>0</v>
      </c>
      <c r="F38" s="8">
        <v>0</v>
      </c>
      <c r="G38" s="12">
        <v>3</v>
      </c>
      <c r="H38" s="8">
        <v>4.1100000000000003</v>
      </c>
      <c r="I38" s="12">
        <v>0</v>
      </c>
    </row>
    <row r="39" spans="2:9" ht="15" customHeight="1" x14ac:dyDescent="0.2">
      <c r="B39" t="s">
        <v>66</v>
      </c>
      <c r="C39" s="12">
        <v>2</v>
      </c>
      <c r="D39" s="8">
        <v>1.38</v>
      </c>
      <c r="E39" s="12">
        <v>0</v>
      </c>
      <c r="F39" s="8">
        <v>0</v>
      </c>
      <c r="G39" s="12">
        <v>2</v>
      </c>
      <c r="H39" s="8">
        <v>2.74</v>
      </c>
      <c r="I39" s="12">
        <v>0</v>
      </c>
    </row>
    <row r="40" spans="2:9" ht="15" customHeight="1" x14ac:dyDescent="0.2">
      <c r="B40" t="s">
        <v>46</v>
      </c>
      <c r="C40" s="12">
        <v>2</v>
      </c>
      <c r="D40" s="8">
        <v>1.38</v>
      </c>
      <c r="E40" s="12">
        <v>0</v>
      </c>
      <c r="F40" s="8">
        <v>0</v>
      </c>
      <c r="G40" s="12">
        <v>2</v>
      </c>
      <c r="H40" s="8">
        <v>2.74</v>
      </c>
      <c r="I40" s="12">
        <v>0</v>
      </c>
    </row>
    <row r="41" spans="2:9" ht="15" customHeight="1" x14ac:dyDescent="0.2">
      <c r="B41" t="s">
        <v>74</v>
      </c>
      <c r="C41" s="12">
        <v>2</v>
      </c>
      <c r="D41" s="8">
        <v>1.38</v>
      </c>
      <c r="E41" s="12">
        <v>0</v>
      </c>
      <c r="F41" s="8">
        <v>0</v>
      </c>
      <c r="G41" s="12">
        <v>2</v>
      </c>
      <c r="H41" s="8">
        <v>2.74</v>
      </c>
      <c r="I41" s="12">
        <v>0</v>
      </c>
    </row>
    <row r="42" spans="2:9" ht="15" customHeight="1" x14ac:dyDescent="0.2">
      <c r="B42" t="s">
        <v>73</v>
      </c>
      <c r="C42" s="12">
        <v>2</v>
      </c>
      <c r="D42" s="8">
        <v>1.38</v>
      </c>
      <c r="E42" s="12">
        <v>1</v>
      </c>
      <c r="F42" s="8">
        <v>1.43</v>
      </c>
      <c r="G42" s="12">
        <v>1</v>
      </c>
      <c r="H42" s="8">
        <v>1.37</v>
      </c>
      <c r="I42" s="12">
        <v>0</v>
      </c>
    </row>
    <row r="43" spans="2:9" ht="15" customHeight="1" x14ac:dyDescent="0.2">
      <c r="B43" t="s">
        <v>82</v>
      </c>
      <c r="C43" s="12">
        <v>2</v>
      </c>
      <c r="D43" s="8">
        <v>1.38</v>
      </c>
      <c r="E43" s="12">
        <v>1</v>
      </c>
      <c r="F43" s="8">
        <v>1.43</v>
      </c>
      <c r="G43" s="12">
        <v>1</v>
      </c>
      <c r="H43" s="8">
        <v>1.37</v>
      </c>
      <c r="I43" s="12">
        <v>0</v>
      </c>
    </row>
    <row r="44" spans="2:9" ht="15" customHeight="1" x14ac:dyDescent="0.2">
      <c r="B44" t="s">
        <v>53</v>
      </c>
      <c r="C44" s="12">
        <v>2</v>
      </c>
      <c r="D44" s="8">
        <v>1.38</v>
      </c>
      <c r="E44" s="12">
        <v>0</v>
      </c>
      <c r="F44" s="8">
        <v>0</v>
      </c>
      <c r="G44" s="12">
        <v>2</v>
      </c>
      <c r="H44" s="8">
        <v>2.74</v>
      </c>
      <c r="I44" s="12">
        <v>0</v>
      </c>
    </row>
    <row r="45" spans="2:9" ht="15" customHeight="1" x14ac:dyDescent="0.2">
      <c r="B45" t="s">
        <v>54</v>
      </c>
      <c r="C45" s="12">
        <v>2</v>
      </c>
      <c r="D45" s="8">
        <v>1.38</v>
      </c>
      <c r="E45" s="12">
        <v>0</v>
      </c>
      <c r="F45" s="8">
        <v>0</v>
      </c>
      <c r="G45" s="12">
        <v>2</v>
      </c>
      <c r="H45" s="8">
        <v>2.74</v>
      </c>
      <c r="I45" s="12">
        <v>0</v>
      </c>
    </row>
    <row r="46" spans="2:9" ht="15" customHeight="1" x14ac:dyDescent="0.2">
      <c r="B46" t="s">
        <v>56</v>
      </c>
      <c r="C46" s="12">
        <v>2</v>
      </c>
      <c r="D46" s="8">
        <v>1.38</v>
      </c>
      <c r="E46" s="12">
        <v>0</v>
      </c>
      <c r="F46" s="8">
        <v>0</v>
      </c>
      <c r="G46" s="12">
        <v>2</v>
      </c>
      <c r="H46" s="8">
        <v>2.74</v>
      </c>
      <c r="I46" s="12">
        <v>0</v>
      </c>
    </row>
    <row r="47" spans="2:9" ht="15" customHeight="1" x14ac:dyDescent="0.2">
      <c r="B47" t="s">
        <v>59</v>
      </c>
      <c r="C47" s="12">
        <v>2</v>
      </c>
      <c r="D47" s="8">
        <v>1.38</v>
      </c>
      <c r="E47" s="12">
        <v>1</v>
      </c>
      <c r="F47" s="8">
        <v>1.43</v>
      </c>
      <c r="G47" s="12">
        <v>1</v>
      </c>
      <c r="H47" s="8">
        <v>1.37</v>
      </c>
      <c r="I47" s="12">
        <v>0</v>
      </c>
    </row>
    <row r="50" spans="2:9" ht="33" customHeight="1" x14ac:dyDescent="0.2">
      <c r="B50" t="s">
        <v>174</v>
      </c>
      <c r="C50" s="10" t="s">
        <v>36</v>
      </c>
      <c r="D50" s="10" t="s">
        <v>37</v>
      </c>
      <c r="E50" s="10" t="s">
        <v>38</v>
      </c>
      <c r="F50" s="10" t="s">
        <v>39</v>
      </c>
      <c r="G50" s="10" t="s">
        <v>40</v>
      </c>
      <c r="H50" s="10" t="s">
        <v>41</v>
      </c>
      <c r="I50" s="10" t="s">
        <v>42</v>
      </c>
    </row>
    <row r="51" spans="2:9" ht="15" customHeight="1" x14ac:dyDescent="0.2">
      <c r="B51" t="s">
        <v>92</v>
      </c>
      <c r="C51" s="12">
        <v>7</v>
      </c>
      <c r="D51" s="8">
        <v>4.83</v>
      </c>
      <c r="E51" s="12">
        <v>4</v>
      </c>
      <c r="F51" s="8">
        <v>5.71</v>
      </c>
      <c r="G51" s="12">
        <v>3</v>
      </c>
      <c r="H51" s="8">
        <v>4.1100000000000003</v>
      </c>
      <c r="I51" s="12">
        <v>0</v>
      </c>
    </row>
    <row r="52" spans="2:9" ht="15" customHeight="1" x14ac:dyDescent="0.2">
      <c r="B52" t="s">
        <v>96</v>
      </c>
      <c r="C52" s="12">
        <v>7</v>
      </c>
      <c r="D52" s="8">
        <v>4.83</v>
      </c>
      <c r="E52" s="12">
        <v>4</v>
      </c>
      <c r="F52" s="8">
        <v>5.71</v>
      </c>
      <c r="G52" s="12">
        <v>3</v>
      </c>
      <c r="H52" s="8">
        <v>4.1100000000000003</v>
      </c>
      <c r="I52" s="12">
        <v>0</v>
      </c>
    </row>
    <row r="53" spans="2:9" ht="15" customHeight="1" x14ac:dyDescent="0.2">
      <c r="B53" t="s">
        <v>157</v>
      </c>
      <c r="C53" s="12">
        <v>6</v>
      </c>
      <c r="D53" s="8">
        <v>4.1399999999999997</v>
      </c>
      <c r="E53" s="12">
        <v>0</v>
      </c>
      <c r="F53" s="8">
        <v>0</v>
      </c>
      <c r="G53" s="12">
        <v>6</v>
      </c>
      <c r="H53" s="8">
        <v>8.2200000000000006</v>
      </c>
      <c r="I53" s="12">
        <v>0</v>
      </c>
    </row>
    <row r="54" spans="2:9" ht="15" customHeight="1" x14ac:dyDescent="0.2">
      <c r="B54" t="s">
        <v>123</v>
      </c>
      <c r="C54" s="12">
        <v>5</v>
      </c>
      <c r="D54" s="8">
        <v>3.45</v>
      </c>
      <c r="E54" s="12">
        <v>4</v>
      </c>
      <c r="F54" s="8">
        <v>5.71</v>
      </c>
      <c r="G54" s="12">
        <v>1</v>
      </c>
      <c r="H54" s="8">
        <v>1.37</v>
      </c>
      <c r="I54" s="12">
        <v>0</v>
      </c>
    </row>
    <row r="55" spans="2:9" ht="15" customHeight="1" x14ac:dyDescent="0.2">
      <c r="B55" t="s">
        <v>89</v>
      </c>
      <c r="C55" s="12">
        <v>4</v>
      </c>
      <c r="D55" s="8">
        <v>2.76</v>
      </c>
      <c r="E55" s="12">
        <v>0</v>
      </c>
      <c r="F55" s="8">
        <v>0</v>
      </c>
      <c r="G55" s="12">
        <v>4</v>
      </c>
      <c r="H55" s="8">
        <v>5.48</v>
      </c>
      <c r="I55" s="12">
        <v>0</v>
      </c>
    </row>
    <row r="56" spans="2:9" ht="15" customHeight="1" x14ac:dyDescent="0.2">
      <c r="B56" t="s">
        <v>104</v>
      </c>
      <c r="C56" s="12">
        <v>4</v>
      </c>
      <c r="D56" s="8">
        <v>2.76</v>
      </c>
      <c r="E56" s="12">
        <v>3</v>
      </c>
      <c r="F56" s="8">
        <v>4.29</v>
      </c>
      <c r="G56" s="12">
        <v>1</v>
      </c>
      <c r="H56" s="8">
        <v>1.37</v>
      </c>
      <c r="I56" s="12">
        <v>0</v>
      </c>
    </row>
    <row r="57" spans="2:9" ht="15" customHeight="1" x14ac:dyDescent="0.2">
      <c r="B57" t="s">
        <v>147</v>
      </c>
      <c r="C57" s="12">
        <v>3</v>
      </c>
      <c r="D57" s="8">
        <v>2.0699999999999998</v>
      </c>
      <c r="E57" s="12">
        <v>1</v>
      </c>
      <c r="F57" s="8">
        <v>1.43</v>
      </c>
      <c r="G57" s="12">
        <v>2</v>
      </c>
      <c r="H57" s="8">
        <v>2.74</v>
      </c>
      <c r="I57" s="12">
        <v>0</v>
      </c>
    </row>
    <row r="58" spans="2:9" ht="15" customHeight="1" x14ac:dyDescent="0.2">
      <c r="B58" t="s">
        <v>137</v>
      </c>
      <c r="C58" s="12">
        <v>3</v>
      </c>
      <c r="D58" s="8">
        <v>2.0699999999999998</v>
      </c>
      <c r="E58" s="12">
        <v>0</v>
      </c>
      <c r="F58" s="8">
        <v>0</v>
      </c>
      <c r="G58" s="12">
        <v>3</v>
      </c>
      <c r="H58" s="8">
        <v>4.1100000000000003</v>
      </c>
      <c r="I58" s="12">
        <v>0</v>
      </c>
    </row>
    <row r="59" spans="2:9" ht="15" customHeight="1" x14ac:dyDescent="0.2">
      <c r="B59" t="s">
        <v>148</v>
      </c>
      <c r="C59" s="12">
        <v>3</v>
      </c>
      <c r="D59" s="8">
        <v>2.0699999999999998</v>
      </c>
      <c r="E59" s="12">
        <v>2</v>
      </c>
      <c r="F59" s="8">
        <v>2.86</v>
      </c>
      <c r="G59" s="12">
        <v>1</v>
      </c>
      <c r="H59" s="8">
        <v>1.37</v>
      </c>
      <c r="I59" s="12">
        <v>0</v>
      </c>
    </row>
    <row r="60" spans="2:9" ht="15" customHeight="1" x14ac:dyDescent="0.2">
      <c r="B60" t="s">
        <v>115</v>
      </c>
      <c r="C60" s="12">
        <v>3</v>
      </c>
      <c r="D60" s="8">
        <v>2.0699999999999998</v>
      </c>
      <c r="E60" s="12">
        <v>3</v>
      </c>
      <c r="F60" s="8">
        <v>4.29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93</v>
      </c>
      <c r="C61" s="12">
        <v>3</v>
      </c>
      <c r="D61" s="8">
        <v>2.0699999999999998</v>
      </c>
      <c r="E61" s="12">
        <v>3</v>
      </c>
      <c r="F61" s="8">
        <v>4.29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150</v>
      </c>
      <c r="C62" s="12">
        <v>3</v>
      </c>
      <c r="D62" s="8">
        <v>2.0699999999999998</v>
      </c>
      <c r="E62" s="12">
        <v>2</v>
      </c>
      <c r="F62" s="8">
        <v>2.86</v>
      </c>
      <c r="G62" s="12">
        <v>1</v>
      </c>
      <c r="H62" s="8">
        <v>1.37</v>
      </c>
      <c r="I62" s="12">
        <v>0</v>
      </c>
    </row>
    <row r="63" spans="2:9" ht="15" customHeight="1" x14ac:dyDescent="0.2">
      <c r="B63" t="s">
        <v>151</v>
      </c>
      <c r="C63" s="12">
        <v>3</v>
      </c>
      <c r="D63" s="8">
        <v>2.0699999999999998</v>
      </c>
      <c r="E63" s="12">
        <v>0</v>
      </c>
      <c r="F63" s="8">
        <v>0</v>
      </c>
      <c r="G63" s="12">
        <v>3</v>
      </c>
      <c r="H63" s="8">
        <v>4.1100000000000003</v>
      </c>
      <c r="I63" s="12">
        <v>0</v>
      </c>
    </row>
    <row r="64" spans="2:9" ht="15" customHeight="1" x14ac:dyDescent="0.2">
      <c r="B64" t="s">
        <v>152</v>
      </c>
      <c r="C64" s="12">
        <v>3</v>
      </c>
      <c r="D64" s="8">
        <v>2.0699999999999998</v>
      </c>
      <c r="E64" s="12">
        <v>3</v>
      </c>
      <c r="F64" s="8">
        <v>4.29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112</v>
      </c>
      <c r="C65" s="12">
        <v>3</v>
      </c>
      <c r="D65" s="8">
        <v>2.0699999999999998</v>
      </c>
      <c r="E65" s="12">
        <v>3</v>
      </c>
      <c r="F65" s="8">
        <v>4.29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101</v>
      </c>
      <c r="C66" s="12">
        <v>3</v>
      </c>
      <c r="D66" s="8">
        <v>2.0699999999999998</v>
      </c>
      <c r="E66" s="12">
        <v>3</v>
      </c>
      <c r="F66" s="8">
        <v>4.29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139</v>
      </c>
      <c r="C67" s="12">
        <v>3</v>
      </c>
      <c r="D67" s="8">
        <v>2.0699999999999998</v>
      </c>
      <c r="E67" s="12">
        <v>0</v>
      </c>
      <c r="F67" s="8">
        <v>0</v>
      </c>
      <c r="G67" s="12">
        <v>2</v>
      </c>
      <c r="H67" s="8">
        <v>2.74</v>
      </c>
      <c r="I67" s="12">
        <v>0</v>
      </c>
    </row>
    <row r="68" spans="2:9" ht="15" customHeight="1" x14ac:dyDescent="0.2">
      <c r="B68" t="s">
        <v>90</v>
      </c>
      <c r="C68" s="12">
        <v>2</v>
      </c>
      <c r="D68" s="8">
        <v>1.38</v>
      </c>
      <c r="E68" s="12">
        <v>1</v>
      </c>
      <c r="F68" s="8">
        <v>1.43</v>
      </c>
      <c r="G68" s="12">
        <v>1</v>
      </c>
      <c r="H68" s="8">
        <v>1.37</v>
      </c>
      <c r="I68" s="12">
        <v>0</v>
      </c>
    </row>
    <row r="69" spans="2:9" ht="15" customHeight="1" x14ac:dyDescent="0.2">
      <c r="B69" t="s">
        <v>91</v>
      </c>
      <c r="C69" s="12">
        <v>2</v>
      </c>
      <c r="D69" s="8">
        <v>1.38</v>
      </c>
      <c r="E69" s="12">
        <v>1</v>
      </c>
      <c r="F69" s="8">
        <v>1.43</v>
      </c>
      <c r="G69" s="12">
        <v>1</v>
      </c>
      <c r="H69" s="8">
        <v>1.37</v>
      </c>
      <c r="I69" s="12">
        <v>0</v>
      </c>
    </row>
    <row r="70" spans="2:9" ht="15" customHeight="1" x14ac:dyDescent="0.2">
      <c r="B70" t="s">
        <v>131</v>
      </c>
      <c r="C70" s="12">
        <v>2</v>
      </c>
      <c r="D70" s="8">
        <v>1.38</v>
      </c>
      <c r="E70" s="12">
        <v>2</v>
      </c>
      <c r="F70" s="8">
        <v>2.86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149</v>
      </c>
      <c r="C71" s="12">
        <v>2</v>
      </c>
      <c r="D71" s="8">
        <v>1.38</v>
      </c>
      <c r="E71" s="12">
        <v>1</v>
      </c>
      <c r="F71" s="8">
        <v>1.43</v>
      </c>
      <c r="G71" s="12">
        <v>1</v>
      </c>
      <c r="H71" s="8">
        <v>1.37</v>
      </c>
      <c r="I71" s="12">
        <v>0</v>
      </c>
    </row>
    <row r="72" spans="2:9" ht="15" customHeight="1" x14ac:dyDescent="0.2">
      <c r="B72" t="s">
        <v>125</v>
      </c>
      <c r="C72" s="12">
        <v>2</v>
      </c>
      <c r="D72" s="8">
        <v>1.38</v>
      </c>
      <c r="E72" s="12">
        <v>1</v>
      </c>
      <c r="F72" s="8">
        <v>1.43</v>
      </c>
      <c r="G72" s="12">
        <v>1</v>
      </c>
      <c r="H72" s="8">
        <v>1.37</v>
      </c>
      <c r="I72" s="12">
        <v>0</v>
      </c>
    </row>
    <row r="73" spans="2:9" ht="15" customHeight="1" x14ac:dyDescent="0.2">
      <c r="B73" t="s">
        <v>153</v>
      </c>
      <c r="C73" s="12">
        <v>2</v>
      </c>
      <c r="D73" s="8">
        <v>1.38</v>
      </c>
      <c r="E73" s="12">
        <v>2</v>
      </c>
      <c r="F73" s="8">
        <v>2.86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136</v>
      </c>
      <c r="C74" s="12">
        <v>2</v>
      </c>
      <c r="D74" s="8">
        <v>1.38</v>
      </c>
      <c r="E74" s="12">
        <v>1</v>
      </c>
      <c r="F74" s="8">
        <v>1.43</v>
      </c>
      <c r="G74" s="12">
        <v>1</v>
      </c>
      <c r="H74" s="8">
        <v>1.37</v>
      </c>
      <c r="I74" s="12">
        <v>0</v>
      </c>
    </row>
    <row r="75" spans="2:9" ht="15" customHeight="1" x14ac:dyDescent="0.2">
      <c r="B75" t="s">
        <v>97</v>
      </c>
      <c r="C75" s="12">
        <v>2</v>
      </c>
      <c r="D75" s="8">
        <v>1.38</v>
      </c>
      <c r="E75" s="12">
        <v>2</v>
      </c>
      <c r="F75" s="8">
        <v>2.86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154</v>
      </c>
      <c r="C76" s="12">
        <v>2</v>
      </c>
      <c r="D76" s="8">
        <v>1.38</v>
      </c>
      <c r="E76" s="12">
        <v>1</v>
      </c>
      <c r="F76" s="8">
        <v>1.43</v>
      </c>
      <c r="G76" s="12">
        <v>1</v>
      </c>
      <c r="H76" s="8">
        <v>1.37</v>
      </c>
      <c r="I76" s="12">
        <v>0</v>
      </c>
    </row>
    <row r="77" spans="2:9" ht="15" customHeight="1" x14ac:dyDescent="0.2">
      <c r="B77" t="s">
        <v>100</v>
      </c>
      <c r="C77" s="12">
        <v>2</v>
      </c>
      <c r="D77" s="8">
        <v>1.38</v>
      </c>
      <c r="E77" s="12">
        <v>0</v>
      </c>
      <c r="F77" s="8">
        <v>0</v>
      </c>
      <c r="G77" s="12">
        <v>2</v>
      </c>
      <c r="H77" s="8">
        <v>2.74</v>
      </c>
      <c r="I77" s="12">
        <v>0</v>
      </c>
    </row>
    <row r="78" spans="2:9" ht="15" customHeight="1" x14ac:dyDescent="0.2">
      <c r="B78" t="s">
        <v>129</v>
      </c>
      <c r="C78" s="12">
        <v>2</v>
      </c>
      <c r="D78" s="8">
        <v>1.38</v>
      </c>
      <c r="E78" s="12">
        <v>2</v>
      </c>
      <c r="F78" s="8">
        <v>2.86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155</v>
      </c>
      <c r="C79" s="12">
        <v>2</v>
      </c>
      <c r="D79" s="8">
        <v>1.38</v>
      </c>
      <c r="E79" s="12">
        <v>1</v>
      </c>
      <c r="F79" s="8">
        <v>1.43</v>
      </c>
      <c r="G79" s="12">
        <v>1</v>
      </c>
      <c r="H79" s="8">
        <v>1.37</v>
      </c>
      <c r="I79" s="12">
        <v>0</v>
      </c>
    </row>
    <row r="80" spans="2:9" ht="15" customHeight="1" x14ac:dyDescent="0.2">
      <c r="B80" t="s">
        <v>105</v>
      </c>
      <c r="C80" s="12">
        <v>2</v>
      </c>
      <c r="D80" s="8">
        <v>1.38</v>
      </c>
      <c r="E80" s="12">
        <v>2</v>
      </c>
      <c r="F80" s="8">
        <v>2.86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120</v>
      </c>
      <c r="C81" s="12">
        <v>2</v>
      </c>
      <c r="D81" s="8">
        <v>1.38</v>
      </c>
      <c r="E81" s="12">
        <v>0</v>
      </c>
      <c r="F81" s="8">
        <v>0</v>
      </c>
      <c r="G81" s="12">
        <v>2</v>
      </c>
      <c r="H81" s="8">
        <v>2.74</v>
      </c>
      <c r="I81" s="12">
        <v>0</v>
      </c>
    </row>
    <row r="82" spans="2:9" ht="15" customHeight="1" x14ac:dyDescent="0.2">
      <c r="B82" t="s">
        <v>156</v>
      </c>
      <c r="C82" s="12">
        <v>2</v>
      </c>
      <c r="D82" s="8">
        <v>1.38</v>
      </c>
      <c r="E82" s="12">
        <v>1</v>
      </c>
      <c r="F82" s="8">
        <v>1.43</v>
      </c>
      <c r="G82" s="12">
        <v>1</v>
      </c>
      <c r="H82" s="8">
        <v>1.37</v>
      </c>
      <c r="I82" s="12">
        <v>0</v>
      </c>
    </row>
    <row r="83" spans="2:9" ht="15" customHeight="1" x14ac:dyDescent="0.2">
      <c r="B83" t="s">
        <v>106</v>
      </c>
      <c r="C83" s="12">
        <v>2</v>
      </c>
      <c r="D83" s="8">
        <v>1.38</v>
      </c>
      <c r="E83" s="12">
        <v>2</v>
      </c>
      <c r="F83" s="8">
        <v>2.86</v>
      </c>
      <c r="G83" s="12">
        <v>0</v>
      </c>
      <c r="H83" s="8">
        <v>0</v>
      </c>
      <c r="I83" s="12">
        <v>0</v>
      </c>
    </row>
    <row r="85" spans="2:9" ht="15" customHeight="1" x14ac:dyDescent="0.2">
      <c r="B85" t="s">
        <v>175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9FCF6-1D99-44CF-9A84-FFE353DE287F}">
  <sheetPr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193</v>
      </c>
    </row>
    <row r="4" spans="2:9" ht="33" customHeight="1" x14ac:dyDescent="0.2">
      <c r="B4" t="s">
        <v>171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58</v>
      </c>
      <c r="D6" s="8">
        <v>39.19</v>
      </c>
      <c r="E6" s="12">
        <v>37</v>
      </c>
      <c r="F6" s="8">
        <v>38.950000000000003</v>
      </c>
      <c r="G6" s="12">
        <v>21</v>
      </c>
      <c r="H6" s="8">
        <v>42.86</v>
      </c>
      <c r="I6" s="12">
        <v>0</v>
      </c>
    </row>
    <row r="7" spans="2:9" ht="15" customHeight="1" x14ac:dyDescent="0.2">
      <c r="B7" t="s">
        <v>22</v>
      </c>
      <c r="C7" s="12">
        <v>18</v>
      </c>
      <c r="D7" s="8">
        <v>12.16</v>
      </c>
      <c r="E7" s="12">
        <v>8</v>
      </c>
      <c r="F7" s="8">
        <v>8.42</v>
      </c>
      <c r="G7" s="12">
        <v>10</v>
      </c>
      <c r="H7" s="8">
        <v>20.41</v>
      </c>
      <c r="I7" s="12">
        <v>0</v>
      </c>
    </row>
    <row r="8" spans="2:9" ht="15" customHeight="1" x14ac:dyDescent="0.2">
      <c r="B8" t="s">
        <v>23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25</v>
      </c>
      <c r="C10" s="12">
        <v>3</v>
      </c>
      <c r="D10" s="8">
        <v>2.0299999999999998</v>
      </c>
      <c r="E10" s="12">
        <v>1</v>
      </c>
      <c r="F10" s="8">
        <v>1.05</v>
      </c>
      <c r="G10" s="12">
        <v>1</v>
      </c>
      <c r="H10" s="8">
        <v>2.04</v>
      </c>
      <c r="I10" s="12">
        <v>1</v>
      </c>
    </row>
    <row r="11" spans="2:9" ht="15" customHeight="1" x14ac:dyDescent="0.2">
      <c r="B11" t="s">
        <v>26</v>
      </c>
      <c r="C11" s="12">
        <v>31</v>
      </c>
      <c r="D11" s="8">
        <v>20.95</v>
      </c>
      <c r="E11" s="12">
        <v>24</v>
      </c>
      <c r="F11" s="8">
        <v>25.26</v>
      </c>
      <c r="G11" s="12">
        <v>7</v>
      </c>
      <c r="H11" s="8">
        <v>14.29</v>
      </c>
      <c r="I11" s="12">
        <v>0</v>
      </c>
    </row>
    <row r="12" spans="2:9" ht="15" customHeight="1" x14ac:dyDescent="0.2">
      <c r="B12" t="s">
        <v>27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28</v>
      </c>
      <c r="C13" s="12">
        <v>3</v>
      </c>
      <c r="D13" s="8">
        <v>2.0299999999999998</v>
      </c>
      <c r="E13" s="12">
        <v>0</v>
      </c>
      <c r="F13" s="8">
        <v>0</v>
      </c>
      <c r="G13" s="12">
        <v>3</v>
      </c>
      <c r="H13" s="8">
        <v>6.12</v>
      </c>
      <c r="I13" s="12">
        <v>0</v>
      </c>
    </row>
    <row r="14" spans="2:9" ht="15" customHeight="1" x14ac:dyDescent="0.2">
      <c r="B14" t="s">
        <v>29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30</v>
      </c>
      <c r="C15" s="12">
        <v>5</v>
      </c>
      <c r="D15" s="8">
        <v>3.38</v>
      </c>
      <c r="E15" s="12">
        <v>3</v>
      </c>
      <c r="F15" s="8">
        <v>3.16</v>
      </c>
      <c r="G15" s="12">
        <v>2</v>
      </c>
      <c r="H15" s="8">
        <v>4.08</v>
      </c>
      <c r="I15" s="12">
        <v>0</v>
      </c>
    </row>
    <row r="16" spans="2:9" ht="15" customHeight="1" x14ac:dyDescent="0.2">
      <c r="B16" t="s">
        <v>31</v>
      </c>
      <c r="C16" s="12">
        <v>13</v>
      </c>
      <c r="D16" s="8">
        <v>8.7799999999999994</v>
      </c>
      <c r="E16" s="12">
        <v>12</v>
      </c>
      <c r="F16" s="8">
        <v>12.63</v>
      </c>
      <c r="G16" s="12">
        <v>1</v>
      </c>
      <c r="H16" s="8">
        <v>2.04</v>
      </c>
      <c r="I16" s="12">
        <v>0</v>
      </c>
    </row>
    <row r="17" spans="2:9" ht="15" customHeight="1" x14ac:dyDescent="0.2">
      <c r="B17" t="s">
        <v>32</v>
      </c>
      <c r="C17" s="12">
        <v>3</v>
      </c>
      <c r="D17" s="8">
        <v>2.0299999999999998</v>
      </c>
      <c r="E17" s="12">
        <v>2</v>
      </c>
      <c r="F17" s="8">
        <v>2.11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33</v>
      </c>
      <c r="C18" s="12">
        <v>2</v>
      </c>
      <c r="D18" s="8">
        <v>1.35</v>
      </c>
      <c r="E18" s="12">
        <v>1</v>
      </c>
      <c r="F18" s="8">
        <v>1.05</v>
      </c>
      <c r="G18" s="12">
        <v>1</v>
      </c>
      <c r="H18" s="8">
        <v>2.04</v>
      </c>
      <c r="I18" s="12">
        <v>0</v>
      </c>
    </row>
    <row r="19" spans="2:9" ht="15" customHeight="1" x14ac:dyDescent="0.2">
      <c r="B19" t="s">
        <v>34</v>
      </c>
      <c r="C19" s="12">
        <v>12</v>
      </c>
      <c r="D19" s="8">
        <v>8.11</v>
      </c>
      <c r="E19" s="12">
        <v>7</v>
      </c>
      <c r="F19" s="8">
        <v>7.37</v>
      </c>
      <c r="G19" s="12">
        <v>3</v>
      </c>
      <c r="H19" s="8">
        <v>6.12</v>
      </c>
      <c r="I19" s="12">
        <v>0</v>
      </c>
    </row>
    <row r="20" spans="2:9" ht="15" customHeight="1" x14ac:dyDescent="0.2">
      <c r="B20" s="9" t="s">
        <v>172</v>
      </c>
      <c r="C20" s="12">
        <f>SUM(LTBL_25442[総数／事業所数])</f>
        <v>148</v>
      </c>
      <c r="E20" s="12">
        <f>SUBTOTAL(109,LTBL_25442[個人／事業所数])</f>
        <v>95</v>
      </c>
      <c r="G20" s="12">
        <f>SUBTOTAL(109,LTBL_25442[法人／事業所数])</f>
        <v>49</v>
      </c>
      <c r="I20" s="12">
        <f>SUBTOTAL(109,LTBL_25442[法人以外の団体／事業所数])</f>
        <v>1</v>
      </c>
    </row>
    <row r="21" spans="2:9" ht="15" customHeight="1" x14ac:dyDescent="0.2">
      <c r="E21" s="11">
        <f>LTBL_25442[[#Totals],[個人／事業所数]]/LTBL_25442[[#Totals],[総数／事業所数]]</f>
        <v>0.64189189189189189</v>
      </c>
      <c r="G21" s="11">
        <f>LTBL_25442[[#Totals],[法人／事業所数]]/LTBL_25442[[#Totals],[総数／事業所数]]</f>
        <v>0.33108108108108109</v>
      </c>
      <c r="I21" s="11">
        <f>LTBL_25442[[#Totals],[法人以外の団体／事業所数]]/LTBL_25442[[#Totals],[総数／事業所数]]</f>
        <v>6.7567567567567571E-3</v>
      </c>
    </row>
    <row r="23" spans="2:9" ht="33" customHeight="1" x14ac:dyDescent="0.2">
      <c r="B23" t="s">
        <v>173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43</v>
      </c>
      <c r="C24" s="12">
        <v>34</v>
      </c>
      <c r="D24" s="8">
        <v>22.97</v>
      </c>
      <c r="E24" s="12">
        <v>20</v>
      </c>
      <c r="F24" s="8">
        <v>21.05</v>
      </c>
      <c r="G24" s="12">
        <v>14</v>
      </c>
      <c r="H24" s="8">
        <v>28.57</v>
      </c>
      <c r="I24" s="12">
        <v>0</v>
      </c>
    </row>
    <row r="25" spans="2:9" ht="15" customHeight="1" x14ac:dyDescent="0.2">
      <c r="B25" t="s">
        <v>44</v>
      </c>
      <c r="C25" s="12">
        <v>16</v>
      </c>
      <c r="D25" s="8">
        <v>10.81</v>
      </c>
      <c r="E25" s="12">
        <v>13</v>
      </c>
      <c r="F25" s="8">
        <v>13.68</v>
      </c>
      <c r="G25" s="12">
        <v>3</v>
      </c>
      <c r="H25" s="8">
        <v>6.12</v>
      </c>
      <c r="I25" s="12">
        <v>0</v>
      </c>
    </row>
    <row r="26" spans="2:9" ht="15" customHeight="1" x14ac:dyDescent="0.2">
      <c r="B26" t="s">
        <v>58</v>
      </c>
      <c r="C26" s="12">
        <v>13</v>
      </c>
      <c r="D26" s="8">
        <v>8.7799999999999994</v>
      </c>
      <c r="E26" s="12">
        <v>12</v>
      </c>
      <c r="F26" s="8">
        <v>12.63</v>
      </c>
      <c r="G26" s="12">
        <v>1</v>
      </c>
      <c r="H26" s="8">
        <v>2.04</v>
      </c>
      <c r="I26" s="12">
        <v>0</v>
      </c>
    </row>
    <row r="27" spans="2:9" ht="15" customHeight="1" x14ac:dyDescent="0.2">
      <c r="B27" t="s">
        <v>50</v>
      </c>
      <c r="C27" s="12">
        <v>9</v>
      </c>
      <c r="D27" s="8">
        <v>6.08</v>
      </c>
      <c r="E27" s="12">
        <v>9</v>
      </c>
      <c r="F27" s="8">
        <v>9.4700000000000006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45</v>
      </c>
      <c r="C28" s="12">
        <v>8</v>
      </c>
      <c r="D28" s="8">
        <v>5.41</v>
      </c>
      <c r="E28" s="12">
        <v>4</v>
      </c>
      <c r="F28" s="8">
        <v>4.21</v>
      </c>
      <c r="G28" s="12">
        <v>4</v>
      </c>
      <c r="H28" s="8">
        <v>8.16</v>
      </c>
      <c r="I28" s="12">
        <v>0</v>
      </c>
    </row>
    <row r="29" spans="2:9" ht="15" customHeight="1" x14ac:dyDescent="0.2">
      <c r="B29" t="s">
        <v>51</v>
      </c>
      <c r="C29" s="12">
        <v>8</v>
      </c>
      <c r="D29" s="8">
        <v>5.41</v>
      </c>
      <c r="E29" s="12">
        <v>6</v>
      </c>
      <c r="F29" s="8">
        <v>6.32</v>
      </c>
      <c r="G29" s="12">
        <v>2</v>
      </c>
      <c r="H29" s="8">
        <v>4.08</v>
      </c>
      <c r="I29" s="12">
        <v>0</v>
      </c>
    </row>
    <row r="30" spans="2:9" ht="15" customHeight="1" x14ac:dyDescent="0.2">
      <c r="B30" t="s">
        <v>52</v>
      </c>
      <c r="C30" s="12">
        <v>7</v>
      </c>
      <c r="D30" s="8">
        <v>4.7300000000000004</v>
      </c>
      <c r="E30" s="12">
        <v>7</v>
      </c>
      <c r="F30" s="8">
        <v>7.37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79</v>
      </c>
      <c r="C31" s="12">
        <v>5</v>
      </c>
      <c r="D31" s="8">
        <v>3.38</v>
      </c>
      <c r="E31" s="12">
        <v>5</v>
      </c>
      <c r="F31" s="8">
        <v>5.26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84</v>
      </c>
      <c r="C32" s="12">
        <v>5</v>
      </c>
      <c r="D32" s="8">
        <v>3.38</v>
      </c>
      <c r="E32" s="12">
        <v>2</v>
      </c>
      <c r="F32" s="8">
        <v>2.11</v>
      </c>
      <c r="G32" s="12">
        <v>3</v>
      </c>
      <c r="H32" s="8">
        <v>6.12</v>
      </c>
      <c r="I32" s="12">
        <v>0</v>
      </c>
    </row>
    <row r="33" spans="2:9" ht="15" customHeight="1" x14ac:dyDescent="0.2">
      <c r="B33" t="s">
        <v>67</v>
      </c>
      <c r="C33" s="12">
        <v>3</v>
      </c>
      <c r="D33" s="8">
        <v>2.0299999999999998</v>
      </c>
      <c r="E33" s="12">
        <v>0</v>
      </c>
      <c r="F33" s="8">
        <v>0</v>
      </c>
      <c r="G33" s="12">
        <v>3</v>
      </c>
      <c r="H33" s="8">
        <v>6.12</v>
      </c>
      <c r="I33" s="12">
        <v>0</v>
      </c>
    </row>
    <row r="34" spans="2:9" ht="15" customHeight="1" x14ac:dyDescent="0.2">
      <c r="B34" t="s">
        <v>48</v>
      </c>
      <c r="C34" s="12">
        <v>3</v>
      </c>
      <c r="D34" s="8">
        <v>2.0299999999999998</v>
      </c>
      <c r="E34" s="12">
        <v>0</v>
      </c>
      <c r="F34" s="8">
        <v>0</v>
      </c>
      <c r="G34" s="12">
        <v>3</v>
      </c>
      <c r="H34" s="8">
        <v>6.12</v>
      </c>
      <c r="I34" s="12">
        <v>0</v>
      </c>
    </row>
    <row r="35" spans="2:9" ht="15" customHeight="1" x14ac:dyDescent="0.2">
      <c r="B35" t="s">
        <v>57</v>
      </c>
      <c r="C35" s="12">
        <v>3</v>
      </c>
      <c r="D35" s="8">
        <v>2.0299999999999998</v>
      </c>
      <c r="E35" s="12">
        <v>3</v>
      </c>
      <c r="F35" s="8">
        <v>3.16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60</v>
      </c>
      <c r="C36" s="12">
        <v>3</v>
      </c>
      <c r="D36" s="8">
        <v>2.0299999999999998</v>
      </c>
      <c r="E36" s="12">
        <v>2</v>
      </c>
      <c r="F36" s="8">
        <v>2.11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77</v>
      </c>
      <c r="C37" s="12">
        <v>3</v>
      </c>
      <c r="D37" s="8">
        <v>2.0299999999999998</v>
      </c>
      <c r="E37" s="12">
        <v>3</v>
      </c>
      <c r="F37" s="8">
        <v>3.16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83</v>
      </c>
      <c r="C38" s="12">
        <v>2</v>
      </c>
      <c r="D38" s="8">
        <v>1.35</v>
      </c>
      <c r="E38" s="12">
        <v>1</v>
      </c>
      <c r="F38" s="8">
        <v>1.05</v>
      </c>
      <c r="G38" s="12">
        <v>1</v>
      </c>
      <c r="H38" s="8">
        <v>2.04</v>
      </c>
      <c r="I38" s="12">
        <v>0</v>
      </c>
    </row>
    <row r="39" spans="2:9" ht="15" customHeight="1" x14ac:dyDescent="0.2">
      <c r="B39" t="s">
        <v>74</v>
      </c>
      <c r="C39" s="12">
        <v>2</v>
      </c>
      <c r="D39" s="8">
        <v>1.35</v>
      </c>
      <c r="E39" s="12">
        <v>0</v>
      </c>
      <c r="F39" s="8">
        <v>0</v>
      </c>
      <c r="G39" s="12">
        <v>2</v>
      </c>
      <c r="H39" s="8">
        <v>4.08</v>
      </c>
      <c r="I39" s="12">
        <v>0</v>
      </c>
    </row>
    <row r="40" spans="2:9" ht="15" customHeight="1" x14ac:dyDescent="0.2">
      <c r="B40" t="s">
        <v>73</v>
      </c>
      <c r="C40" s="12">
        <v>2</v>
      </c>
      <c r="D40" s="8">
        <v>1.35</v>
      </c>
      <c r="E40" s="12">
        <v>0</v>
      </c>
      <c r="F40" s="8">
        <v>0</v>
      </c>
      <c r="G40" s="12">
        <v>2</v>
      </c>
      <c r="H40" s="8">
        <v>4.08</v>
      </c>
      <c r="I40" s="12">
        <v>0</v>
      </c>
    </row>
    <row r="41" spans="2:9" ht="15" customHeight="1" x14ac:dyDescent="0.2">
      <c r="B41" t="s">
        <v>65</v>
      </c>
      <c r="C41" s="12">
        <v>2</v>
      </c>
      <c r="D41" s="8">
        <v>1.35</v>
      </c>
      <c r="E41" s="12">
        <v>1</v>
      </c>
      <c r="F41" s="8">
        <v>1.05</v>
      </c>
      <c r="G41" s="12">
        <v>1</v>
      </c>
      <c r="H41" s="8">
        <v>2.04</v>
      </c>
      <c r="I41" s="12">
        <v>0</v>
      </c>
    </row>
    <row r="42" spans="2:9" ht="15" customHeight="1" x14ac:dyDescent="0.2">
      <c r="B42" t="s">
        <v>75</v>
      </c>
      <c r="C42" s="12">
        <v>2</v>
      </c>
      <c r="D42" s="8">
        <v>1.35</v>
      </c>
      <c r="E42" s="12">
        <v>1</v>
      </c>
      <c r="F42" s="8">
        <v>1.05</v>
      </c>
      <c r="G42" s="12">
        <v>1</v>
      </c>
      <c r="H42" s="8">
        <v>2.04</v>
      </c>
      <c r="I42" s="12">
        <v>0</v>
      </c>
    </row>
    <row r="43" spans="2:9" ht="15" customHeight="1" x14ac:dyDescent="0.2">
      <c r="B43" t="s">
        <v>47</v>
      </c>
      <c r="C43" s="12">
        <v>2</v>
      </c>
      <c r="D43" s="8">
        <v>1.35</v>
      </c>
      <c r="E43" s="12">
        <v>1</v>
      </c>
      <c r="F43" s="8">
        <v>1.05</v>
      </c>
      <c r="G43" s="12">
        <v>1</v>
      </c>
      <c r="H43" s="8">
        <v>2.04</v>
      </c>
      <c r="I43" s="12">
        <v>0</v>
      </c>
    </row>
    <row r="44" spans="2:9" ht="15" customHeight="1" x14ac:dyDescent="0.2">
      <c r="B44" t="s">
        <v>69</v>
      </c>
      <c r="C44" s="12">
        <v>2</v>
      </c>
      <c r="D44" s="8">
        <v>1.35</v>
      </c>
      <c r="E44" s="12">
        <v>0</v>
      </c>
      <c r="F44" s="8">
        <v>0</v>
      </c>
      <c r="G44" s="12">
        <v>2</v>
      </c>
      <c r="H44" s="8">
        <v>4.08</v>
      </c>
      <c r="I44" s="12">
        <v>0</v>
      </c>
    </row>
    <row r="45" spans="2:9" ht="15" customHeight="1" x14ac:dyDescent="0.2">
      <c r="B45" t="s">
        <v>85</v>
      </c>
      <c r="C45" s="12">
        <v>2</v>
      </c>
      <c r="D45" s="8">
        <v>1.35</v>
      </c>
      <c r="E45" s="12">
        <v>0</v>
      </c>
      <c r="F45" s="8">
        <v>0</v>
      </c>
      <c r="G45" s="12">
        <v>0</v>
      </c>
      <c r="H45" s="8">
        <v>0</v>
      </c>
      <c r="I45" s="12">
        <v>0</v>
      </c>
    </row>
    <row r="48" spans="2:9" ht="33" customHeight="1" x14ac:dyDescent="0.2">
      <c r="B48" t="s">
        <v>174</v>
      </c>
      <c r="C48" s="10" t="s">
        <v>36</v>
      </c>
      <c r="D48" s="10" t="s">
        <v>37</v>
      </c>
      <c r="E48" s="10" t="s">
        <v>38</v>
      </c>
      <c r="F48" s="10" t="s">
        <v>39</v>
      </c>
      <c r="G48" s="10" t="s">
        <v>40</v>
      </c>
      <c r="H48" s="10" t="s">
        <v>41</v>
      </c>
      <c r="I48" s="10" t="s">
        <v>42</v>
      </c>
    </row>
    <row r="49" spans="2:9" ht="15" customHeight="1" x14ac:dyDescent="0.2">
      <c r="B49" t="s">
        <v>89</v>
      </c>
      <c r="C49" s="12">
        <v>21</v>
      </c>
      <c r="D49" s="8">
        <v>14.19</v>
      </c>
      <c r="E49" s="12">
        <v>14</v>
      </c>
      <c r="F49" s="8">
        <v>14.74</v>
      </c>
      <c r="G49" s="12">
        <v>7</v>
      </c>
      <c r="H49" s="8">
        <v>14.29</v>
      </c>
      <c r="I49" s="12">
        <v>0</v>
      </c>
    </row>
    <row r="50" spans="2:9" ht="15" customHeight="1" x14ac:dyDescent="0.2">
      <c r="B50" t="s">
        <v>90</v>
      </c>
      <c r="C50" s="12">
        <v>6</v>
      </c>
      <c r="D50" s="8">
        <v>4.05</v>
      </c>
      <c r="E50" s="12">
        <v>3</v>
      </c>
      <c r="F50" s="8">
        <v>3.16</v>
      </c>
      <c r="G50" s="12">
        <v>3</v>
      </c>
      <c r="H50" s="8">
        <v>6.12</v>
      </c>
      <c r="I50" s="12">
        <v>0</v>
      </c>
    </row>
    <row r="51" spans="2:9" ht="15" customHeight="1" x14ac:dyDescent="0.2">
      <c r="B51" t="s">
        <v>96</v>
      </c>
      <c r="C51" s="12">
        <v>6</v>
      </c>
      <c r="D51" s="8">
        <v>4.05</v>
      </c>
      <c r="E51" s="12">
        <v>4</v>
      </c>
      <c r="F51" s="8">
        <v>4.21</v>
      </c>
      <c r="G51" s="12">
        <v>2</v>
      </c>
      <c r="H51" s="8">
        <v>4.08</v>
      </c>
      <c r="I51" s="12">
        <v>0</v>
      </c>
    </row>
    <row r="52" spans="2:9" ht="15" customHeight="1" x14ac:dyDescent="0.2">
      <c r="B52" t="s">
        <v>104</v>
      </c>
      <c r="C52" s="12">
        <v>6</v>
      </c>
      <c r="D52" s="8">
        <v>4.05</v>
      </c>
      <c r="E52" s="12">
        <v>6</v>
      </c>
      <c r="F52" s="8">
        <v>6.32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105</v>
      </c>
      <c r="C53" s="12">
        <v>6</v>
      </c>
      <c r="D53" s="8">
        <v>4.05</v>
      </c>
      <c r="E53" s="12">
        <v>6</v>
      </c>
      <c r="F53" s="8">
        <v>6.32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115</v>
      </c>
      <c r="C54" s="12">
        <v>5</v>
      </c>
      <c r="D54" s="8">
        <v>3.38</v>
      </c>
      <c r="E54" s="12">
        <v>4</v>
      </c>
      <c r="F54" s="8">
        <v>4.21</v>
      </c>
      <c r="G54" s="12">
        <v>1</v>
      </c>
      <c r="H54" s="8">
        <v>2.04</v>
      </c>
      <c r="I54" s="12">
        <v>0</v>
      </c>
    </row>
    <row r="55" spans="2:9" ht="15" customHeight="1" x14ac:dyDescent="0.2">
      <c r="B55" t="s">
        <v>95</v>
      </c>
      <c r="C55" s="12">
        <v>5</v>
      </c>
      <c r="D55" s="8">
        <v>3.38</v>
      </c>
      <c r="E55" s="12">
        <v>5</v>
      </c>
      <c r="F55" s="8">
        <v>5.26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163</v>
      </c>
      <c r="C56" s="12">
        <v>5</v>
      </c>
      <c r="D56" s="8">
        <v>3.38</v>
      </c>
      <c r="E56" s="12">
        <v>2</v>
      </c>
      <c r="F56" s="8">
        <v>2.11</v>
      </c>
      <c r="G56" s="12">
        <v>3</v>
      </c>
      <c r="H56" s="8">
        <v>6.12</v>
      </c>
      <c r="I56" s="12">
        <v>0</v>
      </c>
    </row>
    <row r="57" spans="2:9" ht="15" customHeight="1" x14ac:dyDescent="0.2">
      <c r="B57" t="s">
        <v>91</v>
      </c>
      <c r="C57" s="12">
        <v>4</v>
      </c>
      <c r="D57" s="8">
        <v>2.7</v>
      </c>
      <c r="E57" s="12">
        <v>2</v>
      </c>
      <c r="F57" s="8">
        <v>2.11</v>
      </c>
      <c r="G57" s="12">
        <v>2</v>
      </c>
      <c r="H57" s="8">
        <v>4.08</v>
      </c>
      <c r="I57" s="12">
        <v>0</v>
      </c>
    </row>
    <row r="58" spans="2:9" ht="15" customHeight="1" x14ac:dyDescent="0.2">
      <c r="B58" t="s">
        <v>148</v>
      </c>
      <c r="C58" s="12">
        <v>4</v>
      </c>
      <c r="D58" s="8">
        <v>2.7</v>
      </c>
      <c r="E58" s="12">
        <v>3</v>
      </c>
      <c r="F58" s="8">
        <v>3.16</v>
      </c>
      <c r="G58" s="12">
        <v>1</v>
      </c>
      <c r="H58" s="8">
        <v>2.04</v>
      </c>
      <c r="I58" s="12">
        <v>0</v>
      </c>
    </row>
    <row r="59" spans="2:9" ht="15" customHeight="1" x14ac:dyDescent="0.2">
      <c r="B59" t="s">
        <v>92</v>
      </c>
      <c r="C59" s="12">
        <v>4</v>
      </c>
      <c r="D59" s="8">
        <v>2.7</v>
      </c>
      <c r="E59" s="12">
        <v>2</v>
      </c>
      <c r="F59" s="8">
        <v>2.11</v>
      </c>
      <c r="G59" s="12">
        <v>2</v>
      </c>
      <c r="H59" s="8">
        <v>4.08</v>
      </c>
      <c r="I59" s="12">
        <v>0</v>
      </c>
    </row>
    <row r="60" spans="2:9" ht="15" customHeight="1" x14ac:dyDescent="0.2">
      <c r="B60" t="s">
        <v>158</v>
      </c>
      <c r="C60" s="12">
        <v>3</v>
      </c>
      <c r="D60" s="8">
        <v>2.0299999999999998</v>
      </c>
      <c r="E60" s="12">
        <v>3</v>
      </c>
      <c r="F60" s="8">
        <v>3.16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159</v>
      </c>
      <c r="C61" s="12">
        <v>3</v>
      </c>
      <c r="D61" s="8">
        <v>2.0299999999999998</v>
      </c>
      <c r="E61" s="12">
        <v>2</v>
      </c>
      <c r="F61" s="8">
        <v>2.11</v>
      </c>
      <c r="G61" s="12">
        <v>1</v>
      </c>
      <c r="H61" s="8">
        <v>2.04</v>
      </c>
      <c r="I61" s="12">
        <v>0</v>
      </c>
    </row>
    <row r="62" spans="2:9" ht="15" customHeight="1" x14ac:dyDescent="0.2">
      <c r="B62" t="s">
        <v>93</v>
      </c>
      <c r="C62" s="12">
        <v>3</v>
      </c>
      <c r="D62" s="8">
        <v>2.0299999999999998</v>
      </c>
      <c r="E62" s="12">
        <v>2</v>
      </c>
      <c r="F62" s="8">
        <v>2.11</v>
      </c>
      <c r="G62" s="12">
        <v>1</v>
      </c>
      <c r="H62" s="8">
        <v>2.04</v>
      </c>
      <c r="I62" s="12">
        <v>0</v>
      </c>
    </row>
    <row r="63" spans="2:9" ht="15" customHeight="1" x14ac:dyDescent="0.2">
      <c r="B63" t="s">
        <v>160</v>
      </c>
      <c r="C63" s="12">
        <v>3</v>
      </c>
      <c r="D63" s="8">
        <v>2.0299999999999998</v>
      </c>
      <c r="E63" s="12">
        <v>3</v>
      </c>
      <c r="F63" s="8">
        <v>3.16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152</v>
      </c>
      <c r="C64" s="12">
        <v>3</v>
      </c>
      <c r="D64" s="8">
        <v>2.0299999999999998</v>
      </c>
      <c r="E64" s="12">
        <v>3</v>
      </c>
      <c r="F64" s="8">
        <v>3.16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97</v>
      </c>
      <c r="C65" s="12">
        <v>3</v>
      </c>
      <c r="D65" s="8">
        <v>2.0299999999999998</v>
      </c>
      <c r="E65" s="12">
        <v>3</v>
      </c>
      <c r="F65" s="8">
        <v>3.16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123</v>
      </c>
      <c r="C66" s="12">
        <v>3</v>
      </c>
      <c r="D66" s="8">
        <v>2.0299999999999998</v>
      </c>
      <c r="E66" s="12">
        <v>3</v>
      </c>
      <c r="F66" s="8">
        <v>3.16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137</v>
      </c>
      <c r="C67" s="12">
        <v>2</v>
      </c>
      <c r="D67" s="8">
        <v>1.35</v>
      </c>
      <c r="E67" s="12">
        <v>1</v>
      </c>
      <c r="F67" s="8">
        <v>1.05</v>
      </c>
      <c r="G67" s="12">
        <v>1</v>
      </c>
      <c r="H67" s="8">
        <v>2.04</v>
      </c>
      <c r="I67" s="12">
        <v>0</v>
      </c>
    </row>
    <row r="68" spans="2:9" ht="15" customHeight="1" x14ac:dyDescent="0.2">
      <c r="B68" t="s">
        <v>161</v>
      </c>
      <c r="C68" s="12">
        <v>2</v>
      </c>
      <c r="D68" s="8">
        <v>1.35</v>
      </c>
      <c r="E68" s="12">
        <v>1</v>
      </c>
      <c r="F68" s="8">
        <v>1.05</v>
      </c>
      <c r="G68" s="12">
        <v>1</v>
      </c>
      <c r="H68" s="8">
        <v>2.04</v>
      </c>
      <c r="I68" s="12">
        <v>0</v>
      </c>
    </row>
    <row r="69" spans="2:9" ht="15" customHeight="1" x14ac:dyDescent="0.2">
      <c r="B69" t="s">
        <v>128</v>
      </c>
      <c r="C69" s="12">
        <v>2</v>
      </c>
      <c r="D69" s="8">
        <v>1.35</v>
      </c>
      <c r="E69" s="12">
        <v>1</v>
      </c>
      <c r="F69" s="8">
        <v>1.05</v>
      </c>
      <c r="G69" s="12">
        <v>1</v>
      </c>
      <c r="H69" s="8">
        <v>2.04</v>
      </c>
      <c r="I69" s="12">
        <v>0</v>
      </c>
    </row>
    <row r="70" spans="2:9" ht="15" customHeight="1" x14ac:dyDescent="0.2">
      <c r="B70" t="s">
        <v>162</v>
      </c>
      <c r="C70" s="12">
        <v>2</v>
      </c>
      <c r="D70" s="8">
        <v>1.35</v>
      </c>
      <c r="E70" s="12">
        <v>0</v>
      </c>
      <c r="F70" s="8">
        <v>0</v>
      </c>
      <c r="G70" s="12">
        <v>2</v>
      </c>
      <c r="H70" s="8">
        <v>4.08</v>
      </c>
      <c r="I70" s="12">
        <v>0</v>
      </c>
    </row>
    <row r="71" spans="2:9" ht="15" customHeight="1" x14ac:dyDescent="0.2">
      <c r="B71" t="s">
        <v>136</v>
      </c>
      <c r="C71" s="12">
        <v>2</v>
      </c>
      <c r="D71" s="8">
        <v>1.35</v>
      </c>
      <c r="E71" s="12">
        <v>2</v>
      </c>
      <c r="F71" s="8">
        <v>2.11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101</v>
      </c>
      <c r="C72" s="12">
        <v>2</v>
      </c>
      <c r="D72" s="8">
        <v>1.35</v>
      </c>
      <c r="E72" s="12">
        <v>2</v>
      </c>
      <c r="F72" s="8">
        <v>2.11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126</v>
      </c>
      <c r="C73" s="12">
        <v>2</v>
      </c>
      <c r="D73" s="8">
        <v>1.35</v>
      </c>
      <c r="E73" s="12">
        <v>0</v>
      </c>
      <c r="F73" s="8">
        <v>0</v>
      </c>
      <c r="G73" s="12">
        <v>2</v>
      </c>
      <c r="H73" s="8">
        <v>4.08</v>
      </c>
      <c r="I73" s="12">
        <v>0</v>
      </c>
    </row>
    <row r="74" spans="2:9" ht="15" customHeight="1" x14ac:dyDescent="0.2">
      <c r="B74" t="s">
        <v>106</v>
      </c>
      <c r="C74" s="12">
        <v>2</v>
      </c>
      <c r="D74" s="8">
        <v>1.35</v>
      </c>
      <c r="E74" s="12">
        <v>2</v>
      </c>
      <c r="F74" s="8">
        <v>2.11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164</v>
      </c>
      <c r="C75" s="12">
        <v>2</v>
      </c>
      <c r="D75" s="8">
        <v>1.35</v>
      </c>
      <c r="E75" s="12">
        <v>0</v>
      </c>
      <c r="F75" s="8">
        <v>0</v>
      </c>
      <c r="G75" s="12">
        <v>0</v>
      </c>
      <c r="H75" s="8">
        <v>0</v>
      </c>
      <c r="I75" s="12">
        <v>0</v>
      </c>
    </row>
    <row r="77" spans="2:9" ht="15" customHeight="1" x14ac:dyDescent="0.2">
      <c r="B77" t="s">
        <v>175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18262-0727-4ECC-B064-E9816B753DC5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194</v>
      </c>
    </row>
    <row r="4" spans="2:9" ht="33" customHeight="1" x14ac:dyDescent="0.2">
      <c r="B4" t="s">
        <v>171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47</v>
      </c>
      <c r="D6" s="8">
        <v>24.48</v>
      </c>
      <c r="E6" s="12">
        <v>28</v>
      </c>
      <c r="F6" s="8">
        <v>23.14</v>
      </c>
      <c r="G6" s="12">
        <v>19</v>
      </c>
      <c r="H6" s="8">
        <v>28.36</v>
      </c>
      <c r="I6" s="12">
        <v>0</v>
      </c>
    </row>
    <row r="7" spans="2:9" ht="15" customHeight="1" x14ac:dyDescent="0.2">
      <c r="B7" t="s">
        <v>22</v>
      </c>
      <c r="C7" s="12">
        <v>24</v>
      </c>
      <c r="D7" s="8">
        <v>12.5</v>
      </c>
      <c r="E7" s="12">
        <v>12</v>
      </c>
      <c r="F7" s="8">
        <v>9.92</v>
      </c>
      <c r="G7" s="12">
        <v>12</v>
      </c>
      <c r="H7" s="8">
        <v>17.91</v>
      </c>
      <c r="I7" s="12">
        <v>0</v>
      </c>
    </row>
    <row r="8" spans="2:9" ht="15" customHeight="1" x14ac:dyDescent="0.2">
      <c r="B8" t="s">
        <v>23</v>
      </c>
      <c r="C8" s="12">
        <v>2</v>
      </c>
      <c r="D8" s="8">
        <v>1.04</v>
      </c>
      <c r="E8" s="12">
        <v>0</v>
      </c>
      <c r="F8" s="8">
        <v>0</v>
      </c>
      <c r="G8" s="12">
        <v>2</v>
      </c>
      <c r="H8" s="8">
        <v>2.99</v>
      </c>
      <c r="I8" s="12">
        <v>0</v>
      </c>
    </row>
    <row r="9" spans="2:9" ht="15" customHeight="1" x14ac:dyDescent="0.2">
      <c r="B9" t="s">
        <v>24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25</v>
      </c>
      <c r="C10" s="12">
        <v>6</v>
      </c>
      <c r="D10" s="8">
        <v>3.13</v>
      </c>
      <c r="E10" s="12">
        <v>0</v>
      </c>
      <c r="F10" s="8">
        <v>0</v>
      </c>
      <c r="G10" s="12">
        <v>5</v>
      </c>
      <c r="H10" s="8">
        <v>7.46</v>
      </c>
      <c r="I10" s="12">
        <v>1</v>
      </c>
    </row>
    <row r="11" spans="2:9" ht="15" customHeight="1" x14ac:dyDescent="0.2">
      <c r="B11" t="s">
        <v>26</v>
      </c>
      <c r="C11" s="12">
        <v>48</v>
      </c>
      <c r="D11" s="8">
        <v>25</v>
      </c>
      <c r="E11" s="12">
        <v>40</v>
      </c>
      <c r="F11" s="8">
        <v>33.06</v>
      </c>
      <c r="G11" s="12">
        <v>8</v>
      </c>
      <c r="H11" s="8">
        <v>11.94</v>
      </c>
      <c r="I11" s="12">
        <v>0</v>
      </c>
    </row>
    <row r="12" spans="2:9" ht="15" customHeight="1" x14ac:dyDescent="0.2">
      <c r="B12" t="s">
        <v>27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28</v>
      </c>
      <c r="C13" s="12">
        <v>4</v>
      </c>
      <c r="D13" s="8">
        <v>2.08</v>
      </c>
      <c r="E13" s="12">
        <v>2</v>
      </c>
      <c r="F13" s="8">
        <v>1.65</v>
      </c>
      <c r="G13" s="12">
        <v>2</v>
      </c>
      <c r="H13" s="8">
        <v>2.99</v>
      </c>
      <c r="I13" s="12">
        <v>0</v>
      </c>
    </row>
    <row r="14" spans="2:9" ht="15" customHeight="1" x14ac:dyDescent="0.2">
      <c r="B14" t="s">
        <v>29</v>
      </c>
      <c r="C14" s="12">
        <v>8</v>
      </c>
      <c r="D14" s="8">
        <v>4.17</v>
      </c>
      <c r="E14" s="12">
        <v>5</v>
      </c>
      <c r="F14" s="8">
        <v>4.13</v>
      </c>
      <c r="G14" s="12">
        <v>2</v>
      </c>
      <c r="H14" s="8">
        <v>2.99</v>
      </c>
      <c r="I14" s="12">
        <v>0</v>
      </c>
    </row>
    <row r="15" spans="2:9" ht="15" customHeight="1" x14ac:dyDescent="0.2">
      <c r="B15" t="s">
        <v>30</v>
      </c>
      <c r="C15" s="12">
        <v>20</v>
      </c>
      <c r="D15" s="8">
        <v>10.42</v>
      </c>
      <c r="E15" s="12">
        <v>14</v>
      </c>
      <c r="F15" s="8">
        <v>11.57</v>
      </c>
      <c r="G15" s="12">
        <v>6</v>
      </c>
      <c r="H15" s="8">
        <v>8.9600000000000009</v>
      </c>
      <c r="I15" s="12">
        <v>0</v>
      </c>
    </row>
    <row r="16" spans="2:9" ht="15" customHeight="1" x14ac:dyDescent="0.2">
      <c r="B16" t="s">
        <v>31</v>
      </c>
      <c r="C16" s="12">
        <v>13</v>
      </c>
      <c r="D16" s="8">
        <v>6.77</v>
      </c>
      <c r="E16" s="12">
        <v>11</v>
      </c>
      <c r="F16" s="8">
        <v>9.09</v>
      </c>
      <c r="G16" s="12">
        <v>2</v>
      </c>
      <c r="H16" s="8">
        <v>2.99</v>
      </c>
      <c r="I16" s="12">
        <v>0</v>
      </c>
    </row>
    <row r="17" spans="2:9" ht="15" customHeight="1" x14ac:dyDescent="0.2">
      <c r="B17" t="s">
        <v>32</v>
      </c>
      <c r="C17" s="12">
        <v>5</v>
      </c>
      <c r="D17" s="8">
        <v>2.6</v>
      </c>
      <c r="E17" s="12">
        <v>2</v>
      </c>
      <c r="F17" s="8">
        <v>1.65</v>
      </c>
      <c r="G17" s="12">
        <v>2</v>
      </c>
      <c r="H17" s="8">
        <v>2.99</v>
      </c>
      <c r="I17" s="12">
        <v>0</v>
      </c>
    </row>
    <row r="18" spans="2:9" ht="15" customHeight="1" x14ac:dyDescent="0.2">
      <c r="B18" t="s">
        <v>33</v>
      </c>
      <c r="C18" s="12">
        <v>4</v>
      </c>
      <c r="D18" s="8">
        <v>2.08</v>
      </c>
      <c r="E18" s="12">
        <v>1</v>
      </c>
      <c r="F18" s="8">
        <v>0.83</v>
      </c>
      <c r="G18" s="12">
        <v>2</v>
      </c>
      <c r="H18" s="8">
        <v>2.99</v>
      </c>
      <c r="I18" s="12">
        <v>0</v>
      </c>
    </row>
    <row r="19" spans="2:9" ht="15" customHeight="1" x14ac:dyDescent="0.2">
      <c r="B19" t="s">
        <v>34</v>
      </c>
      <c r="C19" s="12">
        <v>11</v>
      </c>
      <c r="D19" s="8">
        <v>5.73</v>
      </c>
      <c r="E19" s="12">
        <v>6</v>
      </c>
      <c r="F19" s="8">
        <v>4.96</v>
      </c>
      <c r="G19" s="12">
        <v>5</v>
      </c>
      <c r="H19" s="8">
        <v>7.46</v>
      </c>
      <c r="I19" s="12">
        <v>0</v>
      </c>
    </row>
    <row r="20" spans="2:9" ht="15" customHeight="1" x14ac:dyDescent="0.2">
      <c r="B20" s="9" t="s">
        <v>172</v>
      </c>
      <c r="C20" s="12">
        <f>SUM(LTBL_25443[総数／事業所数])</f>
        <v>192</v>
      </c>
      <c r="E20" s="12">
        <f>SUBTOTAL(109,LTBL_25443[個人／事業所数])</f>
        <v>121</v>
      </c>
      <c r="G20" s="12">
        <f>SUBTOTAL(109,LTBL_25443[法人／事業所数])</f>
        <v>67</v>
      </c>
      <c r="I20" s="12">
        <f>SUBTOTAL(109,LTBL_25443[法人以外の団体／事業所数])</f>
        <v>1</v>
      </c>
    </row>
    <row r="21" spans="2:9" ht="15" customHeight="1" x14ac:dyDescent="0.2">
      <c r="E21" s="11">
        <f>LTBL_25443[[#Totals],[個人／事業所数]]/LTBL_25443[[#Totals],[総数／事業所数]]</f>
        <v>0.63020833333333337</v>
      </c>
      <c r="G21" s="11">
        <f>LTBL_25443[[#Totals],[法人／事業所数]]/LTBL_25443[[#Totals],[総数／事業所数]]</f>
        <v>0.34895833333333331</v>
      </c>
      <c r="I21" s="11">
        <f>LTBL_25443[[#Totals],[法人以外の団体／事業所数]]/LTBL_25443[[#Totals],[総数／事業所数]]</f>
        <v>5.208333333333333E-3</v>
      </c>
    </row>
    <row r="23" spans="2:9" ht="33" customHeight="1" x14ac:dyDescent="0.2">
      <c r="B23" t="s">
        <v>173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43</v>
      </c>
      <c r="C24" s="12">
        <v>24</v>
      </c>
      <c r="D24" s="8">
        <v>12.5</v>
      </c>
      <c r="E24" s="12">
        <v>12</v>
      </c>
      <c r="F24" s="8">
        <v>9.92</v>
      </c>
      <c r="G24" s="12">
        <v>12</v>
      </c>
      <c r="H24" s="8">
        <v>17.91</v>
      </c>
      <c r="I24" s="12">
        <v>0</v>
      </c>
    </row>
    <row r="25" spans="2:9" ht="15" customHeight="1" x14ac:dyDescent="0.2">
      <c r="B25" t="s">
        <v>50</v>
      </c>
      <c r="C25" s="12">
        <v>17</v>
      </c>
      <c r="D25" s="8">
        <v>8.85</v>
      </c>
      <c r="E25" s="12">
        <v>17</v>
      </c>
      <c r="F25" s="8">
        <v>14.05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57</v>
      </c>
      <c r="C26" s="12">
        <v>16</v>
      </c>
      <c r="D26" s="8">
        <v>8.33</v>
      </c>
      <c r="E26" s="12">
        <v>12</v>
      </c>
      <c r="F26" s="8">
        <v>9.92</v>
      </c>
      <c r="G26" s="12">
        <v>4</v>
      </c>
      <c r="H26" s="8">
        <v>5.97</v>
      </c>
      <c r="I26" s="12">
        <v>0</v>
      </c>
    </row>
    <row r="27" spans="2:9" ht="15" customHeight="1" x14ac:dyDescent="0.2">
      <c r="B27" t="s">
        <v>45</v>
      </c>
      <c r="C27" s="12">
        <v>12</v>
      </c>
      <c r="D27" s="8">
        <v>6.25</v>
      </c>
      <c r="E27" s="12">
        <v>7</v>
      </c>
      <c r="F27" s="8">
        <v>5.79</v>
      </c>
      <c r="G27" s="12">
        <v>5</v>
      </c>
      <c r="H27" s="8">
        <v>7.46</v>
      </c>
      <c r="I27" s="12">
        <v>0</v>
      </c>
    </row>
    <row r="28" spans="2:9" ht="15" customHeight="1" x14ac:dyDescent="0.2">
      <c r="B28" t="s">
        <v>52</v>
      </c>
      <c r="C28" s="12">
        <v>12</v>
      </c>
      <c r="D28" s="8">
        <v>6.25</v>
      </c>
      <c r="E28" s="12">
        <v>10</v>
      </c>
      <c r="F28" s="8">
        <v>8.26</v>
      </c>
      <c r="G28" s="12">
        <v>2</v>
      </c>
      <c r="H28" s="8">
        <v>2.99</v>
      </c>
      <c r="I28" s="12">
        <v>0</v>
      </c>
    </row>
    <row r="29" spans="2:9" ht="15" customHeight="1" x14ac:dyDescent="0.2">
      <c r="B29" t="s">
        <v>44</v>
      </c>
      <c r="C29" s="12">
        <v>11</v>
      </c>
      <c r="D29" s="8">
        <v>5.73</v>
      </c>
      <c r="E29" s="12">
        <v>9</v>
      </c>
      <c r="F29" s="8">
        <v>7.44</v>
      </c>
      <c r="G29" s="12">
        <v>2</v>
      </c>
      <c r="H29" s="8">
        <v>2.99</v>
      </c>
      <c r="I29" s="12">
        <v>0</v>
      </c>
    </row>
    <row r="30" spans="2:9" ht="15" customHeight="1" x14ac:dyDescent="0.2">
      <c r="B30" t="s">
        <v>58</v>
      </c>
      <c r="C30" s="12">
        <v>11</v>
      </c>
      <c r="D30" s="8">
        <v>5.73</v>
      </c>
      <c r="E30" s="12">
        <v>10</v>
      </c>
      <c r="F30" s="8">
        <v>8.26</v>
      </c>
      <c r="G30" s="12">
        <v>1</v>
      </c>
      <c r="H30" s="8">
        <v>1.49</v>
      </c>
      <c r="I30" s="12">
        <v>0</v>
      </c>
    </row>
    <row r="31" spans="2:9" ht="15" customHeight="1" x14ac:dyDescent="0.2">
      <c r="B31" t="s">
        <v>51</v>
      </c>
      <c r="C31" s="12">
        <v>8</v>
      </c>
      <c r="D31" s="8">
        <v>4.17</v>
      </c>
      <c r="E31" s="12">
        <v>8</v>
      </c>
      <c r="F31" s="8">
        <v>6.61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77</v>
      </c>
      <c r="C32" s="12">
        <v>6</v>
      </c>
      <c r="D32" s="8">
        <v>3.13</v>
      </c>
      <c r="E32" s="12">
        <v>5</v>
      </c>
      <c r="F32" s="8">
        <v>4.13</v>
      </c>
      <c r="G32" s="12">
        <v>1</v>
      </c>
      <c r="H32" s="8">
        <v>1.49</v>
      </c>
      <c r="I32" s="12">
        <v>0</v>
      </c>
    </row>
    <row r="33" spans="2:9" ht="15" customHeight="1" x14ac:dyDescent="0.2">
      <c r="B33" t="s">
        <v>55</v>
      </c>
      <c r="C33" s="12">
        <v>5</v>
      </c>
      <c r="D33" s="8">
        <v>2.6</v>
      </c>
      <c r="E33" s="12">
        <v>3</v>
      </c>
      <c r="F33" s="8">
        <v>2.48</v>
      </c>
      <c r="G33" s="12">
        <v>2</v>
      </c>
      <c r="H33" s="8">
        <v>2.99</v>
      </c>
      <c r="I33" s="12">
        <v>0</v>
      </c>
    </row>
    <row r="34" spans="2:9" ht="15" customHeight="1" x14ac:dyDescent="0.2">
      <c r="B34" t="s">
        <v>60</v>
      </c>
      <c r="C34" s="12">
        <v>5</v>
      </c>
      <c r="D34" s="8">
        <v>2.6</v>
      </c>
      <c r="E34" s="12">
        <v>2</v>
      </c>
      <c r="F34" s="8">
        <v>1.65</v>
      </c>
      <c r="G34" s="12">
        <v>2</v>
      </c>
      <c r="H34" s="8">
        <v>2.99</v>
      </c>
      <c r="I34" s="12">
        <v>0</v>
      </c>
    </row>
    <row r="35" spans="2:9" ht="15" customHeight="1" x14ac:dyDescent="0.2">
      <c r="B35" t="s">
        <v>66</v>
      </c>
      <c r="C35" s="12">
        <v>4</v>
      </c>
      <c r="D35" s="8">
        <v>2.08</v>
      </c>
      <c r="E35" s="12">
        <v>3</v>
      </c>
      <c r="F35" s="8">
        <v>2.48</v>
      </c>
      <c r="G35" s="12">
        <v>1</v>
      </c>
      <c r="H35" s="8">
        <v>1.49</v>
      </c>
      <c r="I35" s="12">
        <v>0</v>
      </c>
    </row>
    <row r="36" spans="2:9" ht="15" customHeight="1" x14ac:dyDescent="0.2">
      <c r="B36" t="s">
        <v>73</v>
      </c>
      <c r="C36" s="12">
        <v>4</v>
      </c>
      <c r="D36" s="8">
        <v>2.08</v>
      </c>
      <c r="E36" s="12">
        <v>2</v>
      </c>
      <c r="F36" s="8">
        <v>1.65</v>
      </c>
      <c r="G36" s="12">
        <v>2</v>
      </c>
      <c r="H36" s="8">
        <v>2.99</v>
      </c>
      <c r="I36" s="12">
        <v>0</v>
      </c>
    </row>
    <row r="37" spans="2:9" ht="15" customHeight="1" x14ac:dyDescent="0.2">
      <c r="B37" t="s">
        <v>75</v>
      </c>
      <c r="C37" s="12">
        <v>4</v>
      </c>
      <c r="D37" s="8">
        <v>2.08</v>
      </c>
      <c r="E37" s="12">
        <v>0</v>
      </c>
      <c r="F37" s="8">
        <v>0</v>
      </c>
      <c r="G37" s="12">
        <v>4</v>
      </c>
      <c r="H37" s="8">
        <v>5.97</v>
      </c>
      <c r="I37" s="12">
        <v>0</v>
      </c>
    </row>
    <row r="38" spans="2:9" ht="15" customHeight="1" x14ac:dyDescent="0.2">
      <c r="B38" t="s">
        <v>69</v>
      </c>
      <c r="C38" s="12">
        <v>4</v>
      </c>
      <c r="D38" s="8">
        <v>2.08</v>
      </c>
      <c r="E38" s="12">
        <v>2</v>
      </c>
      <c r="F38" s="8">
        <v>1.65</v>
      </c>
      <c r="G38" s="12">
        <v>2</v>
      </c>
      <c r="H38" s="8">
        <v>2.99</v>
      </c>
      <c r="I38" s="12">
        <v>0</v>
      </c>
    </row>
    <row r="39" spans="2:9" ht="15" customHeight="1" x14ac:dyDescent="0.2">
      <c r="B39" t="s">
        <v>64</v>
      </c>
      <c r="C39" s="12">
        <v>4</v>
      </c>
      <c r="D39" s="8">
        <v>2.08</v>
      </c>
      <c r="E39" s="12">
        <v>1</v>
      </c>
      <c r="F39" s="8">
        <v>0.83</v>
      </c>
      <c r="G39" s="12">
        <v>3</v>
      </c>
      <c r="H39" s="8">
        <v>4.4800000000000004</v>
      </c>
      <c r="I39" s="12">
        <v>0</v>
      </c>
    </row>
    <row r="40" spans="2:9" ht="15" customHeight="1" x14ac:dyDescent="0.2">
      <c r="B40" t="s">
        <v>67</v>
      </c>
      <c r="C40" s="12">
        <v>3</v>
      </c>
      <c r="D40" s="8">
        <v>1.56</v>
      </c>
      <c r="E40" s="12">
        <v>0</v>
      </c>
      <c r="F40" s="8">
        <v>0</v>
      </c>
      <c r="G40" s="12">
        <v>3</v>
      </c>
      <c r="H40" s="8">
        <v>4.4800000000000004</v>
      </c>
      <c r="I40" s="12">
        <v>0</v>
      </c>
    </row>
    <row r="41" spans="2:9" ht="15" customHeight="1" x14ac:dyDescent="0.2">
      <c r="B41" t="s">
        <v>86</v>
      </c>
      <c r="C41" s="12">
        <v>3</v>
      </c>
      <c r="D41" s="8">
        <v>1.56</v>
      </c>
      <c r="E41" s="12">
        <v>0</v>
      </c>
      <c r="F41" s="8">
        <v>0</v>
      </c>
      <c r="G41" s="12">
        <v>3</v>
      </c>
      <c r="H41" s="8">
        <v>4.4800000000000004</v>
      </c>
      <c r="I41" s="12">
        <v>0</v>
      </c>
    </row>
    <row r="42" spans="2:9" ht="15" customHeight="1" x14ac:dyDescent="0.2">
      <c r="B42" t="s">
        <v>49</v>
      </c>
      <c r="C42" s="12">
        <v>3</v>
      </c>
      <c r="D42" s="8">
        <v>1.56</v>
      </c>
      <c r="E42" s="12">
        <v>3</v>
      </c>
      <c r="F42" s="8">
        <v>2.48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62</v>
      </c>
      <c r="C43" s="12">
        <v>3</v>
      </c>
      <c r="D43" s="8">
        <v>1.56</v>
      </c>
      <c r="E43" s="12">
        <v>0</v>
      </c>
      <c r="F43" s="8">
        <v>0</v>
      </c>
      <c r="G43" s="12">
        <v>2</v>
      </c>
      <c r="H43" s="8">
        <v>2.99</v>
      </c>
      <c r="I43" s="12">
        <v>0</v>
      </c>
    </row>
    <row r="46" spans="2:9" ht="33" customHeight="1" x14ac:dyDescent="0.2">
      <c r="B46" t="s">
        <v>174</v>
      </c>
      <c r="C46" s="10" t="s">
        <v>36</v>
      </c>
      <c r="D46" s="10" t="s">
        <v>37</v>
      </c>
      <c r="E46" s="10" t="s">
        <v>38</v>
      </c>
      <c r="F46" s="10" t="s">
        <v>39</v>
      </c>
      <c r="G46" s="10" t="s">
        <v>40</v>
      </c>
      <c r="H46" s="10" t="s">
        <v>41</v>
      </c>
      <c r="I46" s="10" t="s">
        <v>42</v>
      </c>
    </row>
    <row r="47" spans="2:9" ht="15" customHeight="1" x14ac:dyDescent="0.2">
      <c r="B47" t="s">
        <v>89</v>
      </c>
      <c r="C47" s="12">
        <v>9</v>
      </c>
      <c r="D47" s="8">
        <v>4.6900000000000004</v>
      </c>
      <c r="E47" s="12">
        <v>3</v>
      </c>
      <c r="F47" s="8">
        <v>2.48</v>
      </c>
      <c r="G47" s="12">
        <v>6</v>
      </c>
      <c r="H47" s="8">
        <v>8.9600000000000009</v>
      </c>
      <c r="I47" s="12">
        <v>0</v>
      </c>
    </row>
    <row r="48" spans="2:9" ht="15" customHeight="1" x14ac:dyDescent="0.2">
      <c r="B48" t="s">
        <v>92</v>
      </c>
      <c r="C48" s="12">
        <v>6</v>
      </c>
      <c r="D48" s="8">
        <v>3.13</v>
      </c>
      <c r="E48" s="12">
        <v>5</v>
      </c>
      <c r="F48" s="8">
        <v>4.13</v>
      </c>
      <c r="G48" s="12">
        <v>1</v>
      </c>
      <c r="H48" s="8">
        <v>1.49</v>
      </c>
      <c r="I48" s="12">
        <v>0</v>
      </c>
    </row>
    <row r="49" spans="2:9" ht="15" customHeight="1" x14ac:dyDescent="0.2">
      <c r="B49" t="s">
        <v>117</v>
      </c>
      <c r="C49" s="12">
        <v>6</v>
      </c>
      <c r="D49" s="8">
        <v>3.13</v>
      </c>
      <c r="E49" s="12">
        <v>6</v>
      </c>
      <c r="F49" s="8">
        <v>4.96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105</v>
      </c>
      <c r="C50" s="12">
        <v>6</v>
      </c>
      <c r="D50" s="8">
        <v>3.13</v>
      </c>
      <c r="E50" s="12">
        <v>5</v>
      </c>
      <c r="F50" s="8">
        <v>4.13</v>
      </c>
      <c r="G50" s="12">
        <v>1</v>
      </c>
      <c r="H50" s="8">
        <v>1.49</v>
      </c>
      <c r="I50" s="12">
        <v>0</v>
      </c>
    </row>
    <row r="51" spans="2:9" ht="15" customHeight="1" x14ac:dyDescent="0.2">
      <c r="B51" t="s">
        <v>123</v>
      </c>
      <c r="C51" s="12">
        <v>6</v>
      </c>
      <c r="D51" s="8">
        <v>3.13</v>
      </c>
      <c r="E51" s="12">
        <v>5</v>
      </c>
      <c r="F51" s="8">
        <v>4.13</v>
      </c>
      <c r="G51" s="12">
        <v>1</v>
      </c>
      <c r="H51" s="8">
        <v>1.49</v>
      </c>
      <c r="I51" s="12">
        <v>0</v>
      </c>
    </row>
    <row r="52" spans="2:9" ht="15" customHeight="1" x14ac:dyDescent="0.2">
      <c r="B52" t="s">
        <v>90</v>
      </c>
      <c r="C52" s="12">
        <v>5</v>
      </c>
      <c r="D52" s="8">
        <v>2.6</v>
      </c>
      <c r="E52" s="12">
        <v>3</v>
      </c>
      <c r="F52" s="8">
        <v>2.48</v>
      </c>
      <c r="G52" s="12">
        <v>2</v>
      </c>
      <c r="H52" s="8">
        <v>2.99</v>
      </c>
      <c r="I52" s="12">
        <v>0</v>
      </c>
    </row>
    <row r="53" spans="2:9" ht="15" customHeight="1" x14ac:dyDescent="0.2">
      <c r="B53" t="s">
        <v>91</v>
      </c>
      <c r="C53" s="12">
        <v>5</v>
      </c>
      <c r="D53" s="8">
        <v>2.6</v>
      </c>
      <c r="E53" s="12">
        <v>3</v>
      </c>
      <c r="F53" s="8">
        <v>2.48</v>
      </c>
      <c r="G53" s="12">
        <v>2</v>
      </c>
      <c r="H53" s="8">
        <v>2.99</v>
      </c>
      <c r="I53" s="12">
        <v>0</v>
      </c>
    </row>
    <row r="54" spans="2:9" ht="15" customHeight="1" x14ac:dyDescent="0.2">
      <c r="B54" t="s">
        <v>137</v>
      </c>
      <c r="C54" s="12">
        <v>5</v>
      </c>
      <c r="D54" s="8">
        <v>2.6</v>
      </c>
      <c r="E54" s="12">
        <v>3</v>
      </c>
      <c r="F54" s="8">
        <v>2.48</v>
      </c>
      <c r="G54" s="12">
        <v>2</v>
      </c>
      <c r="H54" s="8">
        <v>2.99</v>
      </c>
      <c r="I54" s="12">
        <v>0</v>
      </c>
    </row>
    <row r="55" spans="2:9" ht="15" customHeight="1" x14ac:dyDescent="0.2">
      <c r="B55" t="s">
        <v>93</v>
      </c>
      <c r="C55" s="12">
        <v>5</v>
      </c>
      <c r="D55" s="8">
        <v>2.6</v>
      </c>
      <c r="E55" s="12">
        <v>2</v>
      </c>
      <c r="F55" s="8">
        <v>1.65</v>
      </c>
      <c r="G55" s="12">
        <v>3</v>
      </c>
      <c r="H55" s="8">
        <v>4.4800000000000004</v>
      </c>
      <c r="I55" s="12">
        <v>0</v>
      </c>
    </row>
    <row r="56" spans="2:9" ht="15" customHeight="1" x14ac:dyDescent="0.2">
      <c r="B56" t="s">
        <v>96</v>
      </c>
      <c r="C56" s="12">
        <v>5</v>
      </c>
      <c r="D56" s="8">
        <v>2.6</v>
      </c>
      <c r="E56" s="12">
        <v>5</v>
      </c>
      <c r="F56" s="8">
        <v>4.13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103</v>
      </c>
      <c r="C57" s="12">
        <v>5</v>
      </c>
      <c r="D57" s="8">
        <v>2.6</v>
      </c>
      <c r="E57" s="12">
        <v>5</v>
      </c>
      <c r="F57" s="8">
        <v>4.13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128</v>
      </c>
      <c r="C58" s="12">
        <v>4</v>
      </c>
      <c r="D58" s="8">
        <v>2.08</v>
      </c>
      <c r="E58" s="12">
        <v>0</v>
      </c>
      <c r="F58" s="8">
        <v>0</v>
      </c>
      <c r="G58" s="12">
        <v>4</v>
      </c>
      <c r="H58" s="8">
        <v>5.97</v>
      </c>
      <c r="I58" s="12">
        <v>0</v>
      </c>
    </row>
    <row r="59" spans="2:9" ht="15" customHeight="1" x14ac:dyDescent="0.2">
      <c r="B59" t="s">
        <v>136</v>
      </c>
      <c r="C59" s="12">
        <v>4</v>
      </c>
      <c r="D59" s="8">
        <v>2.08</v>
      </c>
      <c r="E59" s="12">
        <v>3</v>
      </c>
      <c r="F59" s="8">
        <v>2.48</v>
      </c>
      <c r="G59" s="12">
        <v>1</v>
      </c>
      <c r="H59" s="8">
        <v>1.49</v>
      </c>
      <c r="I59" s="12">
        <v>0</v>
      </c>
    </row>
    <row r="60" spans="2:9" ht="15" customHeight="1" x14ac:dyDescent="0.2">
      <c r="B60" t="s">
        <v>129</v>
      </c>
      <c r="C60" s="12">
        <v>4</v>
      </c>
      <c r="D60" s="8">
        <v>2.08</v>
      </c>
      <c r="E60" s="12">
        <v>1</v>
      </c>
      <c r="F60" s="8">
        <v>0.83</v>
      </c>
      <c r="G60" s="12">
        <v>3</v>
      </c>
      <c r="H60" s="8">
        <v>4.4800000000000004</v>
      </c>
      <c r="I60" s="12">
        <v>0</v>
      </c>
    </row>
    <row r="61" spans="2:9" ht="15" customHeight="1" x14ac:dyDescent="0.2">
      <c r="B61" t="s">
        <v>167</v>
      </c>
      <c r="C61" s="12">
        <v>4</v>
      </c>
      <c r="D61" s="8">
        <v>2.08</v>
      </c>
      <c r="E61" s="12">
        <v>3</v>
      </c>
      <c r="F61" s="8">
        <v>2.48</v>
      </c>
      <c r="G61" s="12">
        <v>1</v>
      </c>
      <c r="H61" s="8">
        <v>1.49</v>
      </c>
      <c r="I61" s="12">
        <v>0</v>
      </c>
    </row>
    <row r="62" spans="2:9" ht="15" customHeight="1" x14ac:dyDescent="0.2">
      <c r="B62" t="s">
        <v>126</v>
      </c>
      <c r="C62" s="12">
        <v>4</v>
      </c>
      <c r="D62" s="8">
        <v>2.08</v>
      </c>
      <c r="E62" s="12">
        <v>2</v>
      </c>
      <c r="F62" s="8">
        <v>1.65</v>
      </c>
      <c r="G62" s="12">
        <v>2</v>
      </c>
      <c r="H62" s="8">
        <v>2.99</v>
      </c>
      <c r="I62" s="12">
        <v>0</v>
      </c>
    </row>
    <row r="63" spans="2:9" ht="15" customHeight="1" x14ac:dyDescent="0.2">
      <c r="B63" t="s">
        <v>115</v>
      </c>
      <c r="C63" s="12">
        <v>3</v>
      </c>
      <c r="D63" s="8">
        <v>1.56</v>
      </c>
      <c r="E63" s="12">
        <v>1</v>
      </c>
      <c r="F63" s="8">
        <v>0.83</v>
      </c>
      <c r="G63" s="12">
        <v>2</v>
      </c>
      <c r="H63" s="8">
        <v>2.99</v>
      </c>
      <c r="I63" s="12">
        <v>0</v>
      </c>
    </row>
    <row r="64" spans="2:9" ht="15" customHeight="1" x14ac:dyDescent="0.2">
      <c r="B64" t="s">
        <v>165</v>
      </c>
      <c r="C64" s="12">
        <v>3</v>
      </c>
      <c r="D64" s="8">
        <v>1.56</v>
      </c>
      <c r="E64" s="12">
        <v>2</v>
      </c>
      <c r="F64" s="8">
        <v>1.65</v>
      </c>
      <c r="G64" s="12">
        <v>1</v>
      </c>
      <c r="H64" s="8">
        <v>1.49</v>
      </c>
      <c r="I64" s="12">
        <v>0</v>
      </c>
    </row>
    <row r="65" spans="2:9" ht="15" customHeight="1" x14ac:dyDescent="0.2">
      <c r="B65" t="s">
        <v>94</v>
      </c>
      <c r="C65" s="12">
        <v>3</v>
      </c>
      <c r="D65" s="8">
        <v>1.56</v>
      </c>
      <c r="E65" s="12">
        <v>3</v>
      </c>
      <c r="F65" s="8">
        <v>2.48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95</v>
      </c>
      <c r="C66" s="12">
        <v>3</v>
      </c>
      <c r="D66" s="8">
        <v>1.56</v>
      </c>
      <c r="E66" s="12">
        <v>3</v>
      </c>
      <c r="F66" s="8">
        <v>2.48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112</v>
      </c>
      <c r="C67" s="12">
        <v>3</v>
      </c>
      <c r="D67" s="8">
        <v>1.56</v>
      </c>
      <c r="E67" s="12">
        <v>3</v>
      </c>
      <c r="F67" s="8">
        <v>2.48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166</v>
      </c>
      <c r="C68" s="12">
        <v>3</v>
      </c>
      <c r="D68" s="8">
        <v>1.56</v>
      </c>
      <c r="E68" s="12">
        <v>1</v>
      </c>
      <c r="F68" s="8">
        <v>0.83</v>
      </c>
      <c r="G68" s="12">
        <v>2</v>
      </c>
      <c r="H68" s="8">
        <v>2.99</v>
      </c>
      <c r="I68" s="12">
        <v>0</v>
      </c>
    </row>
    <row r="69" spans="2:9" ht="15" customHeight="1" x14ac:dyDescent="0.2">
      <c r="B69" t="s">
        <v>104</v>
      </c>
      <c r="C69" s="12">
        <v>3</v>
      </c>
      <c r="D69" s="8">
        <v>1.56</v>
      </c>
      <c r="E69" s="12">
        <v>3</v>
      </c>
      <c r="F69" s="8">
        <v>2.48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168</v>
      </c>
      <c r="C70" s="12">
        <v>3</v>
      </c>
      <c r="D70" s="8">
        <v>1.56</v>
      </c>
      <c r="E70" s="12">
        <v>1</v>
      </c>
      <c r="F70" s="8">
        <v>0.83</v>
      </c>
      <c r="G70" s="12">
        <v>2</v>
      </c>
      <c r="H70" s="8">
        <v>2.99</v>
      </c>
      <c r="I70" s="12">
        <v>0</v>
      </c>
    </row>
    <row r="72" spans="2:9" ht="15" customHeight="1" x14ac:dyDescent="0.2">
      <c r="B72" t="s">
        <v>175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0F502-1D07-4BF9-B8DB-94FCBE5EFE5D}">
  <sheetPr>
    <pageSetUpPr fitToPage="1"/>
  </sheetPr>
  <dimension ref="A1:I456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87</v>
      </c>
      <c r="B1" s="3" t="s">
        <v>88</v>
      </c>
      <c r="C1" s="7" t="s">
        <v>36</v>
      </c>
      <c r="D1" s="7" t="s">
        <v>37</v>
      </c>
      <c r="E1" s="7" t="s">
        <v>38</v>
      </c>
      <c r="F1" s="7" t="s">
        <v>39</v>
      </c>
      <c r="G1" s="7" t="s">
        <v>40</v>
      </c>
      <c r="H1" s="7" t="s">
        <v>41</v>
      </c>
      <c r="I1" s="7" t="s">
        <v>42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58</v>
      </c>
      <c r="C3" s="4">
        <v>2721</v>
      </c>
      <c r="D3" s="8">
        <v>9.4</v>
      </c>
      <c r="E3" s="4">
        <v>2266</v>
      </c>
      <c r="F3" s="8">
        <v>14.9</v>
      </c>
      <c r="G3" s="4">
        <v>455</v>
      </c>
      <c r="H3" s="8">
        <v>3.4</v>
      </c>
      <c r="I3" s="4">
        <v>0</v>
      </c>
    </row>
    <row r="4" spans="1:9" x14ac:dyDescent="0.2">
      <c r="A4" s="2">
        <v>2</v>
      </c>
      <c r="B4" s="1" t="s">
        <v>57</v>
      </c>
      <c r="C4" s="4">
        <v>2346</v>
      </c>
      <c r="D4" s="8">
        <v>8.1</v>
      </c>
      <c r="E4" s="4">
        <v>1980</v>
      </c>
      <c r="F4" s="8">
        <v>13.02</v>
      </c>
      <c r="G4" s="4">
        <v>365</v>
      </c>
      <c r="H4" s="8">
        <v>2.73</v>
      </c>
      <c r="I4" s="4">
        <v>1</v>
      </c>
    </row>
    <row r="5" spans="1:9" x14ac:dyDescent="0.2">
      <c r="A5" s="2">
        <v>3</v>
      </c>
      <c r="B5" s="1" t="s">
        <v>43</v>
      </c>
      <c r="C5" s="4">
        <v>2203</v>
      </c>
      <c r="D5" s="8">
        <v>7.61</v>
      </c>
      <c r="E5" s="4">
        <v>743</v>
      </c>
      <c r="F5" s="8">
        <v>4.88</v>
      </c>
      <c r="G5" s="4">
        <v>1460</v>
      </c>
      <c r="H5" s="8">
        <v>10.92</v>
      </c>
      <c r="I5" s="4">
        <v>0</v>
      </c>
    </row>
    <row r="6" spans="1:9" x14ac:dyDescent="0.2">
      <c r="A6" s="2">
        <v>4</v>
      </c>
      <c r="B6" s="1" t="s">
        <v>54</v>
      </c>
      <c r="C6" s="4">
        <v>2026</v>
      </c>
      <c r="D6" s="8">
        <v>7</v>
      </c>
      <c r="E6" s="4">
        <v>895</v>
      </c>
      <c r="F6" s="8">
        <v>5.88</v>
      </c>
      <c r="G6" s="4">
        <v>1127</v>
      </c>
      <c r="H6" s="8">
        <v>8.43</v>
      </c>
      <c r="I6" s="4">
        <v>4</v>
      </c>
    </row>
    <row r="7" spans="1:9" x14ac:dyDescent="0.2">
      <c r="A7" s="2">
        <v>5</v>
      </c>
      <c r="B7" s="1" t="s">
        <v>52</v>
      </c>
      <c r="C7" s="4">
        <v>1892</v>
      </c>
      <c r="D7" s="8">
        <v>6.53</v>
      </c>
      <c r="E7" s="4">
        <v>1025</v>
      </c>
      <c r="F7" s="8">
        <v>6.74</v>
      </c>
      <c r="G7" s="4">
        <v>864</v>
      </c>
      <c r="H7" s="8">
        <v>6.46</v>
      </c>
      <c r="I7" s="4">
        <v>2</v>
      </c>
    </row>
    <row r="8" spans="1:9" x14ac:dyDescent="0.2">
      <c r="A8" s="2">
        <v>6</v>
      </c>
      <c r="B8" s="1" t="s">
        <v>44</v>
      </c>
      <c r="C8" s="4">
        <v>1400</v>
      </c>
      <c r="D8" s="8">
        <v>4.83</v>
      </c>
      <c r="E8" s="4">
        <v>863</v>
      </c>
      <c r="F8" s="8">
        <v>5.67</v>
      </c>
      <c r="G8" s="4">
        <v>537</v>
      </c>
      <c r="H8" s="8">
        <v>4.01</v>
      </c>
      <c r="I8" s="4">
        <v>0</v>
      </c>
    </row>
    <row r="9" spans="1:9" x14ac:dyDescent="0.2">
      <c r="A9" s="2">
        <v>7</v>
      </c>
      <c r="B9" s="1" t="s">
        <v>50</v>
      </c>
      <c r="C9" s="4">
        <v>1301</v>
      </c>
      <c r="D9" s="8">
        <v>4.49</v>
      </c>
      <c r="E9" s="4">
        <v>949</v>
      </c>
      <c r="F9" s="8">
        <v>6.24</v>
      </c>
      <c r="G9" s="4">
        <v>351</v>
      </c>
      <c r="H9" s="8">
        <v>2.62</v>
      </c>
      <c r="I9" s="4">
        <v>1</v>
      </c>
    </row>
    <row r="10" spans="1:9" x14ac:dyDescent="0.2">
      <c r="A10" s="2">
        <v>8</v>
      </c>
      <c r="B10" s="1" t="s">
        <v>60</v>
      </c>
      <c r="C10" s="4">
        <v>1299</v>
      </c>
      <c r="D10" s="8">
        <v>4.49</v>
      </c>
      <c r="E10" s="4">
        <v>841</v>
      </c>
      <c r="F10" s="8">
        <v>5.53</v>
      </c>
      <c r="G10" s="4">
        <v>317</v>
      </c>
      <c r="H10" s="8">
        <v>2.37</v>
      </c>
      <c r="I10" s="4">
        <v>25</v>
      </c>
    </row>
    <row r="11" spans="1:9" x14ac:dyDescent="0.2">
      <c r="A11" s="2">
        <v>9</v>
      </c>
      <c r="B11" s="1" t="s">
        <v>45</v>
      </c>
      <c r="C11" s="4">
        <v>1103</v>
      </c>
      <c r="D11" s="8">
        <v>3.81</v>
      </c>
      <c r="E11" s="4">
        <v>413</v>
      </c>
      <c r="F11" s="8">
        <v>2.71</v>
      </c>
      <c r="G11" s="4">
        <v>690</v>
      </c>
      <c r="H11" s="8">
        <v>5.16</v>
      </c>
      <c r="I11" s="4">
        <v>0</v>
      </c>
    </row>
    <row r="12" spans="1:9" x14ac:dyDescent="0.2">
      <c r="A12" s="2">
        <v>10</v>
      </c>
      <c r="B12" s="1" t="s">
        <v>51</v>
      </c>
      <c r="C12" s="4">
        <v>1032</v>
      </c>
      <c r="D12" s="8">
        <v>3.56</v>
      </c>
      <c r="E12" s="4">
        <v>643</v>
      </c>
      <c r="F12" s="8">
        <v>4.2300000000000004</v>
      </c>
      <c r="G12" s="4">
        <v>389</v>
      </c>
      <c r="H12" s="8">
        <v>2.91</v>
      </c>
      <c r="I12" s="4">
        <v>0</v>
      </c>
    </row>
    <row r="13" spans="1:9" x14ac:dyDescent="0.2">
      <c r="A13" s="2">
        <v>11</v>
      </c>
      <c r="B13" s="1" t="s">
        <v>61</v>
      </c>
      <c r="C13" s="4">
        <v>929</v>
      </c>
      <c r="D13" s="8">
        <v>3.21</v>
      </c>
      <c r="E13" s="4">
        <v>806</v>
      </c>
      <c r="F13" s="8">
        <v>5.3</v>
      </c>
      <c r="G13" s="4">
        <v>121</v>
      </c>
      <c r="H13" s="8">
        <v>0.9</v>
      </c>
      <c r="I13" s="4">
        <v>0</v>
      </c>
    </row>
    <row r="14" spans="1:9" x14ac:dyDescent="0.2">
      <c r="A14" s="2">
        <v>12</v>
      </c>
      <c r="B14" s="1" t="s">
        <v>55</v>
      </c>
      <c r="C14" s="4">
        <v>863</v>
      </c>
      <c r="D14" s="8">
        <v>2.98</v>
      </c>
      <c r="E14" s="4">
        <v>553</v>
      </c>
      <c r="F14" s="8">
        <v>3.64</v>
      </c>
      <c r="G14" s="4">
        <v>309</v>
      </c>
      <c r="H14" s="8">
        <v>2.31</v>
      </c>
      <c r="I14" s="4">
        <v>1</v>
      </c>
    </row>
    <row r="15" spans="1:9" x14ac:dyDescent="0.2">
      <c r="A15" s="2">
        <v>13</v>
      </c>
      <c r="B15" s="1" t="s">
        <v>56</v>
      </c>
      <c r="C15" s="4">
        <v>720</v>
      </c>
      <c r="D15" s="8">
        <v>2.4900000000000002</v>
      </c>
      <c r="E15" s="4">
        <v>290</v>
      </c>
      <c r="F15" s="8">
        <v>1.91</v>
      </c>
      <c r="G15" s="4">
        <v>422</v>
      </c>
      <c r="H15" s="8">
        <v>3.16</v>
      </c>
      <c r="I15" s="4">
        <v>2</v>
      </c>
    </row>
    <row r="16" spans="1:9" x14ac:dyDescent="0.2">
      <c r="A16" s="2">
        <v>14</v>
      </c>
      <c r="B16" s="1" t="s">
        <v>49</v>
      </c>
      <c r="C16" s="4">
        <v>653</v>
      </c>
      <c r="D16" s="8">
        <v>2.2599999999999998</v>
      </c>
      <c r="E16" s="4">
        <v>334</v>
      </c>
      <c r="F16" s="8">
        <v>2.2000000000000002</v>
      </c>
      <c r="G16" s="4">
        <v>319</v>
      </c>
      <c r="H16" s="8">
        <v>2.39</v>
      </c>
      <c r="I16" s="4">
        <v>0</v>
      </c>
    </row>
    <row r="17" spans="1:9" x14ac:dyDescent="0.2">
      <c r="A17" s="2">
        <v>15</v>
      </c>
      <c r="B17" s="1" t="s">
        <v>62</v>
      </c>
      <c r="C17" s="4">
        <v>423</v>
      </c>
      <c r="D17" s="8">
        <v>1.46</v>
      </c>
      <c r="E17" s="4">
        <v>6</v>
      </c>
      <c r="F17" s="8">
        <v>0.04</v>
      </c>
      <c r="G17" s="4">
        <v>350</v>
      </c>
      <c r="H17" s="8">
        <v>2.62</v>
      </c>
      <c r="I17" s="4">
        <v>6</v>
      </c>
    </row>
    <row r="18" spans="1:9" x14ac:dyDescent="0.2">
      <c r="A18" s="2">
        <v>16</v>
      </c>
      <c r="B18" s="1" t="s">
        <v>53</v>
      </c>
      <c r="C18" s="4">
        <v>407</v>
      </c>
      <c r="D18" s="8">
        <v>1.41</v>
      </c>
      <c r="E18" s="4">
        <v>37</v>
      </c>
      <c r="F18" s="8">
        <v>0.24</v>
      </c>
      <c r="G18" s="4">
        <v>370</v>
      </c>
      <c r="H18" s="8">
        <v>2.77</v>
      </c>
      <c r="I18" s="4">
        <v>0</v>
      </c>
    </row>
    <row r="19" spans="1:9" x14ac:dyDescent="0.2">
      <c r="A19" s="2">
        <v>17</v>
      </c>
      <c r="B19" s="1" t="s">
        <v>46</v>
      </c>
      <c r="C19" s="4">
        <v>403</v>
      </c>
      <c r="D19" s="8">
        <v>1.39</v>
      </c>
      <c r="E19" s="4">
        <v>212</v>
      </c>
      <c r="F19" s="8">
        <v>1.39</v>
      </c>
      <c r="G19" s="4">
        <v>191</v>
      </c>
      <c r="H19" s="8">
        <v>1.43</v>
      </c>
      <c r="I19" s="4">
        <v>0</v>
      </c>
    </row>
    <row r="20" spans="1:9" x14ac:dyDescent="0.2">
      <c r="A20" s="2">
        <v>18</v>
      </c>
      <c r="B20" s="1" t="s">
        <v>59</v>
      </c>
      <c r="C20" s="4">
        <v>393</v>
      </c>
      <c r="D20" s="8">
        <v>1.36</v>
      </c>
      <c r="E20" s="4">
        <v>179</v>
      </c>
      <c r="F20" s="8">
        <v>1.18</v>
      </c>
      <c r="G20" s="4">
        <v>210</v>
      </c>
      <c r="H20" s="8">
        <v>1.57</v>
      </c>
      <c r="I20" s="4">
        <v>2</v>
      </c>
    </row>
    <row r="21" spans="1:9" x14ac:dyDescent="0.2">
      <c r="A21" s="2">
        <v>19</v>
      </c>
      <c r="B21" s="1" t="s">
        <v>47</v>
      </c>
      <c r="C21" s="4">
        <v>369</v>
      </c>
      <c r="D21" s="8">
        <v>1.27</v>
      </c>
      <c r="E21" s="4">
        <v>88</v>
      </c>
      <c r="F21" s="8">
        <v>0.57999999999999996</v>
      </c>
      <c r="G21" s="4">
        <v>281</v>
      </c>
      <c r="H21" s="8">
        <v>2.1</v>
      </c>
      <c r="I21" s="4">
        <v>0</v>
      </c>
    </row>
    <row r="22" spans="1:9" x14ac:dyDescent="0.2">
      <c r="A22" s="2">
        <v>20</v>
      </c>
      <c r="B22" s="1" t="s">
        <v>48</v>
      </c>
      <c r="C22" s="4">
        <v>355</v>
      </c>
      <c r="D22" s="8">
        <v>1.23</v>
      </c>
      <c r="E22" s="4">
        <v>95</v>
      </c>
      <c r="F22" s="8">
        <v>0.62</v>
      </c>
      <c r="G22" s="4">
        <v>258</v>
      </c>
      <c r="H22" s="8">
        <v>1.93</v>
      </c>
      <c r="I22" s="4">
        <v>2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58</v>
      </c>
      <c r="C25" s="4">
        <v>610</v>
      </c>
      <c r="D25" s="8">
        <v>9.76</v>
      </c>
      <c r="E25" s="4">
        <v>495</v>
      </c>
      <c r="F25" s="8">
        <v>16.489999999999998</v>
      </c>
      <c r="G25" s="4">
        <v>115</v>
      </c>
      <c r="H25" s="8">
        <v>3.64</v>
      </c>
      <c r="I25" s="4">
        <v>0</v>
      </c>
    </row>
    <row r="26" spans="1:9" x14ac:dyDescent="0.2">
      <c r="A26" s="2">
        <v>2</v>
      </c>
      <c r="B26" s="1" t="s">
        <v>57</v>
      </c>
      <c r="C26" s="4">
        <v>578</v>
      </c>
      <c r="D26" s="8">
        <v>9.25</v>
      </c>
      <c r="E26" s="4">
        <v>497</v>
      </c>
      <c r="F26" s="8">
        <v>16.559999999999999</v>
      </c>
      <c r="G26" s="4">
        <v>81</v>
      </c>
      <c r="H26" s="8">
        <v>2.56</v>
      </c>
      <c r="I26" s="4">
        <v>0</v>
      </c>
    </row>
    <row r="27" spans="1:9" x14ac:dyDescent="0.2">
      <c r="A27" s="2">
        <v>3</v>
      </c>
      <c r="B27" s="1" t="s">
        <v>54</v>
      </c>
      <c r="C27" s="4">
        <v>499</v>
      </c>
      <c r="D27" s="8">
        <v>7.99</v>
      </c>
      <c r="E27" s="4">
        <v>225</v>
      </c>
      <c r="F27" s="8">
        <v>7.5</v>
      </c>
      <c r="G27" s="4">
        <v>273</v>
      </c>
      <c r="H27" s="8">
        <v>8.64</v>
      </c>
      <c r="I27" s="4">
        <v>1</v>
      </c>
    </row>
    <row r="28" spans="1:9" x14ac:dyDescent="0.2">
      <c r="A28" s="2">
        <v>4</v>
      </c>
      <c r="B28" s="1" t="s">
        <v>43</v>
      </c>
      <c r="C28" s="4">
        <v>386</v>
      </c>
      <c r="D28" s="8">
        <v>6.18</v>
      </c>
      <c r="E28" s="4">
        <v>76</v>
      </c>
      <c r="F28" s="8">
        <v>2.5299999999999998</v>
      </c>
      <c r="G28" s="4">
        <v>310</v>
      </c>
      <c r="H28" s="8">
        <v>9.81</v>
      </c>
      <c r="I28" s="4">
        <v>0</v>
      </c>
    </row>
    <row r="29" spans="1:9" x14ac:dyDescent="0.2">
      <c r="A29" s="2">
        <v>5</v>
      </c>
      <c r="B29" s="1" t="s">
        <v>60</v>
      </c>
      <c r="C29" s="4">
        <v>348</v>
      </c>
      <c r="D29" s="8">
        <v>5.57</v>
      </c>
      <c r="E29" s="4">
        <v>231</v>
      </c>
      <c r="F29" s="8">
        <v>7.69</v>
      </c>
      <c r="G29" s="4">
        <v>75</v>
      </c>
      <c r="H29" s="8">
        <v>2.37</v>
      </c>
      <c r="I29" s="4">
        <v>10</v>
      </c>
    </row>
    <row r="30" spans="1:9" x14ac:dyDescent="0.2">
      <c r="A30" s="2">
        <v>6</v>
      </c>
      <c r="B30" s="1" t="s">
        <v>52</v>
      </c>
      <c r="C30" s="4">
        <v>343</v>
      </c>
      <c r="D30" s="8">
        <v>5.49</v>
      </c>
      <c r="E30" s="4">
        <v>171</v>
      </c>
      <c r="F30" s="8">
        <v>5.7</v>
      </c>
      <c r="G30" s="4">
        <v>171</v>
      </c>
      <c r="H30" s="8">
        <v>5.41</v>
      </c>
      <c r="I30" s="4">
        <v>0</v>
      </c>
    </row>
    <row r="31" spans="1:9" x14ac:dyDescent="0.2">
      <c r="A31" s="2">
        <v>7</v>
      </c>
      <c r="B31" s="1" t="s">
        <v>55</v>
      </c>
      <c r="C31" s="4">
        <v>306</v>
      </c>
      <c r="D31" s="8">
        <v>4.9000000000000004</v>
      </c>
      <c r="E31" s="4">
        <v>171</v>
      </c>
      <c r="F31" s="8">
        <v>5.7</v>
      </c>
      <c r="G31" s="4">
        <v>134</v>
      </c>
      <c r="H31" s="8">
        <v>4.24</v>
      </c>
      <c r="I31" s="4">
        <v>1</v>
      </c>
    </row>
    <row r="32" spans="1:9" x14ac:dyDescent="0.2">
      <c r="A32" s="2">
        <v>8</v>
      </c>
      <c r="B32" s="1" t="s">
        <v>45</v>
      </c>
      <c r="C32" s="4">
        <v>264</v>
      </c>
      <c r="D32" s="8">
        <v>4.2300000000000004</v>
      </c>
      <c r="E32" s="4">
        <v>63</v>
      </c>
      <c r="F32" s="8">
        <v>2.1</v>
      </c>
      <c r="G32" s="4">
        <v>201</v>
      </c>
      <c r="H32" s="8">
        <v>6.36</v>
      </c>
      <c r="I32" s="4">
        <v>0</v>
      </c>
    </row>
    <row r="33" spans="1:9" x14ac:dyDescent="0.2">
      <c r="A33" s="2">
        <v>8</v>
      </c>
      <c r="B33" s="1" t="s">
        <v>50</v>
      </c>
      <c r="C33" s="4">
        <v>264</v>
      </c>
      <c r="D33" s="8">
        <v>4.2300000000000004</v>
      </c>
      <c r="E33" s="4">
        <v>173</v>
      </c>
      <c r="F33" s="8">
        <v>5.76</v>
      </c>
      <c r="G33" s="4">
        <v>91</v>
      </c>
      <c r="H33" s="8">
        <v>2.88</v>
      </c>
      <c r="I33" s="4">
        <v>0</v>
      </c>
    </row>
    <row r="34" spans="1:9" x14ac:dyDescent="0.2">
      <c r="A34" s="2">
        <v>10</v>
      </c>
      <c r="B34" s="1" t="s">
        <v>61</v>
      </c>
      <c r="C34" s="4">
        <v>254</v>
      </c>
      <c r="D34" s="8">
        <v>4.07</v>
      </c>
      <c r="E34" s="4">
        <v>220</v>
      </c>
      <c r="F34" s="8">
        <v>7.33</v>
      </c>
      <c r="G34" s="4">
        <v>34</v>
      </c>
      <c r="H34" s="8">
        <v>1.08</v>
      </c>
      <c r="I34" s="4">
        <v>0</v>
      </c>
    </row>
    <row r="35" spans="1:9" x14ac:dyDescent="0.2">
      <c r="A35" s="2">
        <v>11</v>
      </c>
      <c r="B35" s="1" t="s">
        <v>44</v>
      </c>
      <c r="C35" s="4">
        <v>234</v>
      </c>
      <c r="D35" s="8">
        <v>3.75</v>
      </c>
      <c r="E35" s="4">
        <v>87</v>
      </c>
      <c r="F35" s="8">
        <v>2.9</v>
      </c>
      <c r="G35" s="4">
        <v>147</v>
      </c>
      <c r="H35" s="8">
        <v>4.6500000000000004</v>
      </c>
      <c r="I35" s="4">
        <v>0</v>
      </c>
    </row>
    <row r="36" spans="1:9" x14ac:dyDescent="0.2">
      <c r="A36" s="2">
        <v>12</v>
      </c>
      <c r="B36" s="1" t="s">
        <v>56</v>
      </c>
      <c r="C36" s="4">
        <v>206</v>
      </c>
      <c r="D36" s="8">
        <v>3.3</v>
      </c>
      <c r="E36" s="4">
        <v>59</v>
      </c>
      <c r="F36" s="8">
        <v>1.97</v>
      </c>
      <c r="G36" s="4">
        <v>144</v>
      </c>
      <c r="H36" s="8">
        <v>4.5599999999999996</v>
      </c>
      <c r="I36" s="4">
        <v>1</v>
      </c>
    </row>
    <row r="37" spans="1:9" x14ac:dyDescent="0.2">
      <c r="A37" s="2">
        <v>13</v>
      </c>
      <c r="B37" s="1" t="s">
        <v>51</v>
      </c>
      <c r="C37" s="4">
        <v>152</v>
      </c>
      <c r="D37" s="8">
        <v>2.4300000000000002</v>
      </c>
      <c r="E37" s="4">
        <v>94</v>
      </c>
      <c r="F37" s="8">
        <v>3.13</v>
      </c>
      <c r="G37" s="4">
        <v>58</v>
      </c>
      <c r="H37" s="8">
        <v>1.84</v>
      </c>
      <c r="I37" s="4">
        <v>0</v>
      </c>
    </row>
    <row r="38" spans="1:9" x14ac:dyDescent="0.2">
      <c r="A38" s="2">
        <v>14</v>
      </c>
      <c r="B38" s="1" t="s">
        <v>53</v>
      </c>
      <c r="C38" s="4">
        <v>135</v>
      </c>
      <c r="D38" s="8">
        <v>2.16</v>
      </c>
      <c r="E38" s="4">
        <v>10</v>
      </c>
      <c r="F38" s="8">
        <v>0.33</v>
      </c>
      <c r="G38" s="4">
        <v>125</v>
      </c>
      <c r="H38" s="8">
        <v>3.96</v>
      </c>
      <c r="I38" s="4">
        <v>0</v>
      </c>
    </row>
    <row r="39" spans="1:9" x14ac:dyDescent="0.2">
      <c r="A39" s="2">
        <v>15</v>
      </c>
      <c r="B39" s="1" t="s">
        <v>49</v>
      </c>
      <c r="C39" s="4">
        <v>126</v>
      </c>
      <c r="D39" s="8">
        <v>2.02</v>
      </c>
      <c r="E39" s="4">
        <v>65</v>
      </c>
      <c r="F39" s="8">
        <v>2.17</v>
      </c>
      <c r="G39" s="4">
        <v>61</v>
      </c>
      <c r="H39" s="8">
        <v>1.93</v>
      </c>
      <c r="I39" s="4">
        <v>0</v>
      </c>
    </row>
    <row r="40" spans="1:9" x14ac:dyDescent="0.2">
      <c r="A40" s="2">
        <v>16</v>
      </c>
      <c r="B40" s="1" t="s">
        <v>62</v>
      </c>
      <c r="C40" s="4">
        <v>114</v>
      </c>
      <c r="D40" s="8">
        <v>1.82</v>
      </c>
      <c r="E40" s="4">
        <v>3</v>
      </c>
      <c r="F40" s="8">
        <v>0.1</v>
      </c>
      <c r="G40" s="4">
        <v>102</v>
      </c>
      <c r="H40" s="8">
        <v>3.23</v>
      </c>
      <c r="I40" s="4">
        <v>1</v>
      </c>
    </row>
    <row r="41" spans="1:9" x14ac:dyDescent="0.2">
      <c r="A41" s="2">
        <v>17</v>
      </c>
      <c r="B41" s="1" t="s">
        <v>64</v>
      </c>
      <c r="C41" s="4">
        <v>105</v>
      </c>
      <c r="D41" s="8">
        <v>1.68</v>
      </c>
      <c r="E41" s="4">
        <v>12</v>
      </c>
      <c r="F41" s="8">
        <v>0.4</v>
      </c>
      <c r="G41" s="4">
        <v>91</v>
      </c>
      <c r="H41" s="8">
        <v>2.88</v>
      </c>
      <c r="I41" s="4">
        <v>2</v>
      </c>
    </row>
    <row r="42" spans="1:9" x14ac:dyDescent="0.2">
      <c r="A42" s="2">
        <v>18</v>
      </c>
      <c r="B42" s="1" t="s">
        <v>59</v>
      </c>
      <c r="C42" s="4">
        <v>95</v>
      </c>
      <c r="D42" s="8">
        <v>1.52</v>
      </c>
      <c r="E42" s="4">
        <v>37</v>
      </c>
      <c r="F42" s="8">
        <v>1.23</v>
      </c>
      <c r="G42" s="4">
        <v>58</v>
      </c>
      <c r="H42" s="8">
        <v>1.84</v>
      </c>
      <c r="I42" s="4">
        <v>0</v>
      </c>
    </row>
    <row r="43" spans="1:9" x14ac:dyDescent="0.2">
      <c r="A43" s="2">
        <v>19</v>
      </c>
      <c r="B43" s="1" t="s">
        <v>48</v>
      </c>
      <c r="C43" s="4">
        <v>89</v>
      </c>
      <c r="D43" s="8">
        <v>1.42</v>
      </c>
      <c r="E43" s="4">
        <v>19</v>
      </c>
      <c r="F43" s="8">
        <v>0.63</v>
      </c>
      <c r="G43" s="4">
        <v>69</v>
      </c>
      <c r="H43" s="8">
        <v>2.1800000000000002</v>
      </c>
      <c r="I43" s="4">
        <v>1</v>
      </c>
    </row>
    <row r="44" spans="1:9" x14ac:dyDescent="0.2">
      <c r="A44" s="2">
        <v>20</v>
      </c>
      <c r="B44" s="1" t="s">
        <v>63</v>
      </c>
      <c r="C44" s="4">
        <v>73</v>
      </c>
      <c r="D44" s="8">
        <v>1.17</v>
      </c>
      <c r="E44" s="4">
        <v>4</v>
      </c>
      <c r="F44" s="8">
        <v>0.13</v>
      </c>
      <c r="G44" s="4">
        <v>69</v>
      </c>
      <c r="H44" s="8">
        <v>2.1800000000000002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57</v>
      </c>
      <c r="C47" s="4">
        <v>263</v>
      </c>
      <c r="D47" s="8">
        <v>10.6</v>
      </c>
      <c r="E47" s="4">
        <v>224</v>
      </c>
      <c r="F47" s="8">
        <v>16.46</v>
      </c>
      <c r="G47" s="4">
        <v>39</v>
      </c>
      <c r="H47" s="8">
        <v>3.54</v>
      </c>
      <c r="I47" s="4">
        <v>0</v>
      </c>
    </row>
    <row r="48" spans="1:9" x14ac:dyDescent="0.2">
      <c r="A48" s="2">
        <v>2</v>
      </c>
      <c r="B48" s="1" t="s">
        <v>58</v>
      </c>
      <c r="C48" s="4">
        <v>258</v>
      </c>
      <c r="D48" s="8">
        <v>10.4</v>
      </c>
      <c r="E48" s="4">
        <v>212</v>
      </c>
      <c r="F48" s="8">
        <v>15.58</v>
      </c>
      <c r="G48" s="4">
        <v>46</v>
      </c>
      <c r="H48" s="8">
        <v>4.17</v>
      </c>
      <c r="I48" s="4">
        <v>0</v>
      </c>
    </row>
    <row r="49" spans="1:9" x14ac:dyDescent="0.2">
      <c r="A49" s="2">
        <v>3</v>
      </c>
      <c r="B49" s="1" t="s">
        <v>52</v>
      </c>
      <c r="C49" s="4">
        <v>171</v>
      </c>
      <c r="D49" s="8">
        <v>6.9</v>
      </c>
      <c r="E49" s="4">
        <v>103</v>
      </c>
      <c r="F49" s="8">
        <v>7.57</v>
      </c>
      <c r="G49" s="4">
        <v>67</v>
      </c>
      <c r="H49" s="8">
        <v>6.07</v>
      </c>
      <c r="I49" s="4">
        <v>1</v>
      </c>
    </row>
    <row r="50" spans="1:9" x14ac:dyDescent="0.2">
      <c r="A50" s="2">
        <v>4</v>
      </c>
      <c r="B50" s="1" t="s">
        <v>54</v>
      </c>
      <c r="C50" s="4">
        <v>167</v>
      </c>
      <c r="D50" s="8">
        <v>6.73</v>
      </c>
      <c r="E50" s="4">
        <v>74</v>
      </c>
      <c r="F50" s="8">
        <v>5.44</v>
      </c>
      <c r="G50" s="4">
        <v>93</v>
      </c>
      <c r="H50" s="8">
        <v>8.43</v>
      </c>
      <c r="I50" s="4">
        <v>0</v>
      </c>
    </row>
    <row r="51" spans="1:9" x14ac:dyDescent="0.2">
      <c r="A51" s="2">
        <v>5</v>
      </c>
      <c r="B51" s="1" t="s">
        <v>43</v>
      </c>
      <c r="C51" s="4">
        <v>160</v>
      </c>
      <c r="D51" s="8">
        <v>6.45</v>
      </c>
      <c r="E51" s="4">
        <v>34</v>
      </c>
      <c r="F51" s="8">
        <v>2.5</v>
      </c>
      <c r="G51" s="4">
        <v>126</v>
      </c>
      <c r="H51" s="8">
        <v>11.42</v>
      </c>
      <c r="I51" s="4">
        <v>0</v>
      </c>
    </row>
    <row r="52" spans="1:9" x14ac:dyDescent="0.2">
      <c r="A52" s="2">
        <v>6</v>
      </c>
      <c r="B52" s="1" t="s">
        <v>50</v>
      </c>
      <c r="C52" s="4">
        <v>115</v>
      </c>
      <c r="D52" s="8">
        <v>4.6399999999999997</v>
      </c>
      <c r="E52" s="4">
        <v>81</v>
      </c>
      <c r="F52" s="8">
        <v>5.95</v>
      </c>
      <c r="G52" s="4">
        <v>34</v>
      </c>
      <c r="H52" s="8">
        <v>3.08</v>
      </c>
      <c r="I52" s="4">
        <v>0</v>
      </c>
    </row>
    <row r="53" spans="1:9" x14ac:dyDescent="0.2">
      <c r="A53" s="2">
        <v>7</v>
      </c>
      <c r="B53" s="1" t="s">
        <v>60</v>
      </c>
      <c r="C53" s="4">
        <v>111</v>
      </c>
      <c r="D53" s="8">
        <v>4.4800000000000004</v>
      </c>
      <c r="E53" s="4">
        <v>74</v>
      </c>
      <c r="F53" s="8">
        <v>5.44</v>
      </c>
      <c r="G53" s="4">
        <v>30</v>
      </c>
      <c r="H53" s="8">
        <v>2.72</v>
      </c>
      <c r="I53" s="4">
        <v>0</v>
      </c>
    </row>
    <row r="54" spans="1:9" x14ac:dyDescent="0.2">
      <c r="A54" s="2">
        <v>8</v>
      </c>
      <c r="B54" s="1" t="s">
        <v>51</v>
      </c>
      <c r="C54" s="4">
        <v>107</v>
      </c>
      <c r="D54" s="8">
        <v>4.3099999999999996</v>
      </c>
      <c r="E54" s="4">
        <v>68</v>
      </c>
      <c r="F54" s="8">
        <v>5</v>
      </c>
      <c r="G54" s="4">
        <v>39</v>
      </c>
      <c r="H54" s="8">
        <v>3.54</v>
      </c>
      <c r="I54" s="4">
        <v>0</v>
      </c>
    </row>
    <row r="55" spans="1:9" x14ac:dyDescent="0.2">
      <c r="A55" s="2">
        <v>9</v>
      </c>
      <c r="B55" s="1" t="s">
        <v>44</v>
      </c>
      <c r="C55" s="4">
        <v>98</v>
      </c>
      <c r="D55" s="8">
        <v>3.95</v>
      </c>
      <c r="E55" s="4">
        <v>60</v>
      </c>
      <c r="F55" s="8">
        <v>4.41</v>
      </c>
      <c r="G55" s="4">
        <v>38</v>
      </c>
      <c r="H55" s="8">
        <v>3.45</v>
      </c>
      <c r="I55" s="4">
        <v>0</v>
      </c>
    </row>
    <row r="56" spans="1:9" x14ac:dyDescent="0.2">
      <c r="A56" s="2">
        <v>10</v>
      </c>
      <c r="B56" s="1" t="s">
        <v>61</v>
      </c>
      <c r="C56" s="4">
        <v>91</v>
      </c>
      <c r="D56" s="8">
        <v>3.67</v>
      </c>
      <c r="E56" s="4">
        <v>77</v>
      </c>
      <c r="F56" s="8">
        <v>5.66</v>
      </c>
      <c r="G56" s="4">
        <v>14</v>
      </c>
      <c r="H56" s="8">
        <v>1.27</v>
      </c>
      <c r="I56" s="4">
        <v>0</v>
      </c>
    </row>
    <row r="57" spans="1:9" x14ac:dyDescent="0.2">
      <c r="A57" s="2">
        <v>11</v>
      </c>
      <c r="B57" s="1" t="s">
        <v>45</v>
      </c>
      <c r="C57" s="4">
        <v>79</v>
      </c>
      <c r="D57" s="8">
        <v>3.19</v>
      </c>
      <c r="E57" s="4">
        <v>30</v>
      </c>
      <c r="F57" s="8">
        <v>2.2000000000000002</v>
      </c>
      <c r="G57" s="4">
        <v>49</v>
      </c>
      <c r="H57" s="8">
        <v>4.4400000000000004</v>
      </c>
      <c r="I57" s="4">
        <v>0</v>
      </c>
    </row>
    <row r="58" spans="1:9" x14ac:dyDescent="0.2">
      <c r="A58" s="2">
        <v>12</v>
      </c>
      <c r="B58" s="1" t="s">
        <v>55</v>
      </c>
      <c r="C58" s="4">
        <v>70</v>
      </c>
      <c r="D58" s="8">
        <v>2.82</v>
      </c>
      <c r="E58" s="4">
        <v>46</v>
      </c>
      <c r="F58" s="8">
        <v>3.38</v>
      </c>
      <c r="G58" s="4">
        <v>24</v>
      </c>
      <c r="H58" s="8">
        <v>2.1800000000000002</v>
      </c>
      <c r="I58" s="4">
        <v>0</v>
      </c>
    </row>
    <row r="59" spans="1:9" x14ac:dyDescent="0.2">
      <c r="A59" s="2">
        <v>13</v>
      </c>
      <c r="B59" s="1" t="s">
        <v>56</v>
      </c>
      <c r="C59" s="4">
        <v>56</v>
      </c>
      <c r="D59" s="8">
        <v>2.2599999999999998</v>
      </c>
      <c r="E59" s="4">
        <v>28</v>
      </c>
      <c r="F59" s="8">
        <v>2.06</v>
      </c>
      <c r="G59" s="4">
        <v>27</v>
      </c>
      <c r="H59" s="8">
        <v>2.4500000000000002</v>
      </c>
      <c r="I59" s="4">
        <v>0</v>
      </c>
    </row>
    <row r="60" spans="1:9" x14ac:dyDescent="0.2">
      <c r="A60" s="2">
        <v>14</v>
      </c>
      <c r="B60" s="1" t="s">
        <v>49</v>
      </c>
      <c r="C60" s="4">
        <v>51</v>
      </c>
      <c r="D60" s="8">
        <v>2.06</v>
      </c>
      <c r="E60" s="4">
        <v>31</v>
      </c>
      <c r="F60" s="8">
        <v>2.2799999999999998</v>
      </c>
      <c r="G60" s="4">
        <v>20</v>
      </c>
      <c r="H60" s="8">
        <v>1.81</v>
      </c>
      <c r="I60" s="4">
        <v>0</v>
      </c>
    </row>
    <row r="61" spans="1:9" x14ac:dyDescent="0.2">
      <c r="A61" s="2">
        <v>15</v>
      </c>
      <c r="B61" s="1" t="s">
        <v>53</v>
      </c>
      <c r="C61" s="4">
        <v>38</v>
      </c>
      <c r="D61" s="8">
        <v>1.53</v>
      </c>
      <c r="E61" s="4">
        <v>5</v>
      </c>
      <c r="F61" s="8">
        <v>0.37</v>
      </c>
      <c r="G61" s="4">
        <v>33</v>
      </c>
      <c r="H61" s="8">
        <v>2.99</v>
      </c>
      <c r="I61" s="4">
        <v>0</v>
      </c>
    </row>
    <row r="62" spans="1:9" x14ac:dyDescent="0.2">
      <c r="A62" s="2">
        <v>15</v>
      </c>
      <c r="B62" s="1" t="s">
        <v>59</v>
      </c>
      <c r="C62" s="4">
        <v>38</v>
      </c>
      <c r="D62" s="8">
        <v>1.53</v>
      </c>
      <c r="E62" s="4">
        <v>11</v>
      </c>
      <c r="F62" s="8">
        <v>0.81</v>
      </c>
      <c r="G62" s="4">
        <v>27</v>
      </c>
      <c r="H62" s="8">
        <v>2.4500000000000002</v>
      </c>
      <c r="I62" s="4">
        <v>0</v>
      </c>
    </row>
    <row r="63" spans="1:9" x14ac:dyDescent="0.2">
      <c r="A63" s="2">
        <v>17</v>
      </c>
      <c r="B63" s="1" t="s">
        <v>48</v>
      </c>
      <c r="C63" s="4">
        <v>37</v>
      </c>
      <c r="D63" s="8">
        <v>1.49</v>
      </c>
      <c r="E63" s="4">
        <v>11</v>
      </c>
      <c r="F63" s="8">
        <v>0.81</v>
      </c>
      <c r="G63" s="4">
        <v>26</v>
      </c>
      <c r="H63" s="8">
        <v>2.36</v>
      </c>
      <c r="I63" s="4">
        <v>0</v>
      </c>
    </row>
    <row r="64" spans="1:9" x14ac:dyDescent="0.2">
      <c r="A64" s="2">
        <v>18</v>
      </c>
      <c r="B64" s="1" t="s">
        <v>62</v>
      </c>
      <c r="C64" s="4">
        <v>33</v>
      </c>
      <c r="D64" s="8">
        <v>1.33</v>
      </c>
      <c r="E64" s="4">
        <v>0</v>
      </c>
      <c r="F64" s="8">
        <v>0</v>
      </c>
      <c r="G64" s="4">
        <v>28</v>
      </c>
      <c r="H64" s="8">
        <v>2.54</v>
      </c>
      <c r="I64" s="4">
        <v>2</v>
      </c>
    </row>
    <row r="65" spans="1:9" x14ac:dyDescent="0.2">
      <c r="A65" s="2">
        <v>19</v>
      </c>
      <c r="B65" s="1" t="s">
        <v>63</v>
      </c>
      <c r="C65" s="4">
        <v>32</v>
      </c>
      <c r="D65" s="8">
        <v>1.29</v>
      </c>
      <c r="E65" s="4">
        <v>7</v>
      </c>
      <c r="F65" s="8">
        <v>0.51</v>
      </c>
      <c r="G65" s="4">
        <v>25</v>
      </c>
      <c r="H65" s="8">
        <v>2.27</v>
      </c>
      <c r="I65" s="4">
        <v>0</v>
      </c>
    </row>
    <row r="66" spans="1:9" x14ac:dyDescent="0.2">
      <c r="A66" s="2">
        <v>20</v>
      </c>
      <c r="B66" s="1" t="s">
        <v>65</v>
      </c>
      <c r="C66" s="4">
        <v>30</v>
      </c>
      <c r="D66" s="8">
        <v>1.21</v>
      </c>
      <c r="E66" s="4">
        <v>16</v>
      </c>
      <c r="F66" s="8">
        <v>1.18</v>
      </c>
      <c r="G66" s="4">
        <v>14</v>
      </c>
      <c r="H66" s="8">
        <v>1.27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43</v>
      </c>
      <c r="C69" s="4">
        <v>274</v>
      </c>
      <c r="D69" s="8">
        <v>9.35</v>
      </c>
      <c r="E69" s="4">
        <v>130</v>
      </c>
      <c r="F69" s="8">
        <v>7.78</v>
      </c>
      <c r="G69" s="4">
        <v>144</v>
      </c>
      <c r="H69" s="8">
        <v>11.61</v>
      </c>
      <c r="I69" s="4">
        <v>0</v>
      </c>
    </row>
    <row r="70" spans="1:9" x14ac:dyDescent="0.2">
      <c r="A70" s="2">
        <v>2</v>
      </c>
      <c r="B70" s="1" t="s">
        <v>58</v>
      </c>
      <c r="C70" s="4">
        <v>263</v>
      </c>
      <c r="D70" s="8">
        <v>8.9700000000000006</v>
      </c>
      <c r="E70" s="4">
        <v>227</v>
      </c>
      <c r="F70" s="8">
        <v>13.58</v>
      </c>
      <c r="G70" s="4">
        <v>36</v>
      </c>
      <c r="H70" s="8">
        <v>2.9</v>
      </c>
      <c r="I70" s="4">
        <v>0</v>
      </c>
    </row>
    <row r="71" spans="1:9" x14ac:dyDescent="0.2">
      <c r="A71" s="2">
        <v>3</v>
      </c>
      <c r="B71" s="1" t="s">
        <v>52</v>
      </c>
      <c r="C71" s="4">
        <v>239</v>
      </c>
      <c r="D71" s="8">
        <v>8.15</v>
      </c>
      <c r="E71" s="4">
        <v>138</v>
      </c>
      <c r="F71" s="8">
        <v>8.26</v>
      </c>
      <c r="G71" s="4">
        <v>101</v>
      </c>
      <c r="H71" s="8">
        <v>8.15</v>
      </c>
      <c r="I71" s="4">
        <v>0</v>
      </c>
    </row>
    <row r="72" spans="1:9" x14ac:dyDescent="0.2">
      <c r="A72" s="2">
        <v>4</v>
      </c>
      <c r="B72" s="1" t="s">
        <v>57</v>
      </c>
      <c r="C72" s="4">
        <v>218</v>
      </c>
      <c r="D72" s="8">
        <v>7.44</v>
      </c>
      <c r="E72" s="4">
        <v>186</v>
      </c>
      <c r="F72" s="8">
        <v>11.13</v>
      </c>
      <c r="G72" s="4">
        <v>32</v>
      </c>
      <c r="H72" s="8">
        <v>2.58</v>
      </c>
      <c r="I72" s="4">
        <v>0</v>
      </c>
    </row>
    <row r="73" spans="1:9" x14ac:dyDescent="0.2">
      <c r="A73" s="2">
        <v>5</v>
      </c>
      <c r="B73" s="1" t="s">
        <v>54</v>
      </c>
      <c r="C73" s="4">
        <v>180</v>
      </c>
      <c r="D73" s="8">
        <v>6.14</v>
      </c>
      <c r="E73" s="4">
        <v>70</v>
      </c>
      <c r="F73" s="8">
        <v>4.1900000000000004</v>
      </c>
      <c r="G73" s="4">
        <v>110</v>
      </c>
      <c r="H73" s="8">
        <v>8.8699999999999992</v>
      </c>
      <c r="I73" s="4">
        <v>0</v>
      </c>
    </row>
    <row r="74" spans="1:9" x14ac:dyDescent="0.2">
      <c r="A74" s="2">
        <v>6</v>
      </c>
      <c r="B74" s="1" t="s">
        <v>44</v>
      </c>
      <c r="C74" s="4">
        <v>176</v>
      </c>
      <c r="D74" s="8">
        <v>6</v>
      </c>
      <c r="E74" s="4">
        <v>129</v>
      </c>
      <c r="F74" s="8">
        <v>7.72</v>
      </c>
      <c r="G74" s="4">
        <v>47</v>
      </c>
      <c r="H74" s="8">
        <v>3.79</v>
      </c>
      <c r="I74" s="4">
        <v>0</v>
      </c>
    </row>
    <row r="75" spans="1:9" x14ac:dyDescent="0.2">
      <c r="A75" s="2">
        <v>7</v>
      </c>
      <c r="B75" s="1" t="s">
        <v>50</v>
      </c>
      <c r="C75" s="4">
        <v>158</v>
      </c>
      <c r="D75" s="8">
        <v>5.39</v>
      </c>
      <c r="E75" s="4">
        <v>118</v>
      </c>
      <c r="F75" s="8">
        <v>7.06</v>
      </c>
      <c r="G75" s="4">
        <v>40</v>
      </c>
      <c r="H75" s="8">
        <v>3.23</v>
      </c>
      <c r="I75" s="4">
        <v>0</v>
      </c>
    </row>
    <row r="76" spans="1:9" x14ac:dyDescent="0.2">
      <c r="A76" s="2">
        <v>8</v>
      </c>
      <c r="B76" s="1" t="s">
        <v>45</v>
      </c>
      <c r="C76" s="4">
        <v>118</v>
      </c>
      <c r="D76" s="8">
        <v>4.03</v>
      </c>
      <c r="E76" s="4">
        <v>63</v>
      </c>
      <c r="F76" s="8">
        <v>3.77</v>
      </c>
      <c r="G76" s="4">
        <v>55</v>
      </c>
      <c r="H76" s="8">
        <v>4.4400000000000004</v>
      </c>
      <c r="I76" s="4">
        <v>0</v>
      </c>
    </row>
    <row r="77" spans="1:9" x14ac:dyDescent="0.2">
      <c r="A77" s="2">
        <v>9</v>
      </c>
      <c r="B77" s="1" t="s">
        <v>51</v>
      </c>
      <c r="C77" s="4">
        <v>116</v>
      </c>
      <c r="D77" s="8">
        <v>3.96</v>
      </c>
      <c r="E77" s="4">
        <v>65</v>
      </c>
      <c r="F77" s="8">
        <v>3.89</v>
      </c>
      <c r="G77" s="4">
        <v>51</v>
      </c>
      <c r="H77" s="8">
        <v>4.1100000000000003</v>
      </c>
      <c r="I77" s="4">
        <v>0</v>
      </c>
    </row>
    <row r="78" spans="1:9" x14ac:dyDescent="0.2">
      <c r="A78" s="2">
        <v>10</v>
      </c>
      <c r="B78" s="1" t="s">
        <v>60</v>
      </c>
      <c r="C78" s="4">
        <v>105</v>
      </c>
      <c r="D78" s="8">
        <v>3.58</v>
      </c>
      <c r="E78" s="4">
        <v>63</v>
      </c>
      <c r="F78" s="8">
        <v>3.77</v>
      </c>
      <c r="G78" s="4">
        <v>29</v>
      </c>
      <c r="H78" s="8">
        <v>2.34</v>
      </c>
      <c r="I78" s="4">
        <v>1</v>
      </c>
    </row>
    <row r="79" spans="1:9" x14ac:dyDescent="0.2">
      <c r="A79" s="2">
        <v>11</v>
      </c>
      <c r="B79" s="1" t="s">
        <v>61</v>
      </c>
      <c r="C79" s="4">
        <v>96</v>
      </c>
      <c r="D79" s="8">
        <v>3.28</v>
      </c>
      <c r="E79" s="4">
        <v>86</v>
      </c>
      <c r="F79" s="8">
        <v>5.15</v>
      </c>
      <c r="G79" s="4">
        <v>9</v>
      </c>
      <c r="H79" s="8">
        <v>0.73</v>
      </c>
      <c r="I79" s="4">
        <v>0</v>
      </c>
    </row>
    <row r="80" spans="1:9" x14ac:dyDescent="0.2">
      <c r="A80" s="2">
        <v>12</v>
      </c>
      <c r="B80" s="1" t="s">
        <v>49</v>
      </c>
      <c r="C80" s="4">
        <v>82</v>
      </c>
      <c r="D80" s="8">
        <v>2.8</v>
      </c>
      <c r="E80" s="4">
        <v>42</v>
      </c>
      <c r="F80" s="8">
        <v>2.5099999999999998</v>
      </c>
      <c r="G80" s="4">
        <v>40</v>
      </c>
      <c r="H80" s="8">
        <v>3.23</v>
      </c>
      <c r="I80" s="4">
        <v>0</v>
      </c>
    </row>
    <row r="81" spans="1:9" x14ac:dyDescent="0.2">
      <c r="A81" s="2">
        <v>13</v>
      </c>
      <c r="B81" s="1" t="s">
        <v>55</v>
      </c>
      <c r="C81" s="4">
        <v>62</v>
      </c>
      <c r="D81" s="8">
        <v>2.12</v>
      </c>
      <c r="E81" s="4">
        <v>48</v>
      </c>
      <c r="F81" s="8">
        <v>2.87</v>
      </c>
      <c r="G81" s="4">
        <v>14</v>
      </c>
      <c r="H81" s="8">
        <v>1.1299999999999999</v>
      </c>
      <c r="I81" s="4">
        <v>0</v>
      </c>
    </row>
    <row r="82" spans="1:9" x14ac:dyDescent="0.2">
      <c r="A82" s="2">
        <v>14</v>
      </c>
      <c r="B82" s="1" t="s">
        <v>56</v>
      </c>
      <c r="C82" s="4">
        <v>54</v>
      </c>
      <c r="D82" s="8">
        <v>1.84</v>
      </c>
      <c r="E82" s="4">
        <v>32</v>
      </c>
      <c r="F82" s="8">
        <v>1.92</v>
      </c>
      <c r="G82" s="4">
        <v>22</v>
      </c>
      <c r="H82" s="8">
        <v>1.77</v>
      </c>
      <c r="I82" s="4">
        <v>0</v>
      </c>
    </row>
    <row r="83" spans="1:9" x14ac:dyDescent="0.2">
      <c r="A83" s="2">
        <v>15</v>
      </c>
      <c r="B83" s="1" t="s">
        <v>47</v>
      </c>
      <c r="C83" s="4">
        <v>47</v>
      </c>
      <c r="D83" s="8">
        <v>1.6</v>
      </c>
      <c r="E83" s="4">
        <v>10</v>
      </c>
      <c r="F83" s="8">
        <v>0.6</v>
      </c>
      <c r="G83" s="4">
        <v>37</v>
      </c>
      <c r="H83" s="8">
        <v>2.98</v>
      </c>
      <c r="I83" s="4">
        <v>0</v>
      </c>
    </row>
    <row r="84" spans="1:9" x14ac:dyDescent="0.2">
      <c r="A84" s="2">
        <v>16</v>
      </c>
      <c r="B84" s="1" t="s">
        <v>46</v>
      </c>
      <c r="C84" s="4">
        <v>43</v>
      </c>
      <c r="D84" s="8">
        <v>1.47</v>
      </c>
      <c r="E84" s="4">
        <v>20</v>
      </c>
      <c r="F84" s="8">
        <v>1.2</v>
      </c>
      <c r="G84" s="4">
        <v>23</v>
      </c>
      <c r="H84" s="8">
        <v>1.85</v>
      </c>
      <c r="I84" s="4">
        <v>0</v>
      </c>
    </row>
    <row r="85" spans="1:9" x14ac:dyDescent="0.2">
      <c r="A85" s="2">
        <v>17</v>
      </c>
      <c r="B85" s="1" t="s">
        <v>67</v>
      </c>
      <c r="C85" s="4">
        <v>39</v>
      </c>
      <c r="D85" s="8">
        <v>1.33</v>
      </c>
      <c r="E85" s="4">
        <v>11</v>
      </c>
      <c r="F85" s="8">
        <v>0.66</v>
      </c>
      <c r="G85" s="4">
        <v>28</v>
      </c>
      <c r="H85" s="8">
        <v>2.2599999999999998</v>
      </c>
      <c r="I85" s="4">
        <v>0</v>
      </c>
    </row>
    <row r="86" spans="1:9" x14ac:dyDescent="0.2">
      <c r="A86" s="2">
        <v>18</v>
      </c>
      <c r="B86" s="1" t="s">
        <v>66</v>
      </c>
      <c r="C86" s="4">
        <v>36</v>
      </c>
      <c r="D86" s="8">
        <v>1.23</v>
      </c>
      <c r="E86" s="4">
        <v>20</v>
      </c>
      <c r="F86" s="8">
        <v>1.2</v>
      </c>
      <c r="G86" s="4">
        <v>16</v>
      </c>
      <c r="H86" s="8">
        <v>1.29</v>
      </c>
      <c r="I86" s="4">
        <v>0</v>
      </c>
    </row>
    <row r="87" spans="1:9" x14ac:dyDescent="0.2">
      <c r="A87" s="2">
        <v>19</v>
      </c>
      <c r="B87" s="1" t="s">
        <v>59</v>
      </c>
      <c r="C87" s="4">
        <v>35</v>
      </c>
      <c r="D87" s="8">
        <v>1.19</v>
      </c>
      <c r="E87" s="4">
        <v>17</v>
      </c>
      <c r="F87" s="8">
        <v>1.02</v>
      </c>
      <c r="G87" s="4">
        <v>18</v>
      </c>
      <c r="H87" s="8">
        <v>1.45</v>
      </c>
      <c r="I87" s="4">
        <v>0</v>
      </c>
    </row>
    <row r="88" spans="1:9" x14ac:dyDescent="0.2">
      <c r="A88" s="2">
        <v>20</v>
      </c>
      <c r="B88" s="1" t="s">
        <v>62</v>
      </c>
      <c r="C88" s="4">
        <v>32</v>
      </c>
      <c r="D88" s="8">
        <v>1.0900000000000001</v>
      </c>
      <c r="E88" s="4">
        <v>0</v>
      </c>
      <c r="F88" s="8">
        <v>0</v>
      </c>
      <c r="G88" s="4">
        <v>30</v>
      </c>
      <c r="H88" s="8">
        <v>2.42</v>
      </c>
      <c r="I88" s="4">
        <v>1</v>
      </c>
    </row>
    <row r="89" spans="1:9" x14ac:dyDescent="0.2">
      <c r="A89" s="1"/>
      <c r="C89" s="4"/>
      <c r="D89" s="8"/>
      <c r="E89" s="4"/>
      <c r="F89" s="8"/>
      <c r="G89" s="4"/>
      <c r="H89" s="8"/>
      <c r="I89" s="4"/>
    </row>
    <row r="90" spans="1:9" x14ac:dyDescent="0.2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2">
      <c r="A91" s="2">
        <v>1</v>
      </c>
      <c r="B91" s="1" t="s">
        <v>58</v>
      </c>
      <c r="C91" s="4">
        <v>168</v>
      </c>
      <c r="D91" s="8">
        <v>10.53</v>
      </c>
      <c r="E91" s="4">
        <v>133</v>
      </c>
      <c r="F91" s="8">
        <v>15.41</v>
      </c>
      <c r="G91" s="4">
        <v>35</v>
      </c>
      <c r="H91" s="8">
        <v>4.8499999999999996</v>
      </c>
      <c r="I91" s="4">
        <v>0</v>
      </c>
    </row>
    <row r="92" spans="1:9" x14ac:dyDescent="0.2">
      <c r="A92" s="2">
        <v>2</v>
      </c>
      <c r="B92" s="1" t="s">
        <v>57</v>
      </c>
      <c r="C92" s="4">
        <v>141</v>
      </c>
      <c r="D92" s="8">
        <v>8.84</v>
      </c>
      <c r="E92" s="4">
        <v>121</v>
      </c>
      <c r="F92" s="8">
        <v>14.02</v>
      </c>
      <c r="G92" s="4">
        <v>19</v>
      </c>
      <c r="H92" s="8">
        <v>2.64</v>
      </c>
      <c r="I92" s="4">
        <v>1</v>
      </c>
    </row>
    <row r="93" spans="1:9" x14ac:dyDescent="0.2">
      <c r="A93" s="2">
        <v>3</v>
      </c>
      <c r="B93" s="1" t="s">
        <v>43</v>
      </c>
      <c r="C93" s="4">
        <v>138</v>
      </c>
      <c r="D93" s="8">
        <v>8.65</v>
      </c>
      <c r="E93" s="4">
        <v>50</v>
      </c>
      <c r="F93" s="8">
        <v>5.79</v>
      </c>
      <c r="G93" s="4">
        <v>88</v>
      </c>
      <c r="H93" s="8">
        <v>12.21</v>
      </c>
      <c r="I93" s="4">
        <v>0</v>
      </c>
    </row>
    <row r="94" spans="1:9" x14ac:dyDescent="0.2">
      <c r="A94" s="2">
        <v>4</v>
      </c>
      <c r="B94" s="1" t="s">
        <v>52</v>
      </c>
      <c r="C94" s="4">
        <v>122</v>
      </c>
      <c r="D94" s="8">
        <v>7.65</v>
      </c>
      <c r="E94" s="4">
        <v>64</v>
      </c>
      <c r="F94" s="8">
        <v>7.42</v>
      </c>
      <c r="G94" s="4">
        <v>58</v>
      </c>
      <c r="H94" s="8">
        <v>8.0399999999999991</v>
      </c>
      <c r="I94" s="4">
        <v>0</v>
      </c>
    </row>
    <row r="95" spans="1:9" x14ac:dyDescent="0.2">
      <c r="A95" s="2">
        <v>5</v>
      </c>
      <c r="B95" s="1" t="s">
        <v>50</v>
      </c>
      <c r="C95" s="4">
        <v>90</v>
      </c>
      <c r="D95" s="8">
        <v>5.64</v>
      </c>
      <c r="E95" s="4">
        <v>73</v>
      </c>
      <c r="F95" s="8">
        <v>8.4600000000000009</v>
      </c>
      <c r="G95" s="4">
        <v>17</v>
      </c>
      <c r="H95" s="8">
        <v>2.36</v>
      </c>
      <c r="I95" s="4">
        <v>0</v>
      </c>
    </row>
    <row r="96" spans="1:9" x14ac:dyDescent="0.2">
      <c r="A96" s="2">
        <v>6</v>
      </c>
      <c r="B96" s="1" t="s">
        <v>54</v>
      </c>
      <c r="C96" s="4">
        <v>86</v>
      </c>
      <c r="D96" s="8">
        <v>5.39</v>
      </c>
      <c r="E96" s="4">
        <v>29</v>
      </c>
      <c r="F96" s="8">
        <v>3.36</v>
      </c>
      <c r="G96" s="4">
        <v>57</v>
      </c>
      <c r="H96" s="8">
        <v>7.91</v>
      </c>
      <c r="I96" s="4">
        <v>0</v>
      </c>
    </row>
    <row r="97" spans="1:9" x14ac:dyDescent="0.2">
      <c r="A97" s="2">
        <v>7</v>
      </c>
      <c r="B97" s="1" t="s">
        <v>44</v>
      </c>
      <c r="C97" s="4">
        <v>82</v>
      </c>
      <c r="D97" s="8">
        <v>5.14</v>
      </c>
      <c r="E97" s="4">
        <v>49</v>
      </c>
      <c r="F97" s="8">
        <v>5.68</v>
      </c>
      <c r="G97" s="4">
        <v>33</v>
      </c>
      <c r="H97" s="8">
        <v>4.58</v>
      </c>
      <c r="I97" s="4">
        <v>0</v>
      </c>
    </row>
    <row r="98" spans="1:9" x14ac:dyDescent="0.2">
      <c r="A98" s="2">
        <v>8</v>
      </c>
      <c r="B98" s="1" t="s">
        <v>49</v>
      </c>
      <c r="C98" s="4">
        <v>58</v>
      </c>
      <c r="D98" s="8">
        <v>3.64</v>
      </c>
      <c r="E98" s="4">
        <v>23</v>
      </c>
      <c r="F98" s="8">
        <v>2.67</v>
      </c>
      <c r="G98" s="4">
        <v>35</v>
      </c>
      <c r="H98" s="8">
        <v>4.8499999999999996</v>
      </c>
      <c r="I98" s="4">
        <v>0</v>
      </c>
    </row>
    <row r="99" spans="1:9" x14ac:dyDescent="0.2">
      <c r="A99" s="2">
        <v>8</v>
      </c>
      <c r="B99" s="1" t="s">
        <v>51</v>
      </c>
      <c r="C99" s="4">
        <v>58</v>
      </c>
      <c r="D99" s="8">
        <v>3.64</v>
      </c>
      <c r="E99" s="4">
        <v>35</v>
      </c>
      <c r="F99" s="8">
        <v>4.0599999999999996</v>
      </c>
      <c r="G99" s="4">
        <v>23</v>
      </c>
      <c r="H99" s="8">
        <v>3.19</v>
      </c>
      <c r="I99" s="4">
        <v>0</v>
      </c>
    </row>
    <row r="100" spans="1:9" x14ac:dyDescent="0.2">
      <c r="A100" s="2">
        <v>10</v>
      </c>
      <c r="B100" s="1" t="s">
        <v>60</v>
      </c>
      <c r="C100" s="4">
        <v>57</v>
      </c>
      <c r="D100" s="8">
        <v>3.57</v>
      </c>
      <c r="E100" s="4">
        <v>39</v>
      </c>
      <c r="F100" s="8">
        <v>4.5199999999999996</v>
      </c>
      <c r="G100" s="4">
        <v>17</v>
      </c>
      <c r="H100" s="8">
        <v>2.36</v>
      </c>
      <c r="I100" s="4">
        <v>0</v>
      </c>
    </row>
    <row r="101" spans="1:9" x14ac:dyDescent="0.2">
      <c r="A101" s="2">
        <v>11</v>
      </c>
      <c r="B101" s="1" t="s">
        <v>55</v>
      </c>
      <c r="C101" s="4">
        <v>49</v>
      </c>
      <c r="D101" s="8">
        <v>3.07</v>
      </c>
      <c r="E101" s="4">
        <v>35</v>
      </c>
      <c r="F101" s="8">
        <v>4.0599999999999996</v>
      </c>
      <c r="G101" s="4">
        <v>14</v>
      </c>
      <c r="H101" s="8">
        <v>1.94</v>
      </c>
      <c r="I101" s="4">
        <v>0</v>
      </c>
    </row>
    <row r="102" spans="1:9" x14ac:dyDescent="0.2">
      <c r="A102" s="2">
        <v>11</v>
      </c>
      <c r="B102" s="1" t="s">
        <v>61</v>
      </c>
      <c r="C102" s="4">
        <v>49</v>
      </c>
      <c r="D102" s="8">
        <v>3.07</v>
      </c>
      <c r="E102" s="4">
        <v>38</v>
      </c>
      <c r="F102" s="8">
        <v>4.4000000000000004</v>
      </c>
      <c r="G102" s="4">
        <v>11</v>
      </c>
      <c r="H102" s="8">
        <v>1.53</v>
      </c>
      <c r="I102" s="4">
        <v>0</v>
      </c>
    </row>
    <row r="103" spans="1:9" x14ac:dyDescent="0.2">
      <c r="A103" s="2">
        <v>13</v>
      </c>
      <c r="B103" s="1" t="s">
        <v>45</v>
      </c>
      <c r="C103" s="4">
        <v>44</v>
      </c>
      <c r="D103" s="8">
        <v>2.76</v>
      </c>
      <c r="E103" s="4">
        <v>16</v>
      </c>
      <c r="F103" s="8">
        <v>1.85</v>
      </c>
      <c r="G103" s="4">
        <v>28</v>
      </c>
      <c r="H103" s="8">
        <v>3.88</v>
      </c>
      <c r="I103" s="4">
        <v>0</v>
      </c>
    </row>
    <row r="104" spans="1:9" x14ac:dyDescent="0.2">
      <c r="A104" s="2">
        <v>14</v>
      </c>
      <c r="B104" s="1" t="s">
        <v>59</v>
      </c>
      <c r="C104" s="4">
        <v>33</v>
      </c>
      <c r="D104" s="8">
        <v>2.0699999999999998</v>
      </c>
      <c r="E104" s="4">
        <v>17</v>
      </c>
      <c r="F104" s="8">
        <v>1.97</v>
      </c>
      <c r="G104" s="4">
        <v>16</v>
      </c>
      <c r="H104" s="8">
        <v>2.2200000000000002</v>
      </c>
      <c r="I104" s="4">
        <v>0</v>
      </c>
    </row>
    <row r="105" spans="1:9" x14ac:dyDescent="0.2">
      <c r="A105" s="2">
        <v>15</v>
      </c>
      <c r="B105" s="1" t="s">
        <v>56</v>
      </c>
      <c r="C105" s="4">
        <v>30</v>
      </c>
      <c r="D105" s="8">
        <v>1.88</v>
      </c>
      <c r="E105" s="4">
        <v>12</v>
      </c>
      <c r="F105" s="8">
        <v>1.39</v>
      </c>
      <c r="G105" s="4">
        <v>18</v>
      </c>
      <c r="H105" s="8">
        <v>2.5</v>
      </c>
      <c r="I105" s="4">
        <v>0</v>
      </c>
    </row>
    <row r="106" spans="1:9" x14ac:dyDescent="0.2">
      <c r="A106" s="2">
        <v>16</v>
      </c>
      <c r="B106" s="1" t="s">
        <v>53</v>
      </c>
      <c r="C106" s="4">
        <v>26</v>
      </c>
      <c r="D106" s="8">
        <v>1.63</v>
      </c>
      <c r="E106" s="4">
        <v>4</v>
      </c>
      <c r="F106" s="8">
        <v>0.46</v>
      </c>
      <c r="G106" s="4">
        <v>22</v>
      </c>
      <c r="H106" s="8">
        <v>3.05</v>
      </c>
      <c r="I106" s="4">
        <v>0</v>
      </c>
    </row>
    <row r="107" spans="1:9" x14ac:dyDescent="0.2">
      <c r="A107" s="2">
        <v>17</v>
      </c>
      <c r="B107" s="1" t="s">
        <v>62</v>
      </c>
      <c r="C107" s="4">
        <v>25</v>
      </c>
      <c r="D107" s="8">
        <v>1.57</v>
      </c>
      <c r="E107" s="4">
        <v>1</v>
      </c>
      <c r="F107" s="8">
        <v>0.12</v>
      </c>
      <c r="G107" s="4">
        <v>19</v>
      </c>
      <c r="H107" s="8">
        <v>2.64</v>
      </c>
      <c r="I107" s="4">
        <v>1</v>
      </c>
    </row>
    <row r="108" spans="1:9" x14ac:dyDescent="0.2">
      <c r="A108" s="2">
        <v>18</v>
      </c>
      <c r="B108" s="1" t="s">
        <v>63</v>
      </c>
      <c r="C108" s="4">
        <v>23</v>
      </c>
      <c r="D108" s="8">
        <v>1.44</v>
      </c>
      <c r="E108" s="4">
        <v>5</v>
      </c>
      <c r="F108" s="8">
        <v>0.57999999999999996</v>
      </c>
      <c r="G108" s="4">
        <v>18</v>
      </c>
      <c r="H108" s="8">
        <v>2.5</v>
      </c>
      <c r="I108" s="4">
        <v>0</v>
      </c>
    </row>
    <row r="109" spans="1:9" x14ac:dyDescent="0.2">
      <c r="A109" s="2">
        <v>19</v>
      </c>
      <c r="B109" s="1" t="s">
        <v>68</v>
      </c>
      <c r="C109" s="4">
        <v>22</v>
      </c>
      <c r="D109" s="8">
        <v>1.38</v>
      </c>
      <c r="E109" s="4">
        <v>10</v>
      </c>
      <c r="F109" s="8">
        <v>1.1599999999999999</v>
      </c>
      <c r="G109" s="4">
        <v>12</v>
      </c>
      <c r="H109" s="8">
        <v>1.66</v>
      </c>
      <c r="I109" s="4">
        <v>0</v>
      </c>
    </row>
    <row r="110" spans="1:9" x14ac:dyDescent="0.2">
      <c r="A110" s="2">
        <v>20</v>
      </c>
      <c r="B110" s="1" t="s">
        <v>47</v>
      </c>
      <c r="C110" s="4">
        <v>20</v>
      </c>
      <c r="D110" s="8">
        <v>1.25</v>
      </c>
      <c r="E110" s="4">
        <v>6</v>
      </c>
      <c r="F110" s="8">
        <v>0.7</v>
      </c>
      <c r="G110" s="4">
        <v>14</v>
      </c>
      <c r="H110" s="8">
        <v>1.94</v>
      </c>
      <c r="I110" s="4">
        <v>0</v>
      </c>
    </row>
    <row r="111" spans="1:9" x14ac:dyDescent="0.2">
      <c r="A111" s="1"/>
      <c r="C111" s="4"/>
      <c r="D111" s="8"/>
      <c r="E111" s="4"/>
      <c r="F111" s="8"/>
      <c r="G111" s="4"/>
      <c r="H111" s="8"/>
      <c r="I111" s="4"/>
    </row>
    <row r="112" spans="1:9" x14ac:dyDescent="0.2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2">
      <c r="A113" s="2">
        <v>1</v>
      </c>
      <c r="B113" s="1" t="s">
        <v>54</v>
      </c>
      <c r="C113" s="4">
        <v>287</v>
      </c>
      <c r="D113" s="8">
        <v>12.08</v>
      </c>
      <c r="E113" s="4">
        <v>105</v>
      </c>
      <c r="F113" s="8">
        <v>9.92</v>
      </c>
      <c r="G113" s="4">
        <v>181</v>
      </c>
      <c r="H113" s="8">
        <v>13.84</v>
      </c>
      <c r="I113" s="4">
        <v>1</v>
      </c>
    </row>
    <row r="114" spans="1:9" x14ac:dyDescent="0.2">
      <c r="A114" s="2">
        <v>2</v>
      </c>
      <c r="B114" s="1" t="s">
        <v>58</v>
      </c>
      <c r="C114" s="4">
        <v>272</v>
      </c>
      <c r="D114" s="8">
        <v>11.45</v>
      </c>
      <c r="E114" s="4">
        <v>202</v>
      </c>
      <c r="F114" s="8">
        <v>19.07</v>
      </c>
      <c r="G114" s="4">
        <v>70</v>
      </c>
      <c r="H114" s="8">
        <v>5.35</v>
      </c>
      <c r="I114" s="4">
        <v>0</v>
      </c>
    </row>
    <row r="115" spans="1:9" x14ac:dyDescent="0.2">
      <c r="A115" s="2">
        <v>3</v>
      </c>
      <c r="B115" s="1" t="s">
        <v>57</v>
      </c>
      <c r="C115" s="4">
        <v>168</v>
      </c>
      <c r="D115" s="8">
        <v>7.07</v>
      </c>
      <c r="E115" s="4">
        <v>130</v>
      </c>
      <c r="F115" s="8">
        <v>12.28</v>
      </c>
      <c r="G115" s="4">
        <v>38</v>
      </c>
      <c r="H115" s="8">
        <v>2.91</v>
      </c>
      <c r="I115" s="4">
        <v>0</v>
      </c>
    </row>
    <row r="116" spans="1:9" x14ac:dyDescent="0.2">
      <c r="A116" s="2">
        <v>4</v>
      </c>
      <c r="B116" s="1" t="s">
        <v>52</v>
      </c>
      <c r="C116" s="4">
        <v>149</v>
      </c>
      <c r="D116" s="8">
        <v>6.27</v>
      </c>
      <c r="E116" s="4">
        <v>64</v>
      </c>
      <c r="F116" s="8">
        <v>6.04</v>
      </c>
      <c r="G116" s="4">
        <v>85</v>
      </c>
      <c r="H116" s="8">
        <v>6.5</v>
      </c>
      <c r="I116" s="4">
        <v>0</v>
      </c>
    </row>
    <row r="117" spans="1:9" x14ac:dyDescent="0.2">
      <c r="A117" s="2">
        <v>5</v>
      </c>
      <c r="B117" s="1" t="s">
        <v>60</v>
      </c>
      <c r="C117" s="4">
        <v>141</v>
      </c>
      <c r="D117" s="8">
        <v>5.94</v>
      </c>
      <c r="E117" s="4">
        <v>94</v>
      </c>
      <c r="F117" s="8">
        <v>8.8800000000000008</v>
      </c>
      <c r="G117" s="4">
        <v>46</v>
      </c>
      <c r="H117" s="8">
        <v>3.52</v>
      </c>
      <c r="I117" s="4">
        <v>0</v>
      </c>
    </row>
    <row r="118" spans="1:9" x14ac:dyDescent="0.2">
      <c r="A118" s="2">
        <v>6</v>
      </c>
      <c r="B118" s="1" t="s">
        <v>43</v>
      </c>
      <c r="C118" s="4">
        <v>133</v>
      </c>
      <c r="D118" s="8">
        <v>5.6</v>
      </c>
      <c r="E118" s="4">
        <v>22</v>
      </c>
      <c r="F118" s="8">
        <v>2.08</v>
      </c>
      <c r="G118" s="4">
        <v>111</v>
      </c>
      <c r="H118" s="8">
        <v>8.49</v>
      </c>
      <c r="I118" s="4">
        <v>0</v>
      </c>
    </row>
    <row r="119" spans="1:9" x14ac:dyDescent="0.2">
      <c r="A119" s="2">
        <v>7</v>
      </c>
      <c r="B119" s="1" t="s">
        <v>55</v>
      </c>
      <c r="C119" s="4">
        <v>95</v>
      </c>
      <c r="D119" s="8">
        <v>4</v>
      </c>
      <c r="E119" s="4">
        <v>64</v>
      </c>
      <c r="F119" s="8">
        <v>6.04</v>
      </c>
      <c r="G119" s="4">
        <v>31</v>
      </c>
      <c r="H119" s="8">
        <v>2.37</v>
      </c>
      <c r="I119" s="4">
        <v>0</v>
      </c>
    </row>
    <row r="120" spans="1:9" x14ac:dyDescent="0.2">
      <c r="A120" s="2">
        <v>8</v>
      </c>
      <c r="B120" s="1" t="s">
        <v>45</v>
      </c>
      <c r="C120" s="4">
        <v>86</v>
      </c>
      <c r="D120" s="8">
        <v>3.62</v>
      </c>
      <c r="E120" s="4">
        <v>18</v>
      </c>
      <c r="F120" s="8">
        <v>1.7</v>
      </c>
      <c r="G120" s="4">
        <v>68</v>
      </c>
      <c r="H120" s="8">
        <v>5.2</v>
      </c>
      <c r="I120" s="4">
        <v>0</v>
      </c>
    </row>
    <row r="121" spans="1:9" x14ac:dyDescent="0.2">
      <c r="A121" s="2">
        <v>9</v>
      </c>
      <c r="B121" s="1" t="s">
        <v>61</v>
      </c>
      <c r="C121" s="4">
        <v>82</v>
      </c>
      <c r="D121" s="8">
        <v>3.45</v>
      </c>
      <c r="E121" s="4">
        <v>74</v>
      </c>
      <c r="F121" s="8">
        <v>6.99</v>
      </c>
      <c r="G121" s="4">
        <v>8</v>
      </c>
      <c r="H121" s="8">
        <v>0.61</v>
      </c>
      <c r="I121" s="4">
        <v>0</v>
      </c>
    </row>
    <row r="122" spans="1:9" x14ac:dyDescent="0.2">
      <c r="A122" s="2">
        <v>10</v>
      </c>
      <c r="B122" s="1" t="s">
        <v>50</v>
      </c>
      <c r="C122" s="4">
        <v>77</v>
      </c>
      <c r="D122" s="8">
        <v>3.24</v>
      </c>
      <c r="E122" s="4">
        <v>51</v>
      </c>
      <c r="F122" s="8">
        <v>4.82</v>
      </c>
      <c r="G122" s="4">
        <v>26</v>
      </c>
      <c r="H122" s="8">
        <v>1.99</v>
      </c>
      <c r="I122" s="4">
        <v>0</v>
      </c>
    </row>
    <row r="123" spans="1:9" x14ac:dyDescent="0.2">
      <c r="A123" s="2">
        <v>11</v>
      </c>
      <c r="B123" s="1" t="s">
        <v>56</v>
      </c>
      <c r="C123" s="4">
        <v>67</v>
      </c>
      <c r="D123" s="8">
        <v>2.82</v>
      </c>
      <c r="E123" s="4">
        <v>28</v>
      </c>
      <c r="F123" s="8">
        <v>2.64</v>
      </c>
      <c r="G123" s="4">
        <v>38</v>
      </c>
      <c r="H123" s="8">
        <v>2.91</v>
      </c>
      <c r="I123" s="4">
        <v>1</v>
      </c>
    </row>
    <row r="124" spans="1:9" x14ac:dyDescent="0.2">
      <c r="A124" s="2">
        <v>12</v>
      </c>
      <c r="B124" s="1" t="s">
        <v>44</v>
      </c>
      <c r="C124" s="4">
        <v>66</v>
      </c>
      <c r="D124" s="8">
        <v>2.78</v>
      </c>
      <c r="E124" s="4">
        <v>35</v>
      </c>
      <c r="F124" s="8">
        <v>3.31</v>
      </c>
      <c r="G124" s="4">
        <v>31</v>
      </c>
      <c r="H124" s="8">
        <v>2.37</v>
      </c>
      <c r="I124" s="4">
        <v>0</v>
      </c>
    </row>
    <row r="125" spans="1:9" x14ac:dyDescent="0.2">
      <c r="A125" s="2">
        <v>13</v>
      </c>
      <c r="B125" s="1" t="s">
        <v>51</v>
      </c>
      <c r="C125" s="4">
        <v>62</v>
      </c>
      <c r="D125" s="8">
        <v>2.61</v>
      </c>
      <c r="E125" s="4">
        <v>32</v>
      </c>
      <c r="F125" s="8">
        <v>3.02</v>
      </c>
      <c r="G125" s="4">
        <v>30</v>
      </c>
      <c r="H125" s="8">
        <v>2.29</v>
      </c>
      <c r="I125" s="4">
        <v>0</v>
      </c>
    </row>
    <row r="126" spans="1:9" x14ac:dyDescent="0.2">
      <c r="A126" s="2">
        <v>14</v>
      </c>
      <c r="B126" s="1" t="s">
        <v>49</v>
      </c>
      <c r="C126" s="4">
        <v>53</v>
      </c>
      <c r="D126" s="8">
        <v>2.23</v>
      </c>
      <c r="E126" s="4">
        <v>19</v>
      </c>
      <c r="F126" s="8">
        <v>1.79</v>
      </c>
      <c r="G126" s="4">
        <v>34</v>
      </c>
      <c r="H126" s="8">
        <v>2.6</v>
      </c>
      <c r="I126" s="4">
        <v>0</v>
      </c>
    </row>
    <row r="127" spans="1:9" x14ac:dyDescent="0.2">
      <c r="A127" s="2">
        <v>15</v>
      </c>
      <c r="B127" s="1" t="s">
        <v>53</v>
      </c>
      <c r="C127" s="4">
        <v>47</v>
      </c>
      <c r="D127" s="8">
        <v>1.98</v>
      </c>
      <c r="E127" s="4">
        <v>1</v>
      </c>
      <c r="F127" s="8">
        <v>0.09</v>
      </c>
      <c r="G127" s="4">
        <v>46</v>
      </c>
      <c r="H127" s="8">
        <v>3.52</v>
      </c>
      <c r="I127" s="4">
        <v>0</v>
      </c>
    </row>
    <row r="128" spans="1:9" x14ac:dyDescent="0.2">
      <c r="A128" s="2">
        <v>16</v>
      </c>
      <c r="B128" s="1" t="s">
        <v>63</v>
      </c>
      <c r="C128" s="4">
        <v>39</v>
      </c>
      <c r="D128" s="8">
        <v>1.64</v>
      </c>
      <c r="E128" s="4">
        <v>2</v>
      </c>
      <c r="F128" s="8">
        <v>0.19</v>
      </c>
      <c r="G128" s="4">
        <v>37</v>
      </c>
      <c r="H128" s="8">
        <v>2.83</v>
      </c>
      <c r="I128" s="4">
        <v>0</v>
      </c>
    </row>
    <row r="129" spans="1:9" x14ac:dyDescent="0.2">
      <c r="A129" s="2">
        <v>17</v>
      </c>
      <c r="B129" s="1" t="s">
        <v>64</v>
      </c>
      <c r="C129" s="4">
        <v>36</v>
      </c>
      <c r="D129" s="8">
        <v>1.52</v>
      </c>
      <c r="E129" s="4">
        <v>2</v>
      </c>
      <c r="F129" s="8">
        <v>0.19</v>
      </c>
      <c r="G129" s="4">
        <v>34</v>
      </c>
      <c r="H129" s="8">
        <v>2.6</v>
      </c>
      <c r="I129" s="4">
        <v>0</v>
      </c>
    </row>
    <row r="130" spans="1:9" x14ac:dyDescent="0.2">
      <c r="A130" s="2">
        <v>18</v>
      </c>
      <c r="B130" s="1" t="s">
        <v>59</v>
      </c>
      <c r="C130" s="4">
        <v>34</v>
      </c>
      <c r="D130" s="8">
        <v>1.43</v>
      </c>
      <c r="E130" s="4">
        <v>15</v>
      </c>
      <c r="F130" s="8">
        <v>1.42</v>
      </c>
      <c r="G130" s="4">
        <v>19</v>
      </c>
      <c r="H130" s="8">
        <v>1.45</v>
      </c>
      <c r="I130" s="4">
        <v>0</v>
      </c>
    </row>
    <row r="131" spans="1:9" x14ac:dyDescent="0.2">
      <c r="A131" s="2">
        <v>19</v>
      </c>
      <c r="B131" s="1" t="s">
        <v>62</v>
      </c>
      <c r="C131" s="4">
        <v>33</v>
      </c>
      <c r="D131" s="8">
        <v>1.39</v>
      </c>
      <c r="E131" s="4">
        <v>0</v>
      </c>
      <c r="F131" s="8">
        <v>0</v>
      </c>
      <c r="G131" s="4">
        <v>32</v>
      </c>
      <c r="H131" s="8">
        <v>2.4500000000000002</v>
      </c>
      <c r="I131" s="4">
        <v>0</v>
      </c>
    </row>
    <row r="132" spans="1:9" x14ac:dyDescent="0.2">
      <c r="A132" s="2">
        <v>20</v>
      </c>
      <c r="B132" s="1" t="s">
        <v>47</v>
      </c>
      <c r="C132" s="4">
        <v>30</v>
      </c>
      <c r="D132" s="8">
        <v>1.26</v>
      </c>
      <c r="E132" s="4">
        <v>8</v>
      </c>
      <c r="F132" s="8">
        <v>0.76</v>
      </c>
      <c r="G132" s="4">
        <v>22</v>
      </c>
      <c r="H132" s="8">
        <v>1.68</v>
      </c>
      <c r="I132" s="4">
        <v>0</v>
      </c>
    </row>
    <row r="133" spans="1:9" x14ac:dyDescent="0.2">
      <c r="A133" s="1"/>
      <c r="C133" s="4"/>
      <c r="D133" s="8"/>
      <c r="E133" s="4"/>
      <c r="F133" s="8"/>
      <c r="G133" s="4"/>
      <c r="H133" s="8"/>
      <c r="I133" s="4"/>
    </row>
    <row r="134" spans="1:9" x14ac:dyDescent="0.2">
      <c r="A134" s="1" t="s">
        <v>6</v>
      </c>
      <c r="C134" s="4"/>
      <c r="D134" s="8"/>
      <c r="E134" s="4"/>
      <c r="F134" s="8"/>
      <c r="G134" s="4"/>
      <c r="H134" s="8"/>
      <c r="I134" s="4"/>
    </row>
    <row r="135" spans="1:9" x14ac:dyDescent="0.2">
      <c r="A135" s="2">
        <v>1</v>
      </c>
      <c r="B135" s="1" t="s">
        <v>58</v>
      </c>
      <c r="C135" s="4">
        <v>163</v>
      </c>
      <c r="D135" s="8">
        <v>11.58</v>
      </c>
      <c r="E135" s="4">
        <v>139</v>
      </c>
      <c r="F135" s="8">
        <v>21.03</v>
      </c>
      <c r="G135" s="4">
        <v>24</v>
      </c>
      <c r="H135" s="8">
        <v>3.31</v>
      </c>
      <c r="I135" s="4">
        <v>0</v>
      </c>
    </row>
    <row r="136" spans="1:9" x14ac:dyDescent="0.2">
      <c r="A136" s="2">
        <v>2</v>
      </c>
      <c r="B136" s="1" t="s">
        <v>57</v>
      </c>
      <c r="C136" s="4">
        <v>106</v>
      </c>
      <c r="D136" s="8">
        <v>7.53</v>
      </c>
      <c r="E136" s="4">
        <v>80</v>
      </c>
      <c r="F136" s="8">
        <v>12.1</v>
      </c>
      <c r="G136" s="4">
        <v>26</v>
      </c>
      <c r="H136" s="8">
        <v>3.58</v>
      </c>
      <c r="I136" s="4">
        <v>0</v>
      </c>
    </row>
    <row r="137" spans="1:9" x14ac:dyDescent="0.2">
      <c r="A137" s="2">
        <v>3</v>
      </c>
      <c r="B137" s="1" t="s">
        <v>43</v>
      </c>
      <c r="C137" s="4">
        <v>99</v>
      </c>
      <c r="D137" s="8">
        <v>7.03</v>
      </c>
      <c r="E137" s="4">
        <v>22</v>
      </c>
      <c r="F137" s="8">
        <v>3.33</v>
      </c>
      <c r="G137" s="4">
        <v>77</v>
      </c>
      <c r="H137" s="8">
        <v>10.61</v>
      </c>
      <c r="I137" s="4">
        <v>0</v>
      </c>
    </row>
    <row r="138" spans="1:9" x14ac:dyDescent="0.2">
      <c r="A138" s="2">
        <v>4</v>
      </c>
      <c r="B138" s="1" t="s">
        <v>52</v>
      </c>
      <c r="C138" s="4">
        <v>94</v>
      </c>
      <c r="D138" s="8">
        <v>6.68</v>
      </c>
      <c r="E138" s="4">
        <v>41</v>
      </c>
      <c r="F138" s="8">
        <v>6.2</v>
      </c>
      <c r="G138" s="4">
        <v>53</v>
      </c>
      <c r="H138" s="8">
        <v>7.3</v>
      </c>
      <c r="I138" s="4">
        <v>0</v>
      </c>
    </row>
    <row r="139" spans="1:9" x14ac:dyDescent="0.2">
      <c r="A139" s="2">
        <v>5</v>
      </c>
      <c r="B139" s="1" t="s">
        <v>54</v>
      </c>
      <c r="C139" s="4">
        <v>77</v>
      </c>
      <c r="D139" s="8">
        <v>5.47</v>
      </c>
      <c r="E139" s="4">
        <v>12</v>
      </c>
      <c r="F139" s="8">
        <v>1.82</v>
      </c>
      <c r="G139" s="4">
        <v>65</v>
      </c>
      <c r="H139" s="8">
        <v>8.9499999999999993</v>
      </c>
      <c r="I139" s="4">
        <v>0</v>
      </c>
    </row>
    <row r="140" spans="1:9" x14ac:dyDescent="0.2">
      <c r="A140" s="2">
        <v>6</v>
      </c>
      <c r="B140" s="1" t="s">
        <v>60</v>
      </c>
      <c r="C140" s="4">
        <v>74</v>
      </c>
      <c r="D140" s="8">
        <v>5.26</v>
      </c>
      <c r="E140" s="4">
        <v>45</v>
      </c>
      <c r="F140" s="8">
        <v>6.81</v>
      </c>
      <c r="G140" s="4">
        <v>21</v>
      </c>
      <c r="H140" s="8">
        <v>2.89</v>
      </c>
      <c r="I140" s="4">
        <v>0</v>
      </c>
    </row>
    <row r="141" spans="1:9" x14ac:dyDescent="0.2">
      <c r="A141" s="2">
        <v>7</v>
      </c>
      <c r="B141" s="1" t="s">
        <v>44</v>
      </c>
      <c r="C141" s="4">
        <v>65</v>
      </c>
      <c r="D141" s="8">
        <v>4.62</v>
      </c>
      <c r="E141" s="4">
        <v>38</v>
      </c>
      <c r="F141" s="8">
        <v>5.75</v>
      </c>
      <c r="G141" s="4">
        <v>27</v>
      </c>
      <c r="H141" s="8">
        <v>3.72</v>
      </c>
      <c r="I141" s="4">
        <v>0</v>
      </c>
    </row>
    <row r="142" spans="1:9" x14ac:dyDescent="0.2">
      <c r="A142" s="2">
        <v>7</v>
      </c>
      <c r="B142" s="1" t="s">
        <v>51</v>
      </c>
      <c r="C142" s="4">
        <v>65</v>
      </c>
      <c r="D142" s="8">
        <v>4.62</v>
      </c>
      <c r="E142" s="4">
        <v>39</v>
      </c>
      <c r="F142" s="8">
        <v>5.9</v>
      </c>
      <c r="G142" s="4">
        <v>26</v>
      </c>
      <c r="H142" s="8">
        <v>3.58</v>
      </c>
      <c r="I142" s="4">
        <v>0</v>
      </c>
    </row>
    <row r="143" spans="1:9" x14ac:dyDescent="0.2">
      <c r="A143" s="2">
        <v>9</v>
      </c>
      <c r="B143" s="1" t="s">
        <v>50</v>
      </c>
      <c r="C143" s="4">
        <v>56</v>
      </c>
      <c r="D143" s="8">
        <v>3.98</v>
      </c>
      <c r="E143" s="4">
        <v>43</v>
      </c>
      <c r="F143" s="8">
        <v>6.51</v>
      </c>
      <c r="G143" s="4">
        <v>13</v>
      </c>
      <c r="H143" s="8">
        <v>1.79</v>
      </c>
      <c r="I143" s="4">
        <v>0</v>
      </c>
    </row>
    <row r="144" spans="1:9" x14ac:dyDescent="0.2">
      <c r="A144" s="2">
        <v>10</v>
      </c>
      <c r="B144" s="1" t="s">
        <v>45</v>
      </c>
      <c r="C144" s="4">
        <v>51</v>
      </c>
      <c r="D144" s="8">
        <v>3.62</v>
      </c>
      <c r="E144" s="4">
        <v>10</v>
      </c>
      <c r="F144" s="8">
        <v>1.51</v>
      </c>
      <c r="G144" s="4">
        <v>41</v>
      </c>
      <c r="H144" s="8">
        <v>5.65</v>
      </c>
      <c r="I144" s="4">
        <v>0</v>
      </c>
    </row>
    <row r="145" spans="1:9" x14ac:dyDescent="0.2">
      <c r="A145" s="2">
        <v>11</v>
      </c>
      <c r="B145" s="1" t="s">
        <v>61</v>
      </c>
      <c r="C145" s="4">
        <v>50</v>
      </c>
      <c r="D145" s="8">
        <v>3.55</v>
      </c>
      <c r="E145" s="4">
        <v>39</v>
      </c>
      <c r="F145" s="8">
        <v>5.9</v>
      </c>
      <c r="G145" s="4">
        <v>11</v>
      </c>
      <c r="H145" s="8">
        <v>1.52</v>
      </c>
      <c r="I145" s="4">
        <v>0</v>
      </c>
    </row>
    <row r="146" spans="1:9" x14ac:dyDescent="0.2">
      <c r="A146" s="2">
        <v>12</v>
      </c>
      <c r="B146" s="1" t="s">
        <v>49</v>
      </c>
      <c r="C146" s="4">
        <v>42</v>
      </c>
      <c r="D146" s="8">
        <v>2.98</v>
      </c>
      <c r="E146" s="4">
        <v>15</v>
      </c>
      <c r="F146" s="8">
        <v>2.27</v>
      </c>
      <c r="G146" s="4">
        <v>27</v>
      </c>
      <c r="H146" s="8">
        <v>3.72</v>
      </c>
      <c r="I146" s="4">
        <v>0</v>
      </c>
    </row>
    <row r="147" spans="1:9" x14ac:dyDescent="0.2">
      <c r="A147" s="2">
        <v>13</v>
      </c>
      <c r="B147" s="1" t="s">
        <v>55</v>
      </c>
      <c r="C147" s="4">
        <v>39</v>
      </c>
      <c r="D147" s="8">
        <v>2.77</v>
      </c>
      <c r="E147" s="4">
        <v>26</v>
      </c>
      <c r="F147" s="8">
        <v>3.93</v>
      </c>
      <c r="G147" s="4">
        <v>13</v>
      </c>
      <c r="H147" s="8">
        <v>1.79</v>
      </c>
      <c r="I147" s="4">
        <v>0</v>
      </c>
    </row>
    <row r="148" spans="1:9" x14ac:dyDescent="0.2">
      <c r="A148" s="2">
        <v>14</v>
      </c>
      <c r="B148" s="1" t="s">
        <v>56</v>
      </c>
      <c r="C148" s="4">
        <v>33</v>
      </c>
      <c r="D148" s="8">
        <v>2.34</v>
      </c>
      <c r="E148" s="4">
        <v>11</v>
      </c>
      <c r="F148" s="8">
        <v>1.66</v>
      </c>
      <c r="G148" s="4">
        <v>21</v>
      </c>
      <c r="H148" s="8">
        <v>2.89</v>
      </c>
      <c r="I148" s="4">
        <v>0</v>
      </c>
    </row>
    <row r="149" spans="1:9" x14ac:dyDescent="0.2">
      <c r="A149" s="2">
        <v>15</v>
      </c>
      <c r="B149" s="1" t="s">
        <v>53</v>
      </c>
      <c r="C149" s="4">
        <v>31</v>
      </c>
      <c r="D149" s="8">
        <v>2.2000000000000002</v>
      </c>
      <c r="E149" s="4">
        <v>3</v>
      </c>
      <c r="F149" s="8">
        <v>0.45</v>
      </c>
      <c r="G149" s="4">
        <v>28</v>
      </c>
      <c r="H149" s="8">
        <v>3.86</v>
      </c>
      <c r="I149" s="4">
        <v>0</v>
      </c>
    </row>
    <row r="150" spans="1:9" x14ac:dyDescent="0.2">
      <c r="A150" s="2">
        <v>16</v>
      </c>
      <c r="B150" s="1" t="s">
        <v>62</v>
      </c>
      <c r="C150" s="4">
        <v>24</v>
      </c>
      <c r="D150" s="8">
        <v>1.7</v>
      </c>
      <c r="E150" s="4">
        <v>0</v>
      </c>
      <c r="F150" s="8">
        <v>0</v>
      </c>
      <c r="G150" s="4">
        <v>24</v>
      </c>
      <c r="H150" s="8">
        <v>3.31</v>
      </c>
      <c r="I150" s="4">
        <v>0</v>
      </c>
    </row>
    <row r="151" spans="1:9" x14ac:dyDescent="0.2">
      <c r="A151" s="2">
        <v>17</v>
      </c>
      <c r="B151" s="1" t="s">
        <v>47</v>
      </c>
      <c r="C151" s="4">
        <v>22</v>
      </c>
      <c r="D151" s="8">
        <v>1.56</v>
      </c>
      <c r="E151" s="4">
        <v>2</v>
      </c>
      <c r="F151" s="8">
        <v>0.3</v>
      </c>
      <c r="G151" s="4">
        <v>20</v>
      </c>
      <c r="H151" s="8">
        <v>2.75</v>
      </c>
      <c r="I151" s="4">
        <v>0</v>
      </c>
    </row>
    <row r="152" spans="1:9" x14ac:dyDescent="0.2">
      <c r="A152" s="2">
        <v>17</v>
      </c>
      <c r="B152" s="1" t="s">
        <v>69</v>
      </c>
      <c r="C152" s="4">
        <v>22</v>
      </c>
      <c r="D152" s="8">
        <v>1.56</v>
      </c>
      <c r="E152" s="4">
        <v>5</v>
      </c>
      <c r="F152" s="8">
        <v>0.76</v>
      </c>
      <c r="G152" s="4">
        <v>17</v>
      </c>
      <c r="H152" s="8">
        <v>2.34</v>
      </c>
      <c r="I152" s="4">
        <v>0</v>
      </c>
    </row>
    <row r="153" spans="1:9" x14ac:dyDescent="0.2">
      <c r="A153" s="2">
        <v>17</v>
      </c>
      <c r="B153" s="1" t="s">
        <v>59</v>
      </c>
      <c r="C153" s="4">
        <v>22</v>
      </c>
      <c r="D153" s="8">
        <v>1.56</v>
      </c>
      <c r="E153" s="4">
        <v>13</v>
      </c>
      <c r="F153" s="8">
        <v>1.97</v>
      </c>
      <c r="G153" s="4">
        <v>9</v>
      </c>
      <c r="H153" s="8">
        <v>1.24</v>
      </c>
      <c r="I153" s="4">
        <v>0</v>
      </c>
    </row>
    <row r="154" spans="1:9" x14ac:dyDescent="0.2">
      <c r="A154" s="2">
        <v>20</v>
      </c>
      <c r="B154" s="1" t="s">
        <v>63</v>
      </c>
      <c r="C154" s="4">
        <v>19</v>
      </c>
      <c r="D154" s="8">
        <v>1.35</v>
      </c>
      <c r="E154" s="4">
        <v>2</v>
      </c>
      <c r="F154" s="8">
        <v>0.3</v>
      </c>
      <c r="G154" s="4">
        <v>17</v>
      </c>
      <c r="H154" s="8">
        <v>2.34</v>
      </c>
      <c r="I154" s="4">
        <v>0</v>
      </c>
    </row>
    <row r="155" spans="1:9" x14ac:dyDescent="0.2">
      <c r="A155" s="1"/>
      <c r="C155" s="4"/>
      <c r="D155" s="8"/>
      <c r="E155" s="4"/>
      <c r="F155" s="8"/>
      <c r="G155" s="4"/>
      <c r="H155" s="8"/>
      <c r="I155" s="4"/>
    </row>
    <row r="156" spans="1:9" x14ac:dyDescent="0.2">
      <c r="A156" s="1" t="s">
        <v>7</v>
      </c>
      <c r="C156" s="4"/>
      <c r="D156" s="8"/>
      <c r="E156" s="4"/>
      <c r="F156" s="8"/>
      <c r="G156" s="4"/>
      <c r="H156" s="8"/>
      <c r="I156" s="4"/>
    </row>
    <row r="157" spans="1:9" x14ac:dyDescent="0.2">
      <c r="A157" s="2">
        <v>1</v>
      </c>
      <c r="B157" s="1" t="s">
        <v>54</v>
      </c>
      <c r="C157" s="4">
        <v>260</v>
      </c>
      <c r="D157" s="8">
        <v>17.62</v>
      </c>
      <c r="E157" s="4">
        <v>145</v>
      </c>
      <c r="F157" s="8">
        <v>22.59</v>
      </c>
      <c r="G157" s="4">
        <v>115</v>
      </c>
      <c r="H157" s="8">
        <v>14.15</v>
      </c>
      <c r="I157" s="4">
        <v>0</v>
      </c>
    </row>
    <row r="158" spans="1:9" x14ac:dyDescent="0.2">
      <c r="A158" s="2">
        <v>2</v>
      </c>
      <c r="B158" s="1" t="s">
        <v>58</v>
      </c>
      <c r="C158" s="4">
        <v>110</v>
      </c>
      <c r="D158" s="8">
        <v>7.45</v>
      </c>
      <c r="E158" s="4">
        <v>89</v>
      </c>
      <c r="F158" s="8">
        <v>13.86</v>
      </c>
      <c r="G158" s="4">
        <v>21</v>
      </c>
      <c r="H158" s="8">
        <v>2.58</v>
      </c>
      <c r="I158" s="4">
        <v>0</v>
      </c>
    </row>
    <row r="159" spans="1:9" x14ac:dyDescent="0.2">
      <c r="A159" s="2">
        <v>3</v>
      </c>
      <c r="B159" s="1" t="s">
        <v>43</v>
      </c>
      <c r="C159" s="4">
        <v>98</v>
      </c>
      <c r="D159" s="8">
        <v>6.64</v>
      </c>
      <c r="E159" s="4">
        <v>13</v>
      </c>
      <c r="F159" s="8">
        <v>2.02</v>
      </c>
      <c r="G159" s="4">
        <v>85</v>
      </c>
      <c r="H159" s="8">
        <v>10.46</v>
      </c>
      <c r="I159" s="4">
        <v>0</v>
      </c>
    </row>
    <row r="160" spans="1:9" x14ac:dyDescent="0.2">
      <c r="A160" s="2">
        <v>4</v>
      </c>
      <c r="B160" s="1" t="s">
        <v>57</v>
      </c>
      <c r="C160" s="4">
        <v>93</v>
      </c>
      <c r="D160" s="8">
        <v>6.3</v>
      </c>
      <c r="E160" s="4">
        <v>79</v>
      </c>
      <c r="F160" s="8">
        <v>12.31</v>
      </c>
      <c r="G160" s="4">
        <v>14</v>
      </c>
      <c r="H160" s="8">
        <v>1.72</v>
      </c>
      <c r="I160" s="4">
        <v>0</v>
      </c>
    </row>
    <row r="161" spans="1:9" x14ac:dyDescent="0.2">
      <c r="A161" s="2">
        <v>5</v>
      </c>
      <c r="B161" s="1" t="s">
        <v>60</v>
      </c>
      <c r="C161" s="4">
        <v>62</v>
      </c>
      <c r="D161" s="8">
        <v>4.2</v>
      </c>
      <c r="E161" s="4">
        <v>41</v>
      </c>
      <c r="F161" s="8">
        <v>6.39</v>
      </c>
      <c r="G161" s="4">
        <v>18</v>
      </c>
      <c r="H161" s="8">
        <v>2.21</v>
      </c>
      <c r="I161" s="4">
        <v>0</v>
      </c>
    </row>
    <row r="162" spans="1:9" x14ac:dyDescent="0.2">
      <c r="A162" s="2">
        <v>6</v>
      </c>
      <c r="B162" s="1" t="s">
        <v>45</v>
      </c>
      <c r="C162" s="4">
        <v>61</v>
      </c>
      <c r="D162" s="8">
        <v>4.13</v>
      </c>
      <c r="E162" s="4">
        <v>11</v>
      </c>
      <c r="F162" s="8">
        <v>1.71</v>
      </c>
      <c r="G162" s="4">
        <v>50</v>
      </c>
      <c r="H162" s="8">
        <v>6.15</v>
      </c>
      <c r="I162" s="4">
        <v>0</v>
      </c>
    </row>
    <row r="163" spans="1:9" x14ac:dyDescent="0.2">
      <c r="A163" s="2">
        <v>7</v>
      </c>
      <c r="B163" s="1" t="s">
        <v>52</v>
      </c>
      <c r="C163" s="4">
        <v>58</v>
      </c>
      <c r="D163" s="8">
        <v>3.93</v>
      </c>
      <c r="E163" s="4">
        <v>29</v>
      </c>
      <c r="F163" s="8">
        <v>4.5199999999999996</v>
      </c>
      <c r="G163" s="4">
        <v>29</v>
      </c>
      <c r="H163" s="8">
        <v>3.57</v>
      </c>
      <c r="I163" s="4">
        <v>0</v>
      </c>
    </row>
    <row r="164" spans="1:9" x14ac:dyDescent="0.2">
      <c r="A164" s="2">
        <v>8</v>
      </c>
      <c r="B164" s="1" t="s">
        <v>44</v>
      </c>
      <c r="C164" s="4">
        <v>57</v>
      </c>
      <c r="D164" s="8">
        <v>3.86</v>
      </c>
      <c r="E164" s="4">
        <v>24</v>
      </c>
      <c r="F164" s="8">
        <v>3.74</v>
      </c>
      <c r="G164" s="4">
        <v>33</v>
      </c>
      <c r="H164" s="8">
        <v>4.0599999999999996</v>
      </c>
      <c r="I164" s="4">
        <v>0</v>
      </c>
    </row>
    <row r="165" spans="1:9" x14ac:dyDescent="0.2">
      <c r="A165" s="2">
        <v>9</v>
      </c>
      <c r="B165" s="1" t="s">
        <v>61</v>
      </c>
      <c r="C165" s="4">
        <v>51</v>
      </c>
      <c r="D165" s="8">
        <v>3.46</v>
      </c>
      <c r="E165" s="4">
        <v>39</v>
      </c>
      <c r="F165" s="8">
        <v>6.07</v>
      </c>
      <c r="G165" s="4">
        <v>12</v>
      </c>
      <c r="H165" s="8">
        <v>1.48</v>
      </c>
      <c r="I165" s="4">
        <v>0</v>
      </c>
    </row>
    <row r="166" spans="1:9" x14ac:dyDescent="0.2">
      <c r="A166" s="2">
        <v>10</v>
      </c>
      <c r="B166" s="1" t="s">
        <v>51</v>
      </c>
      <c r="C166" s="4">
        <v>46</v>
      </c>
      <c r="D166" s="8">
        <v>3.12</v>
      </c>
      <c r="E166" s="4">
        <v>28</v>
      </c>
      <c r="F166" s="8">
        <v>4.3600000000000003</v>
      </c>
      <c r="G166" s="4">
        <v>18</v>
      </c>
      <c r="H166" s="8">
        <v>2.21</v>
      </c>
      <c r="I166" s="4">
        <v>0</v>
      </c>
    </row>
    <row r="167" spans="1:9" x14ac:dyDescent="0.2">
      <c r="A167" s="2">
        <v>11</v>
      </c>
      <c r="B167" s="1" t="s">
        <v>55</v>
      </c>
      <c r="C167" s="4">
        <v>43</v>
      </c>
      <c r="D167" s="8">
        <v>2.91</v>
      </c>
      <c r="E167" s="4">
        <v>21</v>
      </c>
      <c r="F167" s="8">
        <v>3.27</v>
      </c>
      <c r="G167" s="4">
        <v>22</v>
      </c>
      <c r="H167" s="8">
        <v>2.71</v>
      </c>
      <c r="I167" s="4">
        <v>0</v>
      </c>
    </row>
    <row r="168" spans="1:9" x14ac:dyDescent="0.2">
      <c r="A168" s="2">
        <v>12</v>
      </c>
      <c r="B168" s="1" t="s">
        <v>63</v>
      </c>
      <c r="C168" s="4">
        <v>40</v>
      </c>
      <c r="D168" s="8">
        <v>2.71</v>
      </c>
      <c r="E168" s="4">
        <v>3</v>
      </c>
      <c r="F168" s="8">
        <v>0.47</v>
      </c>
      <c r="G168" s="4">
        <v>37</v>
      </c>
      <c r="H168" s="8">
        <v>4.55</v>
      </c>
      <c r="I168" s="4">
        <v>0</v>
      </c>
    </row>
    <row r="169" spans="1:9" x14ac:dyDescent="0.2">
      <c r="A169" s="2">
        <v>13</v>
      </c>
      <c r="B169" s="1" t="s">
        <v>50</v>
      </c>
      <c r="C169" s="4">
        <v>33</v>
      </c>
      <c r="D169" s="8">
        <v>2.2400000000000002</v>
      </c>
      <c r="E169" s="4">
        <v>21</v>
      </c>
      <c r="F169" s="8">
        <v>3.27</v>
      </c>
      <c r="G169" s="4">
        <v>12</v>
      </c>
      <c r="H169" s="8">
        <v>1.48</v>
      </c>
      <c r="I169" s="4">
        <v>0</v>
      </c>
    </row>
    <row r="170" spans="1:9" x14ac:dyDescent="0.2">
      <c r="A170" s="2">
        <v>14</v>
      </c>
      <c r="B170" s="1" t="s">
        <v>48</v>
      </c>
      <c r="C170" s="4">
        <v>31</v>
      </c>
      <c r="D170" s="8">
        <v>2.1</v>
      </c>
      <c r="E170" s="4">
        <v>0</v>
      </c>
      <c r="F170" s="8">
        <v>0</v>
      </c>
      <c r="G170" s="4">
        <v>31</v>
      </c>
      <c r="H170" s="8">
        <v>3.81</v>
      </c>
      <c r="I170" s="4">
        <v>0</v>
      </c>
    </row>
    <row r="171" spans="1:9" x14ac:dyDescent="0.2">
      <c r="A171" s="2">
        <v>14</v>
      </c>
      <c r="B171" s="1" t="s">
        <v>56</v>
      </c>
      <c r="C171" s="4">
        <v>31</v>
      </c>
      <c r="D171" s="8">
        <v>2.1</v>
      </c>
      <c r="E171" s="4">
        <v>9</v>
      </c>
      <c r="F171" s="8">
        <v>1.4</v>
      </c>
      <c r="G171" s="4">
        <v>21</v>
      </c>
      <c r="H171" s="8">
        <v>2.58</v>
      </c>
      <c r="I171" s="4">
        <v>0</v>
      </c>
    </row>
    <row r="172" spans="1:9" x14ac:dyDescent="0.2">
      <c r="A172" s="2">
        <v>16</v>
      </c>
      <c r="B172" s="1" t="s">
        <v>47</v>
      </c>
      <c r="C172" s="4">
        <v>27</v>
      </c>
      <c r="D172" s="8">
        <v>1.83</v>
      </c>
      <c r="E172" s="4">
        <v>4</v>
      </c>
      <c r="F172" s="8">
        <v>0.62</v>
      </c>
      <c r="G172" s="4">
        <v>23</v>
      </c>
      <c r="H172" s="8">
        <v>2.83</v>
      </c>
      <c r="I172" s="4">
        <v>0</v>
      </c>
    </row>
    <row r="173" spans="1:9" x14ac:dyDescent="0.2">
      <c r="A173" s="2">
        <v>17</v>
      </c>
      <c r="B173" s="1" t="s">
        <v>67</v>
      </c>
      <c r="C173" s="4">
        <v>23</v>
      </c>
      <c r="D173" s="8">
        <v>1.56</v>
      </c>
      <c r="E173" s="4">
        <v>7</v>
      </c>
      <c r="F173" s="8">
        <v>1.0900000000000001</v>
      </c>
      <c r="G173" s="4">
        <v>16</v>
      </c>
      <c r="H173" s="8">
        <v>1.97</v>
      </c>
      <c r="I173" s="4">
        <v>0</v>
      </c>
    </row>
    <row r="174" spans="1:9" x14ac:dyDescent="0.2">
      <c r="A174" s="2">
        <v>18</v>
      </c>
      <c r="B174" s="1" t="s">
        <v>53</v>
      </c>
      <c r="C174" s="4">
        <v>22</v>
      </c>
      <c r="D174" s="8">
        <v>1.49</v>
      </c>
      <c r="E174" s="4">
        <v>3</v>
      </c>
      <c r="F174" s="8">
        <v>0.47</v>
      </c>
      <c r="G174" s="4">
        <v>19</v>
      </c>
      <c r="H174" s="8">
        <v>2.34</v>
      </c>
      <c r="I174" s="4">
        <v>0</v>
      </c>
    </row>
    <row r="175" spans="1:9" x14ac:dyDescent="0.2">
      <c r="A175" s="2">
        <v>19</v>
      </c>
      <c r="B175" s="1" t="s">
        <v>59</v>
      </c>
      <c r="C175" s="4">
        <v>20</v>
      </c>
      <c r="D175" s="8">
        <v>1.36</v>
      </c>
      <c r="E175" s="4">
        <v>8</v>
      </c>
      <c r="F175" s="8">
        <v>1.25</v>
      </c>
      <c r="G175" s="4">
        <v>12</v>
      </c>
      <c r="H175" s="8">
        <v>1.48</v>
      </c>
      <c r="I175" s="4">
        <v>0</v>
      </c>
    </row>
    <row r="176" spans="1:9" x14ac:dyDescent="0.2">
      <c r="A176" s="2">
        <v>19</v>
      </c>
      <c r="B176" s="1" t="s">
        <v>62</v>
      </c>
      <c r="C176" s="4">
        <v>20</v>
      </c>
      <c r="D176" s="8">
        <v>1.36</v>
      </c>
      <c r="E176" s="4">
        <v>0</v>
      </c>
      <c r="F176" s="8">
        <v>0</v>
      </c>
      <c r="G176" s="4">
        <v>12</v>
      </c>
      <c r="H176" s="8">
        <v>1.48</v>
      </c>
      <c r="I176" s="4">
        <v>0</v>
      </c>
    </row>
    <row r="177" spans="1:9" x14ac:dyDescent="0.2">
      <c r="A177" s="1"/>
      <c r="C177" s="4"/>
      <c r="D177" s="8"/>
      <c r="E177" s="4"/>
      <c r="F177" s="8"/>
      <c r="G177" s="4"/>
      <c r="H177" s="8"/>
      <c r="I177" s="4"/>
    </row>
    <row r="178" spans="1:9" x14ac:dyDescent="0.2">
      <c r="A178" s="1" t="s">
        <v>8</v>
      </c>
      <c r="C178" s="4"/>
      <c r="D178" s="8"/>
      <c r="E178" s="4"/>
      <c r="F178" s="8"/>
      <c r="G178" s="4"/>
      <c r="H178" s="8"/>
      <c r="I178" s="4"/>
    </row>
    <row r="179" spans="1:9" x14ac:dyDescent="0.2">
      <c r="A179" s="2">
        <v>1</v>
      </c>
      <c r="B179" s="1" t="s">
        <v>58</v>
      </c>
      <c r="C179" s="4">
        <v>176</v>
      </c>
      <c r="D179" s="8">
        <v>7.76</v>
      </c>
      <c r="E179" s="4">
        <v>156</v>
      </c>
      <c r="F179" s="8">
        <v>11.7</v>
      </c>
      <c r="G179" s="4">
        <v>20</v>
      </c>
      <c r="H179" s="8">
        <v>2.27</v>
      </c>
      <c r="I179" s="4">
        <v>0</v>
      </c>
    </row>
    <row r="180" spans="1:9" x14ac:dyDescent="0.2">
      <c r="A180" s="2">
        <v>2</v>
      </c>
      <c r="B180" s="1" t="s">
        <v>52</v>
      </c>
      <c r="C180" s="4">
        <v>169</v>
      </c>
      <c r="D180" s="8">
        <v>7.45</v>
      </c>
      <c r="E180" s="4">
        <v>101</v>
      </c>
      <c r="F180" s="8">
        <v>7.58</v>
      </c>
      <c r="G180" s="4">
        <v>68</v>
      </c>
      <c r="H180" s="8">
        <v>7.71</v>
      </c>
      <c r="I180" s="4">
        <v>0</v>
      </c>
    </row>
    <row r="181" spans="1:9" x14ac:dyDescent="0.2">
      <c r="A181" s="2">
        <v>2</v>
      </c>
      <c r="B181" s="1" t="s">
        <v>57</v>
      </c>
      <c r="C181" s="4">
        <v>169</v>
      </c>
      <c r="D181" s="8">
        <v>7.45</v>
      </c>
      <c r="E181" s="4">
        <v>140</v>
      </c>
      <c r="F181" s="8">
        <v>10.5</v>
      </c>
      <c r="G181" s="4">
        <v>29</v>
      </c>
      <c r="H181" s="8">
        <v>3.29</v>
      </c>
      <c r="I181" s="4">
        <v>0</v>
      </c>
    </row>
    <row r="182" spans="1:9" x14ac:dyDescent="0.2">
      <c r="A182" s="2">
        <v>4</v>
      </c>
      <c r="B182" s="1" t="s">
        <v>43</v>
      </c>
      <c r="C182" s="4">
        <v>159</v>
      </c>
      <c r="D182" s="8">
        <v>7.01</v>
      </c>
      <c r="E182" s="4">
        <v>70</v>
      </c>
      <c r="F182" s="8">
        <v>5.25</v>
      </c>
      <c r="G182" s="4">
        <v>89</v>
      </c>
      <c r="H182" s="8">
        <v>10.09</v>
      </c>
      <c r="I182" s="4">
        <v>0</v>
      </c>
    </row>
    <row r="183" spans="1:9" x14ac:dyDescent="0.2">
      <c r="A183" s="2">
        <v>5</v>
      </c>
      <c r="B183" s="1" t="s">
        <v>71</v>
      </c>
      <c r="C183" s="4">
        <v>155</v>
      </c>
      <c r="D183" s="8">
        <v>6.83</v>
      </c>
      <c r="E183" s="4">
        <v>104</v>
      </c>
      <c r="F183" s="8">
        <v>7.8</v>
      </c>
      <c r="G183" s="4">
        <v>51</v>
      </c>
      <c r="H183" s="8">
        <v>5.78</v>
      </c>
      <c r="I183" s="4">
        <v>0</v>
      </c>
    </row>
    <row r="184" spans="1:9" x14ac:dyDescent="0.2">
      <c r="A184" s="2">
        <v>6</v>
      </c>
      <c r="B184" s="1" t="s">
        <v>54</v>
      </c>
      <c r="C184" s="4">
        <v>139</v>
      </c>
      <c r="D184" s="8">
        <v>6.13</v>
      </c>
      <c r="E184" s="4">
        <v>82</v>
      </c>
      <c r="F184" s="8">
        <v>6.15</v>
      </c>
      <c r="G184" s="4">
        <v>57</v>
      </c>
      <c r="H184" s="8">
        <v>6.46</v>
      </c>
      <c r="I184" s="4">
        <v>0</v>
      </c>
    </row>
    <row r="185" spans="1:9" x14ac:dyDescent="0.2">
      <c r="A185" s="2">
        <v>7</v>
      </c>
      <c r="B185" s="1" t="s">
        <v>44</v>
      </c>
      <c r="C185" s="4">
        <v>120</v>
      </c>
      <c r="D185" s="8">
        <v>5.29</v>
      </c>
      <c r="E185" s="4">
        <v>93</v>
      </c>
      <c r="F185" s="8">
        <v>6.98</v>
      </c>
      <c r="G185" s="4">
        <v>27</v>
      </c>
      <c r="H185" s="8">
        <v>3.06</v>
      </c>
      <c r="I185" s="4">
        <v>0</v>
      </c>
    </row>
    <row r="186" spans="1:9" x14ac:dyDescent="0.2">
      <c r="A186" s="2">
        <v>8</v>
      </c>
      <c r="B186" s="1" t="s">
        <v>50</v>
      </c>
      <c r="C186" s="4">
        <v>105</v>
      </c>
      <c r="D186" s="8">
        <v>4.63</v>
      </c>
      <c r="E186" s="4">
        <v>77</v>
      </c>
      <c r="F186" s="8">
        <v>5.78</v>
      </c>
      <c r="G186" s="4">
        <v>28</v>
      </c>
      <c r="H186" s="8">
        <v>3.17</v>
      </c>
      <c r="I186" s="4">
        <v>0</v>
      </c>
    </row>
    <row r="187" spans="1:9" x14ac:dyDescent="0.2">
      <c r="A187" s="2">
        <v>9</v>
      </c>
      <c r="B187" s="1" t="s">
        <v>51</v>
      </c>
      <c r="C187" s="4">
        <v>94</v>
      </c>
      <c r="D187" s="8">
        <v>4.1399999999999997</v>
      </c>
      <c r="E187" s="4">
        <v>62</v>
      </c>
      <c r="F187" s="8">
        <v>4.6500000000000004</v>
      </c>
      <c r="G187" s="4">
        <v>32</v>
      </c>
      <c r="H187" s="8">
        <v>3.63</v>
      </c>
      <c r="I187" s="4">
        <v>0</v>
      </c>
    </row>
    <row r="188" spans="1:9" x14ac:dyDescent="0.2">
      <c r="A188" s="2">
        <v>10</v>
      </c>
      <c r="B188" s="1" t="s">
        <v>60</v>
      </c>
      <c r="C188" s="4">
        <v>93</v>
      </c>
      <c r="D188" s="8">
        <v>4.0999999999999996</v>
      </c>
      <c r="E188" s="4">
        <v>68</v>
      </c>
      <c r="F188" s="8">
        <v>5.0999999999999996</v>
      </c>
      <c r="G188" s="4">
        <v>13</v>
      </c>
      <c r="H188" s="8">
        <v>1.47</v>
      </c>
      <c r="I188" s="4">
        <v>1</v>
      </c>
    </row>
    <row r="189" spans="1:9" x14ac:dyDescent="0.2">
      <c r="A189" s="2">
        <v>11</v>
      </c>
      <c r="B189" s="1" t="s">
        <v>45</v>
      </c>
      <c r="C189" s="4">
        <v>77</v>
      </c>
      <c r="D189" s="8">
        <v>3.4</v>
      </c>
      <c r="E189" s="4">
        <v>38</v>
      </c>
      <c r="F189" s="8">
        <v>2.85</v>
      </c>
      <c r="G189" s="4">
        <v>39</v>
      </c>
      <c r="H189" s="8">
        <v>4.42</v>
      </c>
      <c r="I189" s="4">
        <v>0</v>
      </c>
    </row>
    <row r="190" spans="1:9" x14ac:dyDescent="0.2">
      <c r="A190" s="2">
        <v>12</v>
      </c>
      <c r="B190" s="1" t="s">
        <v>56</v>
      </c>
      <c r="C190" s="4">
        <v>55</v>
      </c>
      <c r="D190" s="8">
        <v>2.4300000000000002</v>
      </c>
      <c r="E190" s="4">
        <v>26</v>
      </c>
      <c r="F190" s="8">
        <v>1.95</v>
      </c>
      <c r="G190" s="4">
        <v>29</v>
      </c>
      <c r="H190" s="8">
        <v>3.29</v>
      </c>
      <c r="I190" s="4">
        <v>0</v>
      </c>
    </row>
    <row r="191" spans="1:9" x14ac:dyDescent="0.2">
      <c r="A191" s="2">
        <v>13</v>
      </c>
      <c r="B191" s="1" t="s">
        <v>61</v>
      </c>
      <c r="C191" s="4">
        <v>54</v>
      </c>
      <c r="D191" s="8">
        <v>2.38</v>
      </c>
      <c r="E191" s="4">
        <v>50</v>
      </c>
      <c r="F191" s="8">
        <v>3.75</v>
      </c>
      <c r="G191" s="4">
        <v>4</v>
      </c>
      <c r="H191" s="8">
        <v>0.45</v>
      </c>
      <c r="I191" s="4">
        <v>0</v>
      </c>
    </row>
    <row r="192" spans="1:9" x14ac:dyDescent="0.2">
      <c r="A192" s="2">
        <v>14</v>
      </c>
      <c r="B192" s="1" t="s">
        <v>55</v>
      </c>
      <c r="C192" s="4">
        <v>51</v>
      </c>
      <c r="D192" s="8">
        <v>2.25</v>
      </c>
      <c r="E192" s="4">
        <v>39</v>
      </c>
      <c r="F192" s="8">
        <v>2.93</v>
      </c>
      <c r="G192" s="4">
        <v>12</v>
      </c>
      <c r="H192" s="8">
        <v>1.36</v>
      </c>
      <c r="I192" s="4">
        <v>0</v>
      </c>
    </row>
    <row r="193" spans="1:9" x14ac:dyDescent="0.2">
      <c r="A193" s="2">
        <v>15</v>
      </c>
      <c r="B193" s="1" t="s">
        <v>49</v>
      </c>
      <c r="C193" s="4">
        <v>42</v>
      </c>
      <c r="D193" s="8">
        <v>1.85</v>
      </c>
      <c r="E193" s="4">
        <v>28</v>
      </c>
      <c r="F193" s="8">
        <v>2.1</v>
      </c>
      <c r="G193" s="4">
        <v>14</v>
      </c>
      <c r="H193" s="8">
        <v>1.59</v>
      </c>
      <c r="I193" s="4">
        <v>0</v>
      </c>
    </row>
    <row r="194" spans="1:9" x14ac:dyDescent="0.2">
      <c r="A194" s="2">
        <v>16</v>
      </c>
      <c r="B194" s="1" t="s">
        <v>69</v>
      </c>
      <c r="C194" s="4">
        <v>34</v>
      </c>
      <c r="D194" s="8">
        <v>1.5</v>
      </c>
      <c r="E194" s="4">
        <v>18</v>
      </c>
      <c r="F194" s="8">
        <v>1.35</v>
      </c>
      <c r="G194" s="4">
        <v>14</v>
      </c>
      <c r="H194" s="8">
        <v>1.59</v>
      </c>
      <c r="I194" s="4">
        <v>0</v>
      </c>
    </row>
    <row r="195" spans="1:9" x14ac:dyDescent="0.2">
      <c r="A195" s="2">
        <v>17</v>
      </c>
      <c r="B195" s="1" t="s">
        <v>48</v>
      </c>
      <c r="C195" s="4">
        <v>33</v>
      </c>
      <c r="D195" s="8">
        <v>1.46</v>
      </c>
      <c r="E195" s="4">
        <v>11</v>
      </c>
      <c r="F195" s="8">
        <v>0.83</v>
      </c>
      <c r="G195" s="4">
        <v>21</v>
      </c>
      <c r="H195" s="8">
        <v>2.38</v>
      </c>
      <c r="I195" s="4">
        <v>1</v>
      </c>
    </row>
    <row r="196" spans="1:9" x14ac:dyDescent="0.2">
      <c r="A196" s="2">
        <v>17</v>
      </c>
      <c r="B196" s="1" t="s">
        <v>62</v>
      </c>
      <c r="C196" s="4">
        <v>33</v>
      </c>
      <c r="D196" s="8">
        <v>1.46</v>
      </c>
      <c r="E196" s="4">
        <v>0</v>
      </c>
      <c r="F196" s="8">
        <v>0</v>
      </c>
      <c r="G196" s="4">
        <v>26</v>
      </c>
      <c r="H196" s="8">
        <v>2.95</v>
      </c>
      <c r="I196" s="4">
        <v>0</v>
      </c>
    </row>
    <row r="197" spans="1:9" x14ac:dyDescent="0.2">
      <c r="A197" s="2">
        <v>19</v>
      </c>
      <c r="B197" s="1" t="s">
        <v>47</v>
      </c>
      <c r="C197" s="4">
        <v>30</v>
      </c>
      <c r="D197" s="8">
        <v>1.32</v>
      </c>
      <c r="E197" s="4">
        <v>9</v>
      </c>
      <c r="F197" s="8">
        <v>0.68</v>
      </c>
      <c r="G197" s="4">
        <v>21</v>
      </c>
      <c r="H197" s="8">
        <v>2.38</v>
      </c>
      <c r="I197" s="4">
        <v>0</v>
      </c>
    </row>
    <row r="198" spans="1:9" x14ac:dyDescent="0.2">
      <c r="A198" s="2">
        <v>20</v>
      </c>
      <c r="B198" s="1" t="s">
        <v>70</v>
      </c>
      <c r="C198" s="4">
        <v>27</v>
      </c>
      <c r="D198" s="8">
        <v>1.19</v>
      </c>
      <c r="E198" s="4">
        <v>10</v>
      </c>
      <c r="F198" s="8">
        <v>0.75</v>
      </c>
      <c r="G198" s="4">
        <v>17</v>
      </c>
      <c r="H198" s="8">
        <v>1.93</v>
      </c>
      <c r="I198" s="4">
        <v>0</v>
      </c>
    </row>
    <row r="199" spans="1:9" x14ac:dyDescent="0.2">
      <c r="A199" s="2">
        <v>20</v>
      </c>
      <c r="B199" s="1" t="s">
        <v>72</v>
      </c>
      <c r="C199" s="4">
        <v>27</v>
      </c>
      <c r="D199" s="8">
        <v>1.19</v>
      </c>
      <c r="E199" s="4">
        <v>16</v>
      </c>
      <c r="F199" s="8">
        <v>1.2</v>
      </c>
      <c r="G199" s="4">
        <v>11</v>
      </c>
      <c r="H199" s="8">
        <v>1.25</v>
      </c>
      <c r="I199" s="4">
        <v>0</v>
      </c>
    </row>
    <row r="200" spans="1:9" x14ac:dyDescent="0.2">
      <c r="A200" s="1"/>
      <c r="C200" s="4"/>
      <c r="D200" s="8"/>
      <c r="E200" s="4"/>
      <c r="F200" s="8"/>
      <c r="G200" s="4"/>
      <c r="H200" s="8"/>
      <c r="I200" s="4"/>
    </row>
    <row r="201" spans="1:9" x14ac:dyDescent="0.2">
      <c r="A201" s="1" t="s">
        <v>9</v>
      </c>
      <c r="C201" s="4"/>
      <c r="D201" s="8"/>
      <c r="E201" s="4"/>
      <c r="F201" s="8"/>
      <c r="G201" s="4"/>
      <c r="H201" s="8"/>
      <c r="I201" s="4"/>
    </row>
    <row r="202" spans="1:9" x14ac:dyDescent="0.2">
      <c r="A202" s="2">
        <v>1</v>
      </c>
      <c r="B202" s="1" t="s">
        <v>58</v>
      </c>
      <c r="C202" s="4">
        <v>92</v>
      </c>
      <c r="D202" s="8">
        <v>9.7799999999999994</v>
      </c>
      <c r="E202" s="4">
        <v>73</v>
      </c>
      <c r="F202" s="8">
        <v>15.37</v>
      </c>
      <c r="G202" s="4">
        <v>19</v>
      </c>
      <c r="H202" s="8">
        <v>4.13</v>
      </c>
      <c r="I202" s="4">
        <v>0</v>
      </c>
    </row>
    <row r="203" spans="1:9" x14ac:dyDescent="0.2">
      <c r="A203" s="2">
        <v>2</v>
      </c>
      <c r="B203" s="1" t="s">
        <v>54</v>
      </c>
      <c r="C203" s="4">
        <v>88</v>
      </c>
      <c r="D203" s="8">
        <v>9.35</v>
      </c>
      <c r="E203" s="4">
        <v>51</v>
      </c>
      <c r="F203" s="8">
        <v>10.74</v>
      </c>
      <c r="G203" s="4">
        <v>37</v>
      </c>
      <c r="H203" s="8">
        <v>8.0399999999999991</v>
      </c>
      <c r="I203" s="4">
        <v>0</v>
      </c>
    </row>
    <row r="204" spans="1:9" x14ac:dyDescent="0.2">
      <c r="A204" s="2">
        <v>3</v>
      </c>
      <c r="B204" s="1" t="s">
        <v>57</v>
      </c>
      <c r="C204" s="4">
        <v>77</v>
      </c>
      <c r="D204" s="8">
        <v>8.18</v>
      </c>
      <c r="E204" s="4">
        <v>62</v>
      </c>
      <c r="F204" s="8">
        <v>13.05</v>
      </c>
      <c r="G204" s="4">
        <v>15</v>
      </c>
      <c r="H204" s="8">
        <v>3.26</v>
      </c>
      <c r="I204" s="4">
        <v>0</v>
      </c>
    </row>
    <row r="205" spans="1:9" x14ac:dyDescent="0.2">
      <c r="A205" s="2">
        <v>4</v>
      </c>
      <c r="B205" s="1" t="s">
        <v>52</v>
      </c>
      <c r="C205" s="4">
        <v>66</v>
      </c>
      <c r="D205" s="8">
        <v>7.01</v>
      </c>
      <c r="E205" s="4">
        <v>31</v>
      </c>
      <c r="F205" s="8">
        <v>6.53</v>
      </c>
      <c r="G205" s="4">
        <v>35</v>
      </c>
      <c r="H205" s="8">
        <v>7.61</v>
      </c>
      <c r="I205" s="4">
        <v>0</v>
      </c>
    </row>
    <row r="206" spans="1:9" x14ac:dyDescent="0.2">
      <c r="A206" s="2">
        <v>5</v>
      </c>
      <c r="B206" s="1" t="s">
        <v>43</v>
      </c>
      <c r="C206" s="4">
        <v>61</v>
      </c>
      <c r="D206" s="8">
        <v>6.48</v>
      </c>
      <c r="E206" s="4">
        <v>16</v>
      </c>
      <c r="F206" s="8">
        <v>3.37</v>
      </c>
      <c r="G206" s="4">
        <v>45</v>
      </c>
      <c r="H206" s="8">
        <v>9.7799999999999994</v>
      </c>
      <c r="I206" s="4">
        <v>0</v>
      </c>
    </row>
    <row r="207" spans="1:9" x14ac:dyDescent="0.2">
      <c r="A207" s="2">
        <v>6</v>
      </c>
      <c r="B207" s="1" t="s">
        <v>44</v>
      </c>
      <c r="C207" s="4">
        <v>46</v>
      </c>
      <c r="D207" s="8">
        <v>4.8899999999999997</v>
      </c>
      <c r="E207" s="4">
        <v>26</v>
      </c>
      <c r="F207" s="8">
        <v>5.47</v>
      </c>
      <c r="G207" s="4">
        <v>20</v>
      </c>
      <c r="H207" s="8">
        <v>4.3499999999999996</v>
      </c>
      <c r="I207" s="4">
        <v>0</v>
      </c>
    </row>
    <row r="208" spans="1:9" x14ac:dyDescent="0.2">
      <c r="A208" s="2">
        <v>6</v>
      </c>
      <c r="B208" s="1" t="s">
        <v>60</v>
      </c>
      <c r="C208" s="4">
        <v>46</v>
      </c>
      <c r="D208" s="8">
        <v>4.8899999999999997</v>
      </c>
      <c r="E208" s="4">
        <v>28</v>
      </c>
      <c r="F208" s="8">
        <v>5.89</v>
      </c>
      <c r="G208" s="4">
        <v>17</v>
      </c>
      <c r="H208" s="8">
        <v>3.7</v>
      </c>
      <c r="I208" s="4">
        <v>0</v>
      </c>
    </row>
    <row r="209" spans="1:9" x14ac:dyDescent="0.2">
      <c r="A209" s="2">
        <v>8</v>
      </c>
      <c r="B209" s="1" t="s">
        <v>51</v>
      </c>
      <c r="C209" s="4">
        <v>40</v>
      </c>
      <c r="D209" s="8">
        <v>4.25</v>
      </c>
      <c r="E209" s="4">
        <v>20</v>
      </c>
      <c r="F209" s="8">
        <v>4.21</v>
      </c>
      <c r="G209" s="4">
        <v>20</v>
      </c>
      <c r="H209" s="8">
        <v>4.3499999999999996</v>
      </c>
      <c r="I209" s="4">
        <v>0</v>
      </c>
    </row>
    <row r="210" spans="1:9" x14ac:dyDescent="0.2">
      <c r="A210" s="2">
        <v>9</v>
      </c>
      <c r="B210" s="1" t="s">
        <v>50</v>
      </c>
      <c r="C210" s="4">
        <v>34</v>
      </c>
      <c r="D210" s="8">
        <v>3.61</v>
      </c>
      <c r="E210" s="4">
        <v>22</v>
      </c>
      <c r="F210" s="8">
        <v>4.63</v>
      </c>
      <c r="G210" s="4">
        <v>12</v>
      </c>
      <c r="H210" s="8">
        <v>2.61</v>
      </c>
      <c r="I210" s="4">
        <v>0</v>
      </c>
    </row>
    <row r="211" spans="1:9" x14ac:dyDescent="0.2">
      <c r="A211" s="2">
        <v>10</v>
      </c>
      <c r="B211" s="1" t="s">
        <v>45</v>
      </c>
      <c r="C211" s="4">
        <v>33</v>
      </c>
      <c r="D211" s="8">
        <v>3.51</v>
      </c>
      <c r="E211" s="4">
        <v>13</v>
      </c>
      <c r="F211" s="8">
        <v>2.74</v>
      </c>
      <c r="G211" s="4">
        <v>20</v>
      </c>
      <c r="H211" s="8">
        <v>4.3499999999999996</v>
      </c>
      <c r="I211" s="4">
        <v>0</v>
      </c>
    </row>
    <row r="212" spans="1:9" x14ac:dyDescent="0.2">
      <c r="A212" s="2">
        <v>11</v>
      </c>
      <c r="B212" s="1" t="s">
        <v>56</v>
      </c>
      <c r="C212" s="4">
        <v>28</v>
      </c>
      <c r="D212" s="8">
        <v>2.98</v>
      </c>
      <c r="E212" s="4">
        <v>16</v>
      </c>
      <c r="F212" s="8">
        <v>3.37</v>
      </c>
      <c r="G212" s="4">
        <v>12</v>
      </c>
      <c r="H212" s="8">
        <v>2.61</v>
      </c>
      <c r="I212" s="4">
        <v>0</v>
      </c>
    </row>
    <row r="213" spans="1:9" x14ac:dyDescent="0.2">
      <c r="A213" s="2">
        <v>12</v>
      </c>
      <c r="B213" s="1" t="s">
        <v>55</v>
      </c>
      <c r="C213" s="4">
        <v>23</v>
      </c>
      <c r="D213" s="8">
        <v>2.44</v>
      </c>
      <c r="E213" s="4">
        <v>9</v>
      </c>
      <c r="F213" s="8">
        <v>1.89</v>
      </c>
      <c r="G213" s="4">
        <v>14</v>
      </c>
      <c r="H213" s="8">
        <v>3.04</v>
      </c>
      <c r="I213" s="4">
        <v>0</v>
      </c>
    </row>
    <row r="214" spans="1:9" x14ac:dyDescent="0.2">
      <c r="A214" s="2">
        <v>13</v>
      </c>
      <c r="B214" s="1" t="s">
        <v>61</v>
      </c>
      <c r="C214" s="4">
        <v>21</v>
      </c>
      <c r="D214" s="8">
        <v>2.23</v>
      </c>
      <c r="E214" s="4">
        <v>18</v>
      </c>
      <c r="F214" s="8">
        <v>3.79</v>
      </c>
      <c r="G214" s="4">
        <v>3</v>
      </c>
      <c r="H214" s="8">
        <v>0.65</v>
      </c>
      <c r="I214" s="4">
        <v>0</v>
      </c>
    </row>
    <row r="215" spans="1:9" x14ac:dyDescent="0.2">
      <c r="A215" s="2">
        <v>14</v>
      </c>
      <c r="B215" s="1" t="s">
        <v>49</v>
      </c>
      <c r="C215" s="4">
        <v>15</v>
      </c>
      <c r="D215" s="8">
        <v>1.59</v>
      </c>
      <c r="E215" s="4">
        <v>12</v>
      </c>
      <c r="F215" s="8">
        <v>2.5299999999999998</v>
      </c>
      <c r="G215" s="4">
        <v>3</v>
      </c>
      <c r="H215" s="8">
        <v>0.65</v>
      </c>
      <c r="I215" s="4">
        <v>0</v>
      </c>
    </row>
    <row r="216" spans="1:9" x14ac:dyDescent="0.2">
      <c r="A216" s="2">
        <v>14</v>
      </c>
      <c r="B216" s="1" t="s">
        <v>59</v>
      </c>
      <c r="C216" s="4">
        <v>15</v>
      </c>
      <c r="D216" s="8">
        <v>1.59</v>
      </c>
      <c r="E216" s="4">
        <v>9</v>
      </c>
      <c r="F216" s="8">
        <v>1.89</v>
      </c>
      <c r="G216" s="4">
        <v>5</v>
      </c>
      <c r="H216" s="8">
        <v>1.0900000000000001</v>
      </c>
      <c r="I216" s="4">
        <v>1</v>
      </c>
    </row>
    <row r="217" spans="1:9" x14ac:dyDescent="0.2">
      <c r="A217" s="2">
        <v>16</v>
      </c>
      <c r="B217" s="1" t="s">
        <v>63</v>
      </c>
      <c r="C217" s="4">
        <v>14</v>
      </c>
      <c r="D217" s="8">
        <v>1.49</v>
      </c>
      <c r="E217" s="4">
        <v>3</v>
      </c>
      <c r="F217" s="8">
        <v>0.63</v>
      </c>
      <c r="G217" s="4">
        <v>11</v>
      </c>
      <c r="H217" s="8">
        <v>2.39</v>
      </c>
      <c r="I217" s="4">
        <v>0</v>
      </c>
    </row>
    <row r="218" spans="1:9" x14ac:dyDescent="0.2">
      <c r="A218" s="2">
        <v>17</v>
      </c>
      <c r="B218" s="1" t="s">
        <v>62</v>
      </c>
      <c r="C218" s="4">
        <v>13</v>
      </c>
      <c r="D218" s="8">
        <v>1.38</v>
      </c>
      <c r="E218" s="4">
        <v>0</v>
      </c>
      <c r="F218" s="8">
        <v>0</v>
      </c>
      <c r="G218" s="4">
        <v>11</v>
      </c>
      <c r="H218" s="8">
        <v>2.39</v>
      </c>
      <c r="I218" s="4">
        <v>0</v>
      </c>
    </row>
    <row r="219" spans="1:9" x14ac:dyDescent="0.2">
      <c r="A219" s="2">
        <v>18</v>
      </c>
      <c r="B219" s="1" t="s">
        <v>53</v>
      </c>
      <c r="C219" s="4">
        <v>12</v>
      </c>
      <c r="D219" s="8">
        <v>1.28</v>
      </c>
      <c r="E219" s="4">
        <v>2</v>
      </c>
      <c r="F219" s="8">
        <v>0.42</v>
      </c>
      <c r="G219" s="4">
        <v>10</v>
      </c>
      <c r="H219" s="8">
        <v>2.17</v>
      </c>
      <c r="I219" s="4">
        <v>0</v>
      </c>
    </row>
    <row r="220" spans="1:9" x14ac:dyDescent="0.2">
      <c r="A220" s="2">
        <v>19</v>
      </c>
      <c r="B220" s="1" t="s">
        <v>73</v>
      </c>
      <c r="C220" s="4">
        <v>11</v>
      </c>
      <c r="D220" s="8">
        <v>1.17</v>
      </c>
      <c r="E220" s="4">
        <v>1</v>
      </c>
      <c r="F220" s="8">
        <v>0.21</v>
      </c>
      <c r="G220" s="4">
        <v>10</v>
      </c>
      <c r="H220" s="8">
        <v>2.17</v>
      </c>
      <c r="I220" s="4">
        <v>0</v>
      </c>
    </row>
    <row r="221" spans="1:9" x14ac:dyDescent="0.2">
      <c r="A221" s="2">
        <v>19</v>
      </c>
      <c r="B221" s="1" t="s">
        <v>69</v>
      </c>
      <c r="C221" s="4">
        <v>11</v>
      </c>
      <c r="D221" s="8">
        <v>1.17</v>
      </c>
      <c r="E221" s="4">
        <v>3</v>
      </c>
      <c r="F221" s="8">
        <v>0.63</v>
      </c>
      <c r="G221" s="4">
        <v>8</v>
      </c>
      <c r="H221" s="8">
        <v>1.74</v>
      </c>
      <c r="I221" s="4">
        <v>0</v>
      </c>
    </row>
    <row r="222" spans="1:9" x14ac:dyDescent="0.2">
      <c r="A222" s="1"/>
      <c r="C222" s="4"/>
      <c r="D222" s="8"/>
      <c r="E222" s="4"/>
      <c r="F222" s="8"/>
      <c r="G222" s="4"/>
      <c r="H222" s="8"/>
      <c r="I222" s="4"/>
    </row>
    <row r="223" spans="1:9" x14ac:dyDescent="0.2">
      <c r="A223" s="1" t="s">
        <v>10</v>
      </c>
      <c r="C223" s="4"/>
      <c r="D223" s="8"/>
      <c r="E223" s="4"/>
      <c r="F223" s="8"/>
      <c r="G223" s="4"/>
      <c r="H223" s="8"/>
      <c r="I223" s="4"/>
    </row>
    <row r="224" spans="1:9" x14ac:dyDescent="0.2">
      <c r="A224" s="2">
        <v>1</v>
      </c>
      <c r="B224" s="1" t="s">
        <v>58</v>
      </c>
      <c r="C224" s="4">
        <v>90</v>
      </c>
      <c r="D224" s="8">
        <v>9.11</v>
      </c>
      <c r="E224" s="4">
        <v>78</v>
      </c>
      <c r="F224" s="8">
        <v>16.25</v>
      </c>
      <c r="G224" s="4">
        <v>12</v>
      </c>
      <c r="H224" s="8">
        <v>2.48</v>
      </c>
      <c r="I224" s="4">
        <v>0</v>
      </c>
    </row>
    <row r="225" spans="1:9" x14ac:dyDescent="0.2">
      <c r="A225" s="2">
        <v>2</v>
      </c>
      <c r="B225" s="1" t="s">
        <v>57</v>
      </c>
      <c r="C225" s="4">
        <v>86</v>
      </c>
      <c r="D225" s="8">
        <v>8.6999999999999993</v>
      </c>
      <c r="E225" s="4">
        <v>72</v>
      </c>
      <c r="F225" s="8">
        <v>15</v>
      </c>
      <c r="G225" s="4">
        <v>14</v>
      </c>
      <c r="H225" s="8">
        <v>2.9</v>
      </c>
      <c r="I225" s="4">
        <v>0</v>
      </c>
    </row>
    <row r="226" spans="1:9" x14ac:dyDescent="0.2">
      <c r="A226" s="2">
        <v>3</v>
      </c>
      <c r="B226" s="1" t="s">
        <v>43</v>
      </c>
      <c r="C226" s="4">
        <v>74</v>
      </c>
      <c r="D226" s="8">
        <v>7.49</v>
      </c>
      <c r="E226" s="4">
        <v>23</v>
      </c>
      <c r="F226" s="8">
        <v>4.79</v>
      </c>
      <c r="G226" s="4">
        <v>51</v>
      </c>
      <c r="H226" s="8">
        <v>10.56</v>
      </c>
      <c r="I226" s="4">
        <v>0</v>
      </c>
    </row>
    <row r="227" spans="1:9" x14ac:dyDescent="0.2">
      <c r="A227" s="2">
        <v>4</v>
      </c>
      <c r="B227" s="1" t="s">
        <v>52</v>
      </c>
      <c r="C227" s="4">
        <v>59</v>
      </c>
      <c r="D227" s="8">
        <v>5.97</v>
      </c>
      <c r="E227" s="4">
        <v>30</v>
      </c>
      <c r="F227" s="8">
        <v>6.25</v>
      </c>
      <c r="G227" s="4">
        <v>29</v>
      </c>
      <c r="H227" s="8">
        <v>6</v>
      </c>
      <c r="I227" s="4">
        <v>0</v>
      </c>
    </row>
    <row r="228" spans="1:9" x14ac:dyDescent="0.2">
      <c r="A228" s="2">
        <v>5</v>
      </c>
      <c r="B228" s="1" t="s">
        <v>54</v>
      </c>
      <c r="C228" s="4">
        <v>58</v>
      </c>
      <c r="D228" s="8">
        <v>5.87</v>
      </c>
      <c r="E228" s="4">
        <v>28</v>
      </c>
      <c r="F228" s="8">
        <v>5.83</v>
      </c>
      <c r="G228" s="4">
        <v>30</v>
      </c>
      <c r="H228" s="8">
        <v>6.21</v>
      </c>
      <c r="I228" s="4">
        <v>0</v>
      </c>
    </row>
    <row r="229" spans="1:9" x14ac:dyDescent="0.2">
      <c r="A229" s="2">
        <v>6</v>
      </c>
      <c r="B229" s="1" t="s">
        <v>50</v>
      </c>
      <c r="C229" s="4">
        <v>47</v>
      </c>
      <c r="D229" s="8">
        <v>4.76</v>
      </c>
      <c r="E229" s="4">
        <v>35</v>
      </c>
      <c r="F229" s="8">
        <v>7.29</v>
      </c>
      <c r="G229" s="4">
        <v>12</v>
      </c>
      <c r="H229" s="8">
        <v>2.48</v>
      </c>
      <c r="I229" s="4">
        <v>0</v>
      </c>
    </row>
    <row r="230" spans="1:9" x14ac:dyDescent="0.2">
      <c r="A230" s="2">
        <v>7</v>
      </c>
      <c r="B230" s="1" t="s">
        <v>60</v>
      </c>
      <c r="C230" s="4">
        <v>44</v>
      </c>
      <c r="D230" s="8">
        <v>4.45</v>
      </c>
      <c r="E230" s="4">
        <v>27</v>
      </c>
      <c r="F230" s="8">
        <v>5.63</v>
      </c>
      <c r="G230" s="4">
        <v>13</v>
      </c>
      <c r="H230" s="8">
        <v>2.69</v>
      </c>
      <c r="I230" s="4">
        <v>0</v>
      </c>
    </row>
    <row r="231" spans="1:9" x14ac:dyDescent="0.2">
      <c r="A231" s="2">
        <v>8</v>
      </c>
      <c r="B231" s="1" t="s">
        <v>44</v>
      </c>
      <c r="C231" s="4">
        <v>38</v>
      </c>
      <c r="D231" s="8">
        <v>3.85</v>
      </c>
      <c r="E231" s="4">
        <v>25</v>
      </c>
      <c r="F231" s="8">
        <v>5.21</v>
      </c>
      <c r="G231" s="4">
        <v>13</v>
      </c>
      <c r="H231" s="8">
        <v>2.69</v>
      </c>
      <c r="I231" s="4">
        <v>0</v>
      </c>
    </row>
    <row r="232" spans="1:9" x14ac:dyDescent="0.2">
      <c r="A232" s="2">
        <v>9</v>
      </c>
      <c r="B232" s="1" t="s">
        <v>45</v>
      </c>
      <c r="C232" s="4">
        <v>37</v>
      </c>
      <c r="D232" s="8">
        <v>3.74</v>
      </c>
      <c r="E232" s="4">
        <v>17</v>
      </c>
      <c r="F232" s="8">
        <v>3.54</v>
      </c>
      <c r="G232" s="4">
        <v>20</v>
      </c>
      <c r="H232" s="8">
        <v>4.1399999999999997</v>
      </c>
      <c r="I232" s="4">
        <v>0</v>
      </c>
    </row>
    <row r="233" spans="1:9" x14ac:dyDescent="0.2">
      <c r="A233" s="2">
        <v>10</v>
      </c>
      <c r="B233" s="1" t="s">
        <v>62</v>
      </c>
      <c r="C233" s="4">
        <v>29</v>
      </c>
      <c r="D233" s="8">
        <v>2.94</v>
      </c>
      <c r="E233" s="4">
        <v>2</v>
      </c>
      <c r="F233" s="8">
        <v>0.42</v>
      </c>
      <c r="G233" s="4">
        <v>12</v>
      </c>
      <c r="H233" s="8">
        <v>2.48</v>
      </c>
      <c r="I233" s="4">
        <v>0</v>
      </c>
    </row>
    <row r="234" spans="1:9" x14ac:dyDescent="0.2">
      <c r="A234" s="2">
        <v>11</v>
      </c>
      <c r="B234" s="1" t="s">
        <v>56</v>
      </c>
      <c r="C234" s="4">
        <v>28</v>
      </c>
      <c r="D234" s="8">
        <v>2.83</v>
      </c>
      <c r="E234" s="4">
        <v>14</v>
      </c>
      <c r="F234" s="8">
        <v>2.92</v>
      </c>
      <c r="G234" s="4">
        <v>14</v>
      </c>
      <c r="H234" s="8">
        <v>2.9</v>
      </c>
      <c r="I234" s="4">
        <v>0</v>
      </c>
    </row>
    <row r="235" spans="1:9" x14ac:dyDescent="0.2">
      <c r="A235" s="2">
        <v>12</v>
      </c>
      <c r="B235" s="1" t="s">
        <v>51</v>
      </c>
      <c r="C235" s="4">
        <v>27</v>
      </c>
      <c r="D235" s="8">
        <v>2.73</v>
      </c>
      <c r="E235" s="4">
        <v>11</v>
      </c>
      <c r="F235" s="8">
        <v>2.29</v>
      </c>
      <c r="G235" s="4">
        <v>16</v>
      </c>
      <c r="H235" s="8">
        <v>3.31</v>
      </c>
      <c r="I235" s="4">
        <v>0</v>
      </c>
    </row>
    <row r="236" spans="1:9" x14ac:dyDescent="0.2">
      <c r="A236" s="2">
        <v>12</v>
      </c>
      <c r="B236" s="1" t="s">
        <v>61</v>
      </c>
      <c r="C236" s="4">
        <v>27</v>
      </c>
      <c r="D236" s="8">
        <v>2.73</v>
      </c>
      <c r="E236" s="4">
        <v>23</v>
      </c>
      <c r="F236" s="8">
        <v>4.79</v>
      </c>
      <c r="G236" s="4">
        <v>4</v>
      </c>
      <c r="H236" s="8">
        <v>0.83</v>
      </c>
      <c r="I236" s="4">
        <v>0</v>
      </c>
    </row>
    <row r="237" spans="1:9" x14ac:dyDescent="0.2">
      <c r="A237" s="2">
        <v>14</v>
      </c>
      <c r="B237" s="1" t="s">
        <v>67</v>
      </c>
      <c r="C237" s="4">
        <v>24</v>
      </c>
      <c r="D237" s="8">
        <v>2.4300000000000002</v>
      </c>
      <c r="E237" s="4">
        <v>7</v>
      </c>
      <c r="F237" s="8">
        <v>1.46</v>
      </c>
      <c r="G237" s="4">
        <v>17</v>
      </c>
      <c r="H237" s="8">
        <v>3.52</v>
      </c>
      <c r="I237" s="4">
        <v>0</v>
      </c>
    </row>
    <row r="238" spans="1:9" x14ac:dyDescent="0.2">
      <c r="A238" s="2">
        <v>15</v>
      </c>
      <c r="B238" s="1" t="s">
        <v>49</v>
      </c>
      <c r="C238" s="4">
        <v>19</v>
      </c>
      <c r="D238" s="8">
        <v>1.92</v>
      </c>
      <c r="E238" s="4">
        <v>10</v>
      </c>
      <c r="F238" s="8">
        <v>2.08</v>
      </c>
      <c r="G238" s="4">
        <v>9</v>
      </c>
      <c r="H238" s="8">
        <v>1.86</v>
      </c>
      <c r="I238" s="4">
        <v>0</v>
      </c>
    </row>
    <row r="239" spans="1:9" x14ac:dyDescent="0.2">
      <c r="A239" s="2">
        <v>15</v>
      </c>
      <c r="B239" s="1" t="s">
        <v>59</v>
      </c>
      <c r="C239" s="4">
        <v>19</v>
      </c>
      <c r="D239" s="8">
        <v>1.92</v>
      </c>
      <c r="E239" s="4">
        <v>8</v>
      </c>
      <c r="F239" s="8">
        <v>1.67</v>
      </c>
      <c r="G239" s="4">
        <v>11</v>
      </c>
      <c r="H239" s="8">
        <v>2.2799999999999998</v>
      </c>
      <c r="I239" s="4">
        <v>0</v>
      </c>
    </row>
    <row r="240" spans="1:9" x14ac:dyDescent="0.2">
      <c r="A240" s="2">
        <v>17</v>
      </c>
      <c r="B240" s="1" t="s">
        <v>47</v>
      </c>
      <c r="C240" s="4">
        <v>18</v>
      </c>
      <c r="D240" s="8">
        <v>1.82</v>
      </c>
      <c r="E240" s="4">
        <v>6</v>
      </c>
      <c r="F240" s="8">
        <v>1.25</v>
      </c>
      <c r="G240" s="4">
        <v>12</v>
      </c>
      <c r="H240" s="8">
        <v>2.48</v>
      </c>
      <c r="I240" s="4">
        <v>0</v>
      </c>
    </row>
    <row r="241" spans="1:9" x14ac:dyDescent="0.2">
      <c r="A241" s="2">
        <v>18</v>
      </c>
      <c r="B241" s="1" t="s">
        <v>75</v>
      </c>
      <c r="C241" s="4">
        <v>17</v>
      </c>
      <c r="D241" s="8">
        <v>1.72</v>
      </c>
      <c r="E241" s="4">
        <v>3</v>
      </c>
      <c r="F241" s="8">
        <v>0.63</v>
      </c>
      <c r="G241" s="4">
        <v>14</v>
      </c>
      <c r="H241" s="8">
        <v>2.9</v>
      </c>
      <c r="I241" s="4">
        <v>0</v>
      </c>
    </row>
    <row r="242" spans="1:9" x14ac:dyDescent="0.2">
      <c r="A242" s="2">
        <v>19</v>
      </c>
      <c r="B242" s="1" t="s">
        <v>53</v>
      </c>
      <c r="C242" s="4">
        <v>16</v>
      </c>
      <c r="D242" s="8">
        <v>1.62</v>
      </c>
      <c r="E242" s="4">
        <v>2</v>
      </c>
      <c r="F242" s="8">
        <v>0.42</v>
      </c>
      <c r="G242" s="4">
        <v>14</v>
      </c>
      <c r="H242" s="8">
        <v>2.9</v>
      </c>
      <c r="I242" s="4">
        <v>0</v>
      </c>
    </row>
    <row r="243" spans="1:9" x14ac:dyDescent="0.2">
      <c r="A243" s="2">
        <v>20</v>
      </c>
      <c r="B243" s="1" t="s">
        <v>74</v>
      </c>
      <c r="C243" s="4">
        <v>15</v>
      </c>
      <c r="D243" s="8">
        <v>1.52</v>
      </c>
      <c r="E243" s="4">
        <v>3</v>
      </c>
      <c r="F243" s="8">
        <v>0.63</v>
      </c>
      <c r="G243" s="4">
        <v>12</v>
      </c>
      <c r="H243" s="8">
        <v>2.48</v>
      </c>
      <c r="I243" s="4">
        <v>0</v>
      </c>
    </row>
    <row r="244" spans="1:9" x14ac:dyDescent="0.2">
      <c r="A244" s="1"/>
      <c r="C244" s="4"/>
      <c r="D244" s="8"/>
      <c r="E244" s="4"/>
      <c r="F244" s="8"/>
      <c r="G244" s="4"/>
      <c r="H244" s="8"/>
      <c r="I244" s="4"/>
    </row>
    <row r="245" spans="1:9" x14ac:dyDescent="0.2">
      <c r="A245" s="1" t="s">
        <v>11</v>
      </c>
      <c r="C245" s="4"/>
      <c r="D245" s="8"/>
      <c r="E245" s="4"/>
      <c r="F245" s="8"/>
      <c r="G245" s="4"/>
      <c r="H245" s="8"/>
      <c r="I245" s="4"/>
    </row>
    <row r="246" spans="1:9" x14ac:dyDescent="0.2">
      <c r="A246" s="2">
        <v>1</v>
      </c>
      <c r="B246" s="1" t="s">
        <v>43</v>
      </c>
      <c r="C246" s="4">
        <v>139</v>
      </c>
      <c r="D246" s="8">
        <v>9.18</v>
      </c>
      <c r="E246" s="4">
        <v>52</v>
      </c>
      <c r="F246" s="8">
        <v>5.77</v>
      </c>
      <c r="G246" s="4">
        <v>87</v>
      </c>
      <c r="H246" s="8">
        <v>14.82</v>
      </c>
      <c r="I246" s="4">
        <v>0</v>
      </c>
    </row>
    <row r="247" spans="1:9" x14ac:dyDescent="0.2">
      <c r="A247" s="2">
        <v>2</v>
      </c>
      <c r="B247" s="1" t="s">
        <v>57</v>
      </c>
      <c r="C247" s="4">
        <v>126</v>
      </c>
      <c r="D247" s="8">
        <v>8.32</v>
      </c>
      <c r="E247" s="4">
        <v>113</v>
      </c>
      <c r="F247" s="8">
        <v>12.54</v>
      </c>
      <c r="G247" s="4">
        <v>13</v>
      </c>
      <c r="H247" s="8">
        <v>2.21</v>
      </c>
      <c r="I247" s="4">
        <v>0</v>
      </c>
    </row>
    <row r="248" spans="1:9" x14ac:dyDescent="0.2">
      <c r="A248" s="2">
        <v>3</v>
      </c>
      <c r="B248" s="1" t="s">
        <v>46</v>
      </c>
      <c r="C248" s="4">
        <v>112</v>
      </c>
      <c r="D248" s="8">
        <v>7.4</v>
      </c>
      <c r="E248" s="4">
        <v>74</v>
      </c>
      <c r="F248" s="8">
        <v>8.2100000000000009</v>
      </c>
      <c r="G248" s="4">
        <v>38</v>
      </c>
      <c r="H248" s="8">
        <v>6.47</v>
      </c>
      <c r="I248" s="4">
        <v>0</v>
      </c>
    </row>
    <row r="249" spans="1:9" x14ac:dyDescent="0.2">
      <c r="A249" s="2">
        <v>4</v>
      </c>
      <c r="B249" s="1" t="s">
        <v>52</v>
      </c>
      <c r="C249" s="4">
        <v>109</v>
      </c>
      <c r="D249" s="8">
        <v>7.2</v>
      </c>
      <c r="E249" s="4">
        <v>61</v>
      </c>
      <c r="F249" s="8">
        <v>6.77</v>
      </c>
      <c r="G249" s="4">
        <v>48</v>
      </c>
      <c r="H249" s="8">
        <v>8.18</v>
      </c>
      <c r="I249" s="4">
        <v>0</v>
      </c>
    </row>
    <row r="250" spans="1:9" x14ac:dyDescent="0.2">
      <c r="A250" s="2">
        <v>5</v>
      </c>
      <c r="B250" s="1" t="s">
        <v>58</v>
      </c>
      <c r="C250" s="4">
        <v>108</v>
      </c>
      <c r="D250" s="8">
        <v>7.13</v>
      </c>
      <c r="E250" s="4">
        <v>104</v>
      </c>
      <c r="F250" s="8">
        <v>11.54</v>
      </c>
      <c r="G250" s="4">
        <v>4</v>
      </c>
      <c r="H250" s="8">
        <v>0.68</v>
      </c>
      <c r="I250" s="4">
        <v>0</v>
      </c>
    </row>
    <row r="251" spans="1:9" x14ac:dyDescent="0.2">
      <c r="A251" s="2">
        <v>6</v>
      </c>
      <c r="B251" s="1" t="s">
        <v>44</v>
      </c>
      <c r="C251" s="4">
        <v>102</v>
      </c>
      <c r="D251" s="8">
        <v>6.74</v>
      </c>
      <c r="E251" s="4">
        <v>71</v>
      </c>
      <c r="F251" s="8">
        <v>7.88</v>
      </c>
      <c r="G251" s="4">
        <v>31</v>
      </c>
      <c r="H251" s="8">
        <v>5.28</v>
      </c>
      <c r="I251" s="4">
        <v>0</v>
      </c>
    </row>
    <row r="252" spans="1:9" x14ac:dyDescent="0.2">
      <c r="A252" s="2">
        <v>7</v>
      </c>
      <c r="B252" s="1" t="s">
        <v>50</v>
      </c>
      <c r="C252" s="4">
        <v>93</v>
      </c>
      <c r="D252" s="8">
        <v>6.14</v>
      </c>
      <c r="E252" s="4">
        <v>70</v>
      </c>
      <c r="F252" s="8">
        <v>7.77</v>
      </c>
      <c r="G252" s="4">
        <v>23</v>
      </c>
      <c r="H252" s="8">
        <v>3.92</v>
      </c>
      <c r="I252" s="4">
        <v>0</v>
      </c>
    </row>
    <row r="253" spans="1:9" x14ac:dyDescent="0.2">
      <c r="A253" s="2">
        <v>8</v>
      </c>
      <c r="B253" s="1" t="s">
        <v>65</v>
      </c>
      <c r="C253" s="4">
        <v>56</v>
      </c>
      <c r="D253" s="8">
        <v>3.7</v>
      </c>
      <c r="E253" s="4">
        <v>35</v>
      </c>
      <c r="F253" s="8">
        <v>3.88</v>
      </c>
      <c r="G253" s="4">
        <v>21</v>
      </c>
      <c r="H253" s="8">
        <v>3.58</v>
      </c>
      <c r="I253" s="4">
        <v>0</v>
      </c>
    </row>
    <row r="254" spans="1:9" x14ac:dyDescent="0.2">
      <c r="A254" s="2">
        <v>9</v>
      </c>
      <c r="B254" s="1" t="s">
        <v>45</v>
      </c>
      <c r="C254" s="4">
        <v>47</v>
      </c>
      <c r="D254" s="8">
        <v>3.1</v>
      </c>
      <c r="E254" s="4">
        <v>24</v>
      </c>
      <c r="F254" s="8">
        <v>2.66</v>
      </c>
      <c r="G254" s="4">
        <v>23</v>
      </c>
      <c r="H254" s="8">
        <v>3.92</v>
      </c>
      <c r="I254" s="4">
        <v>0</v>
      </c>
    </row>
    <row r="255" spans="1:9" x14ac:dyDescent="0.2">
      <c r="A255" s="2">
        <v>10</v>
      </c>
      <c r="B255" s="1" t="s">
        <v>60</v>
      </c>
      <c r="C255" s="4">
        <v>44</v>
      </c>
      <c r="D255" s="8">
        <v>2.91</v>
      </c>
      <c r="E255" s="4">
        <v>24</v>
      </c>
      <c r="F255" s="8">
        <v>2.66</v>
      </c>
      <c r="G255" s="4">
        <v>9</v>
      </c>
      <c r="H255" s="8">
        <v>1.53</v>
      </c>
      <c r="I255" s="4">
        <v>1</v>
      </c>
    </row>
    <row r="256" spans="1:9" x14ac:dyDescent="0.2">
      <c r="A256" s="2">
        <v>11</v>
      </c>
      <c r="B256" s="1" t="s">
        <v>51</v>
      </c>
      <c r="C256" s="4">
        <v>43</v>
      </c>
      <c r="D256" s="8">
        <v>2.84</v>
      </c>
      <c r="E256" s="4">
        <v>30</v>
      </c>
      <c r="F256" s="8">
        <v>3.33</v>
      </c>
      <c r="G256" s="4">
        <v>13</v>
      </c>
      <c r="H256" s="8">
        <v>2.21</v>
      </c>
      <c r="I256" s="4">
        <v>0</v>
      </c>
    </row>
    <row r="257" spans="1:9" x14ac:dyDescent="0.2">
      <c r="A257" s="2">
        <v>12</v>
      </c>
      <c r="B257" s="1" t="s">
        <v>76</v>
      </c>
      <c r="C257" s="4">
        <v>37</v>
      </c>
      <c r="D257" s="8">
        <v>2.44</v>
      </c>
      <c r="E257" s="4">
        <v>29</v>
      </c>
      <c r="F257" s="8">
        <v>3.22</v>
      </c>
      <c r="G257" s="4">
        <v>8</v>
      </c>
      <c r="H257" s="8">
        <v>1.36</v>
      </c>
      <c r="I257" s="4">
        <v>0</v>
      </c>
    </row>
    <row r="258" spans="1:9" x14ac:dyDescent="0.2">
      <c r="A258" s="2">
        <v>13</v>
      </c>
      <c r="B258" s="1" t="s">
        <v>49</v>
      </c>
      <c r="C258" s="4">
        <v>36</v>
      </c>
      <c r="D258" s="8">
        <v>2.38</v>
      </c>
      <c r="E258" s="4">
        <v>21</v>
      </c>
      <c r="F258" s="8">
        <v>2.33</v>
      </c>
      <c r="G258" s="4">
        <v>15</v>
      </c>
      <c r="H258" s="8">
        <v>2.56</v>
      </c>
      <c r="I258" s="4">
        <v>0</v>
      </c>
    </row>
    <row r="259" spans="1:9" x14ac:dyDescent="0.2">
      <c r="A259" s="2">
        <v>13</v>
      </c>
      <c r="B259" s="1" t="s">
        <v>56</v>
      </c>
      <c r="C259" s="4">
        <v>36</v>
      </c>
      <c r="D259" s="8">
        <v>2.38</v>
      </c>
      <c r="E259" s="4">
        <v>15</v>
      </c>
      <c r="F259" s="8">
        <v>1.66</v>
      </c>
      <c r="G259" s="4">
        <v>21</v>
      </c>
      <c r="H259" s="8">
        <v>3.58</v>
      </c>
      <c r="I259" s="4">
        <v>0</v>
      </c>
    </row>
    <row r="260" spans="1:9" x14ac:dyDescent="0.2">
      <c r="A260" s="2">
        <v>15</v>
      </c>
      <c r="B260" s="1" t="s">
        <v>55</v>
      </c>
      <c r="C260" s="4">
        <v>32</v>
      </c>
      <c r="D260" s="8">
        <v>2.11</v>
      </c>
      <c r="E260" s="4">
        <v>26</v>
      </c>
      <c r="F260" s="8">
        <v>2.89</v>
      </c>
      <c r="G260" s="4">
        <v>6</v>
      </c>
      <c r="H260" s="8">
        <v>1.02</v>
      </c>
      <c r="I260" s="4">
        <v>0</v>
      </c>
    </row>
    <row r="261" spans="1:9" x14ac:dyDescent="0.2">
      <c r="A261" s="2">
        <v>16</v>
      </c>
      <c r="B261" s="1" t="s">
        <v>61</v>
      </c>
      <c r="C261" s="4">
        <v>29</v>
      </c>
      <c r="D261" s="8">
        <v>1.92</v>
      </c>
      <c r="E261" s="4">
        <v>28</v>
      </c>
      <c r="F261" s="8">
        <v>3.11</v>
      </c>
      <c r="G261" s="4">
        <v>1</v>
      </c>
      <c r="H261" s="8">
        <v>0.17</v>
      </c>
      <c r="I261" s="4">
        <v>0</v>
      </c>
    </row>
    <row r="262" spans="1:9" x14ac:dyDescent="0.2">
      <c r="A262" s="2">
        <v>17</v>
      </c>
      <c r="B262" s="1" t="s">
        <v>66</v>
      </c>
      <c r="C262" s="4">
        <v>24</v>
      </c>
      <c r="D262" s="8">
        <v>1.59</v>
      </c>
      <c r="E262" s="4">
        <v>8</v>
      </c>
      <c r="F262" s="8">
        <v>0.89</v>
      </c>
      <c r="G262" s="4">
        <v>15</v>
      </c>
      <c r="H262" s="8">
        <v>2.56</v>
      </c>
      <c r="I262" s="4">
        <v>1</v>
      </c>
    </row>
    <row r="263" spans="1:9" x14ac:dyDescent="0.2">
      <c r="A263" s="2">
        <v>18</v>
      </c>
      <c r="B263" s="1" t="s">
        <v>54</v>
      </c>
      <c r="C263" s="4">
        <v>22</v>
      </c>
      <c r="D263" s="8">
        <v>1.45</v>
      </c>
      <c r="E263" s="4">
        <v>8</v>
      </c>
      <c r="F263" s="8">
        <v>0.89</v>
      </c>
      <c r="G263" s="4">
        <v>14</v>
      </c>
      <c r="H263" s="8">
        <v>2.39</v>
      </c>
      <c r="I263" s="4">
        <v>0</v>
      </c>
    </row>
    <row r="264" spans="1:9" x14ac:dyDescent="0.2">
      <c r="A264" s="2">
        <v>19</v>
      </c>
      <c r="B264" s="1" t="s">
        <v>48</v>
      </c>
      <c r="C264" s="4">
        <v>20</v>
      </c>
      <c r="D264" s="8">
        <v>1.32</v>
      </c>
      <c r="E264" s="4">
        <v>6</v>
      </c>
      <c r="F264" s="8">
        <v>0.67</v>
      </c>
      <c r="G264" s="4">
        <v>14</v>
      </c>
      <c r="H264" s="8">
        <v>2.39</v>
      </c>
      <c r="I264" s="4">
        <v>0</v>
      </c>
    </row>
    <row r="265" spans="1:9" x14ac:dyDescent="0.2">
      <c r="A265" s="2">
        <v>20</v>
      </c>
      <c r="B265" s="1" t="s">
        <v>69</v>
      </c>
      <c r="C265" s="4">
        <v>19</v>
      </c>
      <c r="D265" s="8">
        <v>1.25</v>
      </c>
      <c r="E265" s="4">
        <v>12</v>
      </c>
      <c r="F265" s="8">
        <v>1.33</v>
      </c>
      <c r="G265" s="4">
        <v>4</v>
      </c>
      <c r="H265" s="8">
        <v>0.68</v>
      </c>
      <c r="I265" s="4">
        <v>0</v>
      </c>
    </row>
    <row r="266" spans="1:9" x14ac:dyDescent="0.2">
      <c r="A266" s="1"/>
      <c r="C266" s="4"/>
      <c r="D266" s="8"/>
      <c r="E266" s="4"/>
      <c r="F266" s="8"/>
      <c r="G266" s="4"/>
      <c r="H266" s="8"/>
      <c r="I266" s="4"/>
    </row>
    <row r="267" spans="1:9" x14ac:dyDescent="0.2">
      <c r="A267" s="1" t="s">
        <v>12</v>
      </c>
      <c r="C267" s="4"/>
      <c r="D267" s="8"/>
      <c r="E267" s="4"/>
      <c r="F267" s="8"/>
      <c r="G267" s="4"/>
      <c r="H267" s="8"/>
      <c r="I267" s="4"/>
    </row>
    <row r="268" spans="1:9" x14ac:dyDescent="0.2">
      <c r="A268" s="2">
        <v>1</v>
      </c>
      <c r="B268" s="1" t="s">
        <v>58</v>
      </c>
      <c r="C268" s="4">
        <v>215</v>
      </c>
      <c r="D268" s="8">
        <v>9.23</v>
      </c>
      <c r="E268" s="4">
        <v>193</v>
      </c>
      <c r="F268" s="8">
        <v>13.6</v>
      </c>
      <c r="G268" s="4">
        <v>22</v>
      </c>
      <c r="H268" s="8">
        <v>2.52</v>
      </c>
      <c r="I268" s="4">
        <v>0</v>
      </c>
    </row>
    <row r="269" spans="1:9" x14ac:dyDescent="0.2">
      <c r="A269" s="2">
        <v>2</v>
      </c>
      <c r="B269" s="1" t="s">
        <v>43</v>
      </c>
      <c r="C269" s="4">
        <v>191</v>
      </c>
      <c r="D269" s="8">
        <v>8.1999999999999993</v>
      </c>
      <c r="E269" s="4">
        <v>87</v>
      </c>
      <c r="F269" s="8">
        <v>6.13</v>
      </c>
      <c r="G269" s="4">
        <v>104</v>
      </c>
      <c r="H269" s="8">
        <v>11.93</v>
      </c>
      <c r="I269" s="4">
        <v>0</v>
      </c>
    </row>
    <row r="270" spans="1:9" x14ac:dyDescent="0.2">
      <c r="A270" s="2">
        <v>3</v>
      </c>
      <c r="B270" s="1" t="s">
        <v>57</v>
      </c>
      <c r="C270" s="4">
        <v>181</v>
      </c>
      <c r="D270" s="8">
        <v>7.77</v>
      </c>
      <c r="E270" s="4">
        <v>164</v>
      </c>
      <c r="F270" s="8">
        <v>11.56</v>
      </c>
      <c r="G270" s="4">
        <v>17</v>
      </c>
      <c r="H270" s="8">
        <v>1.95</v>
      </c>
      <c r="I270" s="4">
        <v>0</v>
      </c>
    </row>
    <row r="271" spans="1:9" x14ac:dyDescent="0.2">
      <c r="A271" s="2">
        <v>4</v>
      </c>
      <c r="B271" s="1" t="s">
        <v>52</v>
      </c>
      <c r="C271" s="4">
        <v>168</v>
      </c>
      <c r="D271" s="8">
        <v>7.21</v>
      </c>
      <c r="E271" s="4">
        <v>104</v>
      </c>
      <c r="F271" s="8">
        <v>7.33</v>
      </c>
      <c r="G271" s="4">
        <v>63</v>
      </c>
      <c r="H271" s="8">
        <v>7.22</v>
      </c>
      <c r="I271" s="4">
        <v>1</v>
      </c>
    </row>
    <row r="272" spans="1:9" x14ac:dyDescent="0.2">
      <c r="A272" s="2">
        <v>5</v>
      </c>
      <c r="B272" s="1" t="s">
        <v>44</v>
      </c>
      <c r="C272" s="4">
        <v>159</v>
      </c>
      <c r="D272" s="8">
        <v>6.82</v>
      </c>
      <c r="E272" s="4">
        <v>108</v>
      </c>
      <c r="F272" s="8">
        <v>7.61</v>
      </c>
      <c r="G272" s="4">
        <v>51</v>
      </c>
      <c r="H272" s="8">
        <v>5.85</v>
      </c>
      <c r="I272" s="4">
        <v>0</v>
      </c>
    </row>
    <row r="273" spans="1:9" x14ac:dyDescent="0.2">
      <c r="A273" s="2">
        <v>6</v>
      </c>
      <c r="B273" s="1" t="s">
        <v>50</v>
      </c>
      <c r="C273" s="4">
        <v>114</v>
      </c>
      <c r="D273" s="8">
        <v>4.8899999999999997</v>
      </c>
      <c r="E273" s="4">
        <v>88</v>
      </c>
      <c r="F273" s="8">
        <v>6.2</v>
      </c>
      <c r="G273" s="4">
        <v>25</v>
      </c>
      <c r="H273" s="8">
        <v>2.87</v>
      </c>
      <c r="I273" s="4">
        <v>1</v>
      </c>
    </row>
    <row r="274" spans="1:9" x14ac:dyDescent="0.2">
      <c r="A274" s="2">
        <v>7</v>
      </c>
      <c r="B274" s="1" t="s">
        <v>51</v>
      </c>
      <c r="C274" s="4">
        <v>113</v>
      </c>
      <c r="D274" s="8">
        <v>4.8499999999999996</v>
      </c>
      <c r="E274" s="4">
        <v>77</v>
      </c>
      <c r="F274" s="8">
        <v>5.43</v>
      </c>
      <c r="G274" s="4">
        <v>36</v>
      </c>
      <c r="H274" s="8">
        <v>4.13</v>
      </c>
      <c r="I274" s="4">
        <v>0</v>
      </c>
    </row>
    <row r="275" spans="1:9" x14ac:dyDescent="0.2">
      <c r="A275" s="2">
        <v>8</v>
      </c>
      <c r="B275" s="1" t="s">
        <v>45</v>
      </c>
      <c r="C275" s="4">
        <v>96</v>
      </c>
      <c r="D275" s="8">
        <v>4.12</v>
      </c>
      <c r="E275" s="4">
        <v>53</v>
      </c>
      <c r="F275" s="8">
        <v>3.74</v>
      </c>
      <c r="G275" s="4">
        <v>43</v>
      </c>
      <c r="H275" s="8">
        <v>4.93</v>
      </c>
      <c r="I275" s="4">
        <v>0</v>
      </c>
    </row>
    <row r="276" spans="1:9" x14ac:dyDescent="0.2">
      <c r="A276" s="2">
        <v>9</v>
      </c>
      <c r="B276" s="1" t="s">
        <v>60</v>
      </c>
      <c r="C276" s="4">
        <v>92</v>
      </c>
      <c r="D276" s="8">
        <v>3.95</v>
      </c>
      <c r="E276" s="4">
        <v>58</v>
      </c>
      <c r="F276" s="8">
        <v>4.09</v>
      </c>
      <c r="G276" s="4">
        <v>15</v>
      </c>
      <c r="H276" s="8">
        <v>1.72</v>
      </c>
      <c r="I276" s="4">
        <v>7</v>
      </c>
    </row>
    <row r="277" spans="1:9" x14ac:dyDescent="0.2">
      <c r="A277" s="2">
        <v>10</v>
      </c>
      <c r="B277" s="1" t="s">
        <v>54</v>
      </c>
      <c r="C277" s="4">
        <v>88</v>
      </c>
      <c r="D277" s="8">
        <v>3.78</v>
      </c>
      <c r="E277" s="4">
        <v>29</v>
      </c>
      <c r="F277" s="8">
        <v>2.04</v>
      </c>
      <c r="G277" s="4">
        <v>57</v>
      </c>
      <c r="H277" s="8">
        <v>6.54</v>
      </c>
      <c r="I277" s="4">
        <v>2</v>
      </c>
    </row>
    <row r="278" spans="1:9" x14ac:dyDescent="0.2">
      <c r="A278" s="2">
        <v>11</v>
      </c>
      <c r="B278" s="1" t="s">
        <v>61</v>
      </c>
      <c r="C278" s="4">
        <v>78</v>
      </c>
      <c r="D278" s="8">
        <v>3.35</v>
      </c>
      <c r="E278" s="4">
        <v>71</v>
      </c>
      <c r="F278" s="8">
        <v>5</v>
      </c>
      <c r="G278" s="4">
        <v>7</v>
      </c>
      <c r="H278" s="8">
        <v>0.8</v>
      </c>
      <c r="I278" s="4">
        <v>0</v>
      </c>
    </row>
    <row r="279" spans="1:9" x14ac:dyDescent="0.2">
      <c r="A279" s="2">
        <v>12</v>
      </c>
      <c r="B279" s="1" t="s">
        <v>55</v>
      </c>
      <c r="C279" s="4">
        <v>49</v>
      </c>
      <c r="D279" s="8">
        <v>2.1</v>
      </c>
      <c r="E279" s="4">
        <v>36</v>
      </c>
      <c r="F279" s="8">
        <v>2.54</v>
      </c>
      <c r="G279" s="4">
        <v>13</v>
      </c>
      <c r="H279" s="8">
        <v>1.49</v>
      </c>
      <c r="I279" s="4">
        <v>0</v>
      </c>
    </row>
    <row r="280" spans="1:9" x14ac:dyDescent="0.2">
      <c r="A280" s="2">
        <v>13</v>
      </c>
      <c r="B280" s="1" t="s">
        <v>46</v>
      </c>
      <c r="C280" s="4">
        <v>46</v>
      </c>
      <c r="D280" s="8">
        <v>1.97</v>
      </c>
      <c r="E280" s="4">
        <v>23</v>
      </c>
      <c r="F280" s="8">
        <v>1.62</v>
      </c>
      <c r="G280" s="4">
        <v>23</v>
      </c>
      <c r="H280" s="8">
        <v>2.64</v>
      </c>
      <c r="I280" s="4">
        <v>0</v>
      </c>
    </row>
    <row r="281" spans="1:9" x14ac:dyDescent="0.2">
      <c r="A281" s="2">
        <v>14</v>
      </c>
      <c r="B281" s="1" t="s">
        <v>56</v>
      </c>
      <c r="C281" s="4">
        <v>44</v>
      </c>
      <c r="D281" s="8">
        <v>1.89</v>
      </c>
      <c r="E281" s="4">
        <v>23</v>
      </c>
      <c r="F281" s="8">
        <v>1.62</v>
      </c>
      <c r="G281" s="4">
        <v>20</v>
      </c>
      <c r="H281" s="8">
        <v>2.29</v>
      </c>
      <c r="I281" s="4">
        <v>0</v>
      </c>
    </row>
    <row r="282" spans="1:9" x14ac:dyDescent="0.2">
      <c r="A282" s="2">
        <v>15</v>
      </c>
      <c r="B282" s="1" t="s">
        <v>49</v>
      </c>
      <c r="C282" s="4">
        <v>38</v>
      </c>
      <c r="D282" s="8">
        <v>1.63</v>
      </c>
      <c r="E282" s="4">
        <v>28</v>
      </c>
      <c r="F282" s="8">
        <v>1.97</v>
      </c>
      <c r="G282" s="4">
        <v>10</v>
      </c>
      <c r="H282" s="8">
        <v>1.1499999999999999</v>
      </c>
      <c r="I282" s="4">
        <v>0</v>
      </c>
    </row>
    <row r="283" spans="1:9" x14ac:dyDescent="0.2">
      <c r="A283" s="2">
        <v>16</v>
      </c>
      <c r="B283" s="1" t="s">
        <v>67</v>
      </c>
      <c r="C283" s="4">
        <v>36</v>
      </c>
      <c r="D283" s="8">
        <v>1.55</v>
      </c>
      <c r="E283" s="4">
        <v>17</v>
      </c>
      <c r="F283" s="8">
        <v>1.2</v>
      </c>
      <c r="G283" s="4">
        <v>19</v>
      </c>
      <c r="H283" s="8">
        <v>2.1800000000000002</v>
      </c>
      <c r="I283" s="4">
        <v>0</v>
      </c>
    </row>
    <row r="284" spans="1:9" x14ac:dyDescent="0.2">
      <c r="A284" s="2">
        <v>17</v>
      </c>
      <c r="B284" s="1" t="s">
        <v>69</v>
      </c>
      <c r="C284" s="4">
        <v>33</v>
      </c>
      <c r="D284" s="8">
        <v>1.42</v>
      </c>
      <c r="E284" s="4">
        <v>18</v>
      </c>
      <c r="F284" s="8">
        <v>1.27</v>
      </c>
      <c r="G284" s="4">
        <v>13</v>
      </c>
      <c r="H284" s="8">
        <v>1.49</v>
      </c>
      <c r="I284" s="4">
        <v>0</v>
      </c>
    </row>
    <row r="285" spans="1:9" x14ac:dyDescent="0.2">
      <c r="A285" s="2">
        <v>18</v>
      </c>
      <c r="B285" s="1" t="s">
        <v>59</v>
      </c>
      <c r="C285" s="4">
        <v>30</v>
      </c>
      <c r="D285" s="8">
        <v>1.29</v>
      </c>
      <c r="E285" s="4">
        <v>19</v>
      </c>
      <c r="F285" s="8">
        <v>1.34</v>
      </c>
      <c r="G285" s="4">
        <v>10</v>
      </c>
      <c r="H285" s="8">
        <v>1.1499999999999999</v>
      </c>
      <c r="I285" s="4">
        <v>0</v>
      </c>
    </row>
    <row r="286" spans="1:9" x14ac:dyDescent="0.2">
      <c r="A286" s="2">
        <v>18</v>
      </c>
      <c r="B286" s="1" t="s">
        <v>77</v>
      </c>
      <c r="C286" s="4">
        <v>30</v>
      </c>
      <c r="D286" s="8">
        <v>1.29</v>
      </c>
      <c r="E286" s="4">
        <v>19</v>
      </c>
      <c r="F286" s="8">
        <v>1.34</v>
      </c>
      <c r="G286" s="4">
        <v>11</v>
      </c>
      <c r="H286" s="8">
        <v>1.26</v>
      </c>
      <c r="I286" s="4">
        <v>0</v>
      </c>
    </row>
    <row r="287" spans="1:9" x14ac:dyDescent="0.2">
      <c r="A287" s="2">
        <v>20</v>
      </c>
      <c r="B287" s="1" t="s">
        <v>73</v>
      </c>
      <c r="C287" s="4">
        <v>27</v>
      </c>
      <c r="D287" s="8">
        <v>1.1599999999999999</v>
      </c>
      <c r="E287" s="4">
        <v>12</v>
      </c>
      <c r="F287" s="8">
        <v>0.85</v>
      </c>
      <c r="G287" s="4">
        <v>15</v>
      </c>
      <c r="H287" s="8">
        <v>1.72</v>
      </c>
      <c r="I287" s="4">
        <v>0</v>
      </c>
    </row>
    <row r="288" spans="1:9" x14ac:dyDescent="0.2">
      <c r="A288" s="1"/>
      <c r="C288" s="4"/>
      <c r="D288" s="8"/>
      <c r="E288" s="4"/>
      <c r="F288" s="8"/>
      <c r="G288" s="4"/>
      <c r="H288" s="8"/>
      <c r="I288" s="4"/>
    </row>
    <row r="289" spans="1:9" x14ac:dyDescent="0.2">
      <c r="A289" s="1" t="s">
        <v>13</v>
      </c>
      <c r="C289" s="4"/>
      <c r="D289" s="8"/>
      <c r="E289" s="4"/>
      <c r="F289" s="8"/>
      <c r="G289" s="4"/>
      <c r="H289" s="8"/>
      <c r="I289" s="4"/>
    </row>
    <row r="290" spans="1:9" x14ac:dyDescent="0.2">
      <c r="A290" s="2">
        <v>1</v>
      </c>
      <c r="B290" s="1" t="s">
        <v>43</v>
      </c>
      <c r="C290" s="4">
        <v>83</v>
      </c>
      <c r="D290" s="8">
        <v>11.66</v>
      </c>
      <c r="E290" s="4">
        <v>46</v>
      </c>
      <c r="F290" s="8">
        <v>10.8</v>
      </c>
      <c r="G290" s="4">
        <v>37</v>
      </c>
      <c r="H290" s="8">
        <v>13.12</v>
      </c>
      <c r="I290" s="4">
        <v>0</v>
      </c>
    </row>
    <row r="291" spans="1:9" x14ac:dyDescent="0.2">
      <c r="A291" s="2">
        <v>2</v>
      </c>
      <c r="B291" s="1" t="s">
        <v>58</v>
      </c>
      <c r="C291" s="4">
        <v>60</v>
      </c>
      <c r="D291" s="8">
        <v>8.43</v>
      </c>
      <c r="E291" s="4">
        <v>52</v>
      </c>
      <c r="F291" s="8">
        <v>12.21</v>
      </c>
      <c r="G291" s="4">
        <v>8</v>
      </c>
      <c r="H291" s="8">
        <v>2.84</v>
      </c>
      <c r="I291" s="4">
        <v>0</v>
      </c>
    </row>
    <row r="292" spans="1:9" x14ac:dyDescent="0.2">
      <c r="A292" s="2">
        <v>3</v>
      </c>
      <c r="B292" s="1" t="s">
        <v>57</v>
      </c>
      <c r="C292" s="4">
        <v>49</v>
      </c>
      <c r="D292" s="8">
        <v>6.88</v>
      </c>
      <c r="E292" s="4">
        <v>40</v>
      </c>
      <c r="F292" s="8">
        <v>9.39</v>
      </c>
      <c r="G292" s="4">
        <v>9</v>
      </c>
      <c r="H292" s="8">
        <v>3.19</v>
      </c>
      <c r="I292" s="4">
        <v>0</v>
      </c>
    </row>
    <row r="293" spans="1:9" x14ac:dyDescent="0.2">
      <c r="A293" s="2">
        <v>4</v>
      </c>
      <c r="B293" s="1" t="s">
        <v>50</v>
      </c>
      <c r="C293" s="4">
        <v>38</v>
      </c>
      <c r="D293" s="8">
        <v>5.34</v>
      </c>
      <c r="E293" s="4">
        <v>31</v>
      </c>
      <c r="F293" s="8">
        <v>7.28</v>
      </c>
      <c r="G293" s="4">
        <v>7</v>
      </c>
      <c r="H293" s="8">
        <v>2.48</v>
      </c>
      <c r="I293" s="4">
        <v>0</v>
      </c>
    </row>
    <row r="294" spans="1:9" x14ac:dyDescent="0.2">
      <c r="A294" s="2">
        <v>4</v>
      </c>
      <c r="B294" s="1" t="s">
        <v>52</v>
      </c>
      <c r="C294" s="4">
        <v>38</v>
      </c>
      <c r="D294" s="8">
        <v>5.34</v>
      </c>
      <c r="E294" s="4">
        <v>19</v>
      </c>
      <c r="F294" s="8">
        <v>4.46</v>
      </c>
      <c r="G294" s="4">
        <v>19</v>
      </c>
      <c r="H294" s="8">
        <v>6.74</v>
      </c>
      <c r="I294" s="4">
        <v>0</v>
      </c>
    </row>
    <row r="295" spans="1:9" x14ac:dyDescent="0.2">
      <c r="A295" s="2">
        <v>4</v>
      </c>
      <c r="B295" s="1" t="s">
        <v>54</v>
      </c>
      <c r="C295" s="4">
        <v>38</v>
      </c>
      <c r="D295" s="8">
        <v>5.34</v>
      </c>
      <c r="E295" s="4">
        <v>25</v>
      </c>
      <c r="F295" s="8">
        <v>5.87</v>
      </c>
      <c r="G295" s="4">
        <v>13</v>
      </c>
      <c r="H295" s="8">
        <v>4.6100000000000003</v>
      </c>
      <c r="I295" s="4">
        <v>0</v>
      </c>
    </row>
    <row r="296" spans="1:9" x14ac:dyDescent="0.2">
      <c r="A296" s="2">
        <v>7</v>
      </c>
      <c r="B296" s="1" t="s">
        <v>45</v>
      </c>
      <c r="C296" s="4">
        <v>34</v>
      </c>
      <c r="D296" s="8">
        <v>4.78</v>
      </c>
      <c r="E296" s="4">
        <v>13</v>
      </c>
      <c r="F296" s="8">
        <v>3.05</v>
      </c>
      <c r="G296" s="4">
        <v>21</v>
      </c>
      <c r="H296" s="8">
        <v>7.45</v>
      </c>
      <c r="I296" s="4">
        <v>0</v>
      </c>
    </row>
    <row r="297" spans="1:9" x14ac:dyDescent="0.2">
      <c r="A297" s="2">
        <v>8</v>
      </c>
      <c r="B297" s="1" t="s">
        <v>44</v>
      </c>
      <c r="C297" s="4">
        <v>33</v>
      </c>
      <c r="D297" s="8">
        <v>4.63</v>
      </c>
      <c r="E297" s="4">
        <v>24</v>
      </c>
      <c r="F297" s="8">
        <v>5.63</v>
      </c>
      <c r="G297" s="4">
        <v>9</v>
      </c>
      <c r="H297" s="8">
        <v>3.19</v>
      </c>
      <c r="I297" s="4">
        <v>0</v>
      </c>
    </row>
    <row r="298" spans="1:9" x14ac:dyDescent="0.2">
      <c r="A298" s="2">
        <v>8</v>
      </c>
      <c r="B298" s="1" t="s">
        <v>51</v>
      </c>
      <c r="C298" s="4">
        <v>33</v>
      </c>
      <c r="D298" s="8">
        <v>4.63</v>
      </c>
      <c r="E298" s="4">
        <v>24</v>
      </c>
      <c r="F298" s="8">
        <v>5.63</v>
      </c>
      <c r="G298" s="4">
        <v>9</v>
      </c>
      <c r="H298" s="8">
        <v>3.19</v>
      </c>
      <c r="I298" s="4">
        <v>0</v>
      </c>
    </row>
    <row r="299" spans="1:9" x14ac:dyDescent="0.2">
      <c r="A299" s="2">
        <v>10</v>
      </c>
      <c r="B299" s="1" t="s">
        <v>46</v>
      </c>
      <c r="C299" s="4">
        <v>29</v>
      </c>
      <c r="D299" s="8">
        <v>4.07</v>
      </c>
      <c r="E299" s="4">
        <v>15</v>
      </c>
      <c r="F299" s="8">
        <v>3.52</v>
      </c>
      <c r="G299" s="4">
        <v>14</v>
      </c>
      <c r="H299" s="8">
        <v>4.96</v>
      </c>
      <c r="I299" s="4">
        <v>0</v>
      </c>
    </row>
    <row r="300" spans="1:9" x14ac:dyDescent="0.2">
      <c r="A300" s="2">
        <v>11</v>
      </c>
      <c r="B300" s="1" t="s">
        <v>61</v>
      </c>
      <c r="C300" s="4">
        <v>25</v>
      </c>
      <c r="D300" s="8">
        <v>3.51</v>
      </c>
      <c r="E300" s="4">
        <v>23</v>
      </c>
      <c r="F300" s="8">
        <v>5.4</v>
      </c>
      <c r="G300" s="4">
        <v>2</v>
      </c>
      <c r="H300" s="8">
        <v>0.71</v>
      </c>
      <c r="I300" s="4">
        <v>0</v>
      </c>
    </row>
    <row r="301" spans="1:9" x14ac:dyDescent="0.2">
      <c r="A301" s="2">
        <v>12</v>
      </c>
      <c r="B301" s="1" t="s">
        <v>56</v>
      </c>
      <c r="C301" s="4">
        <v>21</v>
      </c>
      <c r="D301" s="8">
        <v>2.95</v>
      </c>
      <c r="E301" s="4">
        <v>3</v>
      </c>
      <c r="F301" s="8">
        <v>0.7</v>
      </c>
      <c r="G301" s="4">
        <v>18</v>
      </c>
      <c r="H301" s="8">
        <v>6.38</v>
      </c>
      <c r="I301" s="4">
        <v>0</v>
      </c>
    </row>
    <row r="302" spans="1:9" x14ac:dyDescent="0.2">
      <c r="A302" s="2">
        <v>12</v>
      </c>
      <c r="B302" s="1" t="s">
        <v>60</v>
      </c>
      <c r="C302" s="4">
        <v>21</v>
      </c>
      <c r="D302" s="8">
        <v>2.95</v>
      </c>
      <c r="E302" s="4">
        <v>17</v>
      </c>
      <c r="F302" s="8">
        <v>3.99</v>
      </c>
      <c r="G302" s="4">
        <v>2</v>
      </c>
      <c r="H302" s="8">
        <v>0.71</v>
      </c>
      <c r="I302" s="4">
        <v>2</v>
      </c>
    </row>
    <row r="303" spans="1:9" x14ac:dyDescent="0.2">
      <c r="A303" s="2">
        <v>14</v>
      </c>
      <c r="B303" s="1" t="s">
        <v>67</v>
      </c>
      <c r="C303" s="4">
        <v>16</v>
      </c>
      <c r="D303" s="8">
        <v>2.25</v>
      </c>
      <c r="E303" s="4">
        <v>7</v>
      </c>
      <c r="F303" s="8">
        <v>1.64</v>
      </c>
      <c r="G303" s="4">
        <v>9</v>
      </c>
      <c r="H303" s="8">
        <v>3.19</v>
      </c>
      <c r="I303" s="4">
        <v>0</v>
      </c>
    </row>
    <row r="304" spans="1:9" x14ac:dyDescent="0.2">
      <c r="A304" s="2">
        <v>15</v>
      </c>
      <c r="B304" s="1" t="s">
        <v>55</v>
      </c>
      <c r="C304" s="4">
        <v>14</v>
      </c>
      <c r="D304" s="8">
        <v>1.97</v>
      </c>
      <c r="E304" s="4">
        <v>9</v>
      </c>
      <c r="F304" s="8">
        <v>2.11</v>
      </c>
      <c r="G304" s="4">
        <v>5</v>
      </c>
      <c r="H304" s="8">
        <v>1.77</v>
      </c>
      <c r="I304" s="4">
        <v>0</v>
      </c>
    </row>
    <row r="305" spans="1:9" x14ac:dyDescent="0.2">
      <c r="A305" s="2">
        <v>16</v>
      </c>
      <c r="B305" s="1" t="s">
        <v>78</v>
      </c>
      <c r="C305" s="4">
        <v>13</v>
      </c>
      <c r="D305" s="8">
        <v>1.83</v>
      </c>
      <c r="E305" s="4">
        <v>8</v>
      </c>
      <c r="F305" s="8">
        <v>1.88</v>
      </c>
      <c r="G305" s="4">
        <v>5</v>
      </c>
      <c r="H305" s="8">
        <v>1.77</v>
      </c>
      <c r="I305" s="4">
        <v>0</v>
      </c>
    </row>
    <row r="306" spans="1:9" x14ac:dyDescent="0.2">
      <c r="A306" s="2">
        <v>17</v>
      </c>
      <c r="B306" s="1" t="s">
        <v>79</v>
      </c>
      <c r="C306" s="4">
        <v>11</v>
      </c>
      <c r="D306" s="8">
        <v>1.54</v>
      </c>
      <c r="E306" s="4">
        <v>7</v>
      </c>
      <c r="F306" s="8">
        <v>1.64</v>
      </c>
      <c r="G306" s="4">
        <v>4</v>
      </c>
      <c r="H306" s="8">
        <v>1.42</v>
      </c>
      <c r="I306" s="4">
        <v>0</v>
      </c>
    </row>
    <row r="307" spans="1:9" x14ac:dyDescent="0.2">
      <c r="A307" s="2">
        <v>18</v>
      </c>
      <c r="B307" s="1" t="s">
        <v>71</v>
      </c>
      <c r="C307" s="4">
        <v>9</v>
      </c>
      <c r="D307" s="8">
        <v>1.26</v>
      </c>
      <c r="E307" s="4">
        <v>1</v>
      </c>
      <c r="F307" s="8">
        <v>0.23</v>
      </c>
      <c r="G307" s="4">
        <v>8</v>
      </c>
      <c r="H307" s="8">
        <v>2.84</v>
      </c>
      <c r="I307" s="4">
        <v>0</v>
      </c>
    </row>
    <row r="308" spans="1:9" x14ac:dyDescent="0.2">
      <c r="A308" s="2">
        <v>18</v>
      </c>
      <c r="B308" s="1" t="s">
        <v>47</v>
      </c>
      <c r="C308" s="4">
        <v>9</v>
      </c>
      <c r="D308" s="8">
        <v>1.26</v>
      </c>
      <c r="E308" s="4">
        <v>3</v>
      </c>
      <c r="F308" s="8">
        <v>0.7</v>
      </c>
      <c r="G308" s="4">
        <v>6</v>
      </c>
      <c r="H308" s="8">
        <v>2.13</v>
      </c>
      <c r="I308" s="4">
        <v>0</v>
      </c>
    </row>
    <row r="309" spans="1:9" x14ac:dyDescent="0.2">
      <c r="A309" s="2">
        <v>18</v>
      </c>
      <c r="B309" s="1" t="s">
        <v>77</v>
      </c>
      <c r="C309" s="4">
        <v>9</v>
      </c>
      <c r="D309" s="8">
        <v>1.26</v>
      </c>
      <c r="E309" s="4">
        <v>8</v>
      </c>
      <c r="F309" s="8">
        <v>1.88</v>
      </c>
      <c r="G309" s="4">
        <v>1</v>
      </c>
      <c r="H309" s="8">
        <v>0.35</v>
      </c>
      <c r="I309" s="4">
        <v>0</v>
      </c>
    </row>
    <row r="310" spans="1:9" x14ac:dyDescent="0.2">
      <c r="A310" s="2">
        <v>18</v>
      </c>
      <c r="B310" s="1" t="s">
        <v>64</v>
      </c>
      <c r="C310" s="4">
        <v>9</v>
      </c>
      <c r="D310" s="8">
        <v>1.26</v>
      </c>
      <c r="E310" s="4">
        <v>2</v>
      </c>
      <c r="F310" s="8">
        <v>0.47</v>
      </c>
      <c r="G310" s="4">
        <v>7</v>
      </c>
      <c r="H310" s="8">
        <v>2.48</v>
      </c>
      <c r="I310" s="4">
        <v>0</v>
      </c>
    </row>
    <row r="311" spans="1:9" x14ac:dyDescent="0.2">
      <c r="A311" s="1"/>
      <c r="C311" s="4"/>
      <c r="D311" s="8"/>
      <c r="E311" s="4"/>
      <c r="F311" s="8"/>
      <c r="G311" s="4"/>
      <c r="H311" s="8"/>
      <c r="I311" s="4"/>
    </row>
    <row r="312" spans="1:9" x14ac:dyDescent="0.2">
      <c r="A312" s="1" t="s">
        <v>14</v>
      </c>
      <c r="C312" s="4"/>
      <c r="D312" s="8"/>
      <c r="E312" s="4"/>
      <c r="F312" s="8"/>
      <c r="G312" s="4"/>
      <c r="H312" s="8"/>
      <c r="I312" s="4"/>
    </row>
    <row r="313" spans="1:9" x14ac:dyDescent="0.2">
      <c r="A313" s="2">
        <v>1</v>
      </c>
      <c r="B313" s="1" t="s">
        <v>43</v>
      </c>
      <c r="C313" s="4">
        <v>60</v>
      </c>
      <c r="D313" s="8">
        <v>12.37</v>
      </c>
      <c r="E313" s="4">
        <v>39</v>
      </c>
      <c r="F313" s="8">
        <v>12.07</v>
      </c>
      <c r="G313" s="4">
        <v>21</v>
      </c>
      <c r="H313" s="8">
        <v>14.19</v>
      </c>
      <c r="I313" s="4">
        <v>0</v>
      </c>
    </row>
    <row r="314" spans="1:9" x14ac:dyDescent="0.2">
      <c r="A314" s="2">
        <v>2</v>
      </c>
      <c r="B314" s="1" t="s">
        <v>58</v>
      </c>
      <c r="C314" s="4">
        <v>48</v>
      </c>
      <c r="D314" s="8">
        <v>9.9</v>
      </c>
      <c r="E314" s="4">
        <v>43</v>
      </c>
      <c r="F314" s="8">
        <v>13.31</v>
      </c>
      <c r="G314" s="4">
        <v>5</v>
      </c>
      <c r="H314" s="8">
        <v>3.38</v>
      </c>
      <c r="I314" s="4">
        <v>0</v>
      </c>
    </row>
    <row r="315" spans="1:9" x14ac:dyDescent="0.2">
      <c r="A315" s="2">
        <v>3</v>
      </c>
      <c r="B315" s="1" t="s">
        <v>44</v>
      </c>
      <c r="C315" s="4">
        <v>42</v>
      </c>
      <c r="D315" s="8">
        <v>8.66</v>
      </c>
      <c r="E315" s="4">
        <v>38</v>
      </c>
      <c r="F315" s="8">
        <v>11.76</v>
      </c>
      <c r="G315" s="4">
        <v>4</v>
      </c>
      <c r="H315" s="8">
        <v>2.7</v>
      </c>
      <c r="I315" s="4">
        <v>0</v>
      </c>
    </row>
    <row r="316" spans="1:9" x14ac:dyDescent="0.2">
      <c r="A316" s="2">
        <v>4</v>
      </c>
      <c r="B316" s="1" t="s">
        <v>52</v>
      </c>
      <c r="C316" s="4">
        <v>33</v>
      </c>
      <c r="D316" s="8">
        <v>6.8</v>
      </c>
      <c r="E316" s="4">
        <v>26</v>
      </c>
      <c r="F316" s="8">
        <v>8.0500000000000007</v>
      </c>
      <c r="G316" s="4">
        <v>7</v>
      </c>
      <c r="H316" s="8">
        <v>4.7300000000000004</v>
      </c>
      <c r="I316" s="4">
        <v>0</v>
      </c>
    </row>
    <row r="317" spans="1:9" x14ac:dyDescent="0.2">
      <c r="A317" s="2">
        <v>5</v>
      </c>
      <c r="B317" s="1" t="s">
        <v>57</v>
      </c>
      <c r="C317" s="4">
        <v>26</v>
      </c>
      <c r="D317" s="8">
        <v>5.36</v>
      </c>
      <c r="E317" s="4">
        <v>24</v>
      </c>
      <c r="F317" s="8">
        <v>7.43</v>
      </c>
      <c r="G317" s="4">
        <v>2</v>
      </c>
      <c r="H317" s="8">
        <v>1.35</v>
      </c>
      <c r="I317" s="4">
        <v>0</v>
      </c>
    </row>
    <row r="318" spans="1:9" x14ac:dyDescent="0.2">
      <c r="A318" s="2">
        <v>6</v>
      </c>
      <c r="B318" s="1" t="s">
        <v>60</v>
      </c>
      <c r="C318" s="4">
        <v>25</v>
      </c>
      <c r="D318" s="8">
        <v>5.15</v>
      </c>
      <c r="E318" s="4">
        <v>9</v>
      </c>
      <c r="F318" s="8">
        <v>2.79</v>
      </c>
      <c r="G318" s="4">
        <v>3</v>
      </c>
      <c r="H318" s="8">
        <v>2.0299999999999998</v>
      </c>
      <c r="I318" s="4">
        <v>3</v>
      </c>
    </row>
    <row r="319" spans="1:9" x14ac:dyDescent="0.2">
      <c r="A319" s="2">
        <v>7</v>
      </c>
      <c r="B319" s="1" t="s">
        <v>51</v>
      </c>
      <c r="C319" s="4">
        <v>22</v>
      </c>
      <c r="D319" s="8">
        <v>4.54</v>
      </c>
      <c r="E319" s="4">
        <v>20</v>
      </c>
      <c r="F319" s="8">
        <v>6.19</v>
      </c>
      <c r="G319" s="4">
        <v>2</v>
      </c>
      <c r="H319" s="8">
        <v>1.35</v>
      </c>
      <c r="I319" s="4">
        <v>0</v>
      </c>
    </row>
    <row r="320" spans="1:9" x14ac:dyDescent="0.2">
      <c r="A320" s="2">
        <v>8</v>
      </c>
      <c r="B320" s="1" t="s">
        <v>50</v>
      </c>
      <c r="C320" s="4">
        <v>20</v>
      </c>
      <c r="D320" s="8">
        <v>4.12</v>
      </c>
      <c r="E320" s="4">
        <v>19</v>
      </c>
      <c r="F320" s="8">
        <v>5.88</v>
      </c>
      <c r="G320" s="4">
        <v>1</v>
      </c>
      <c r="H320" s="8">
        <v>0.68</v>
      </c>
      <c r="I320" s="4">
        <v>0</v>
      </c>
    </row>
    <row r="321" spans="1:9" x14ac:dyDescent="0.2">
      <c r="A321" s="2">
        <v>9</v>
      </c>
      <c r="B321" s="1" t="s">
        <v>45</v>
      </c>
      <c r="C321" s="4">
        <v>18</v>
      </c>
      <c r="D321" s="8">
        <v>3.71</v>
      </c>
      <c r="E321" s="4">
        <v>13</v>
      </c>
      <c r="F321" s="8">
        <v>4.0199999999999996</v>
      </c>
      <c r="G321" s="4">
        <v>5</v>
      </c>
      <c r="H321" s="8">
        <v>3.38</v>
      </c>
      <c r="I321" s="4">
        <v>0</v>
      </c>
    </row>
    <row r="322" spans="1:9" x14ac:dyDescent="0.2">
      <c r="A322" s="2">
        <v>10</v>
      </c>
      <c r="B322" s="1" t="s">
        <v>54</v>
      </c>
      <c r="C322" s="4">
        <v>14</v>
      </c>
      <c r="D322" s="8">
        <v>2.89</v>
      </c>
      <c r="E322" s="4">
        <v>6</v>
      </c>
      <c r="F322" s="8">
        <v>1.86</v>
      </c>
      <c r="G322" s="4">
        <v>8</v>
      </c>
      <c r="H322" s="8">
        <v>5.41</v>
      </c>
      <c r="I322" s="4">
        <v>0</v>
      </c>
    </row>
    <row r="323" spans="1:9" x14ac:dyDescent="0.2">
      <c r="A323" s="2">
        <v>11</v>
      </c>
      <c r="B323" s="1" t="s">
        <v>69</v>
      </c>
      <c r="C323" s="4">
        <v>12</v>
      </c>
      <c r="D323" s="8">
        <v>2.4700000000000002</v>
      </c>
      <c r="E323" s="4">
        <v>7</v>
      </c>
      <c r="F323" s="8">
        <v>2.17</v>
      </c>
      <c r="G323" s="4">
        <v>5</v>
      </c>
      <c r="H323" s="8">
        <v>3.38</v>
      </c>
      <c r="I323" s="4">
        <v>0</v>
      </c>
    </row>
    <row r="324" spans="1:9" x14ac:dyDescent="0.2">
      <c r="A324" s="2">
        <v>12</v>
      </c>
      <c r="B324" s="1" t="s">
        <v>49</v>
      </c>
      <c r="C324" s="4">
        <v>11</v>
      </c>
      <c r="D324" s="8">
        <v>2.27</v>
      </c>
      <c r="E324" s="4">
        <v>10</v>
      </c>
      <c r="F324" s="8">
        <v>3.1</v>
      </c>
      <c r="G324" s="4">
        <v>1</v>
      </c>
      <c r="H324" s="8">
        <v>0.68</v>
      </c>
      <c r="I324" s="4">
        <v>0</v>
      </c>
    </row>
    <row r="325" spans="1:9" x14ac:dyDescent="0.2">
      <c r="A325" s="2">
        <v>13</v>
      </c>
      <c r="B325" s="1" t="s">
        <v>67</v>
      </c>
      <c r="C325" s="4">
        <v>10</v>
      </c>
      <c r="D325" s="8">
        <v>2.06</v>
      </c>
      <c r="E325" s="4">
        <v>3</v>
      </c>
      <c r="F325" s="8">
        <v>0.93</v>
      </c>
      <c r="G325" s="4">
        <v>7</v>
      </c>
      <c r="H325" s="8">
        <v>4.7300000000000004</v>
      </c>
      <c r="I325" s="4">
        <v>0</v>
      </c>
    </row>
    <row r="326" spans="1:9" x14ac:dyDescent="0.2">
      <c r="A326" s="2">
        <v>13</v>
      </c>
      <c r="B326" s="1" t="s">
        <v>56</v>
      </c>
      <c r="C326" s="4">
        <v>10</v>
      </c>
      <c r="D326" s="8">
        <v>2.06</v>
      </c>
      <c r="E326" s="4">
        <v>3</v>
      </c>
      <c r="F326" s="8">
        <v>0.93</v>
      </c>
      <c r="G326" s="4">
        <v>7</v>
      </c>
      <c r="H326" s="8">
        <v>4.7300000000000004</v>
      </c>
      <c r="I326" s="4">
        <v>0</v>
      </c>
    </row>
    <row r="327" spans="1:9" x14ac:dyDescent="0.2">
      <c r="A327" s="2">
        <v>13</v>
      </c>
      <c r="B327" s="1" t="s">
        <v>61</v>
      </c>
      <c r="C327" s="4">
        <v>10</v>
      </c>
      <c r="D327" s="8">
        <v>2.06</v>
      </c>
      <c r="E327" s="4">
        <v>10</v>
      </c>
      <c r="F327" s="8">
        <v>3.1</v>
      </c>
      <c r="G327" s="4">
        <v>0</v>
      </c>
      <c r="H327" s="8">
        <v>0</v>
      </c>
      <c r="I327" s="4">
        <v>0</v>
      </c>
    </row>
    <row r="328" spans="1:9" x14ac:dyDescent="0.2">
      <c r="A328" s="2">
        <v>16</v>
      </c>
      <c r="B328" s="1" t="s">
        <v>79</v>
      </c>
      <c r="C328" s="4">
        <v>9</v>
      </c>
      <c r="D328" s="8">
        <v>1.86</v>
      </c>
      <c r="E328" s="4">
        <v>8</v>
      </c>
      <c r="F328" s="8">
        <v>2.48</v>
      </c>
      <c r="G328" s="4">
        <v>1</v>
      </c>
      <c r="H328" s="8">
        <v>0.68</v>
      </c>
      <c r="I328" s="4">
        <v>0</v>
      </c>
    </row>
    <row r="329" spans="1:9" x14ac:dyDescent="0.2">
      <c r="A329" s="2">
        <v>17</v>
      </c>
      <c r="B329" s="1" t="s">
        <v>66</v>
      </c>
      <c r="C329" s="4">
        <v>8</v>
      </c>
      <c r="D329" s="8">
        <v>1.65</v>
      </c>
      <c r="E329" s="4">
        <v>2</v>
      </c>
      <c r="F329" s="8">
        <v>0.62</v>
      </c>
      <c r="G329" s="4">
        <v>6</v>
      </c>
      <c r="H329" s="8">
        <v>4.05</v>
      </c>
      <c r="I329" s="4">
        <v>0</v>
      </c>
    </row>
    <row r="330" spans="1:9" x14ac:dyDescent="0.2">
      <c r="A330" s="2">
        <v>18</v>
      </c>
      <c r="B330" s="1" t="s">
        <v>77</v>
      </c>
      <c r="C330" s="4">
        <v>7</v>
      </c>
      <c r="D330" s="8">
        <v>1.44</v>
      </c>
      <c r="E330" s="4">
        <v>7</v>
      </c>
      <c r="F330" s="8">
        <v>2.17</v>
      </c>
      <c r="G330" s="4">
        <v>0</v>
      </c>
      <c r="H330" s="8">
        <v>0</v>
      </c>
      <c r="I330" s="4">
        <v>0</v>
      </c>
    </row>
    <row r="331" spans="1:9" x14ac:dyDescent="0.2">
      <c r="A331" s="2">
        <v>19</v>
      </c>
      <c r="B331" s="1" t="s">
        <v>70</v>
      </c>
      <c r="C331" s="4">
        <v>6</v>
      </c>
      <c r="D331" s="8">
        <v>1.24</v>
      </c>
      <c r="E331" s="4">
        <v>1</v>
      </c>
      <c r="F331" s="8">
        <v>0.31</v>
      </c>
      <c r="G331" s="4">
        <v>4</v>
      </c>
      <c r="H331" s="8">
        <v>2.7</v>
      </c>
      <c r="I331" s="4">
        <v>1</v>
      </c>
    </row>
    <row r="332" spans="1:9" x14ac:dyDescent="0.2">
      <c r="A332" s="2">
        <v>19</v>
      </c>
      <c r="B332" s="1" t="s">
        <v>65</v>
      </c>
      <c r="C332" s="4">
        <v>6</v>
      </c>
      <c r="D332" s="8">
        <v>1.24</v>
      </c>
      <c r="E332" s="4">
        <v>4</v>
      </c>
      <c r="F332" s="8">
        <v>1.24</v>
      </c>
      <c r="G332" s="4">
        <v>2</v>
      </c>
      <c r="H332" s="8">
        <v>1.35</v>
      </c>
      <c r="I332" s="4">
        <v>0</v>
      </c>
    </row>
    <row r="333" spans="1:9" x14ac:dyDescent="0.2">
      <c r="A333" s="2">
        <v>19</v>
      </c>
      <c r="B333" s="1" t="s">
        <v>59</v>
      </c>
      <c r="C333" s="4">
        <v>6</v>
      </c>
      <c r="D333" s="8">
        <v>1.24</v>
      </c>
      <c r="E333" s="4">
        <v>3</v>
      </c>
      <c r="F333" s="8">
        <v>0.93</v>
      </c>
      <c r="G333" s="4">
        <v>3</v>
      </c>
      <c r="H333" s="8">
        <v>2.0299999999999998</v>
      </c>
      <c r="I333" s="4">
        <v>0</v>
      </c>
    </row>
    <row r="334" spans="1:9" x14ac:dyDescent="0.2">
      <c r="A334" s="1"/>
      <c r="C334" s="4"/>
      <c r="D334" s="8"/>
      <c r="E334" s="4"/>
      <c r="F334" s="8"/>
      <c r="G334" s="4"/>
      <c r="H334" s="8"/>
      <c r="I334" s="4"/>
    </row>
    <row r="335" spans="1:9" x14ac:dyDescent="0.2">
      <c r="A335" s="1" t="s">
        <v>15</v>
      </c>
      <c r="C335" s="4"/>
      <c r="D335" s="8"/>
      <c r="E335" s="4"/>
      <c r="F335" s="8"/>
      <c r="G335" s="4"/>
      <c r="H335" s="8"/>
      <c r="I335" s="4"/>
    </row>
    <row r="336" spans="1:9" x14ac:dyDescent="0.2">
      <c r="A336" s="2">
        <v>1</v>
      </c>
      <c r="B336" s="1" t="s">
        <v>49</v>
      </c>
      <c r="C336" s="4">
        <v>48</v>
      </c>
      <c r="D336" s="8">
        <v>14.5</v>
      </c>
      <c r="E336" s="4">
        <v>4</v>
      </c>
      <c r="F336" s="8">
        <v>3.05</v>
      </c>
      <c r="G336" s="4">
        <v>44</v>
      </c>
      <c r="H336" s="8">
        <v>22.22</v>
      </c>
      <c r="I336" s="4">
        <v>0</v>
      </c>
    </row>
    <row r="337" spans="1:9" x14ac:dyDescent="0.2">
      <c r="A337" s="2">
        <v>2</v>
      </c>
      <c r="B337" s="1" t="s">
        <v>43</v>
      </c>
      <c r="C337" s="4">
        <v>33</v>
      </c>
      <c r="D337" s="8">
        <v>9.9700000000000006</v>
      </c>
      <c r="E337" s="4">
        <v>12</v>
      </c>
      <c r="F337" s="8">
        <v>9.16</v>
      </c>
      <c r="G337" s="4">
        <v>21</v>
      </c>
      <c r="H337" s="8">
        <v>10.61</v>
      </c>
      <c r="I337" s="4">
        <v>0</v>
      </c>
    </row>
    <row r="338" spans="1:9" x14ac:dyDescent="0.2">
      <c r="A338" s="2">
        <v>3</v>
      </c>
      <c r="B338" s="1" t="s">
        <v>58</v>
      </c>
      <c r="C338" s="4">
        <v>22</v>
      </c>
      <c r="D338" s="8">
        <v>6.65</v>
      </c>
      <c r="E338" s="4">
        <v>20</v>
      </c>
      <c r="F338" s="8">
        <v>15.27</v>
      </c>
      <c r="G338" s="4">
        <v>2</v>
      </c>
      <c r="H338" s="8">
        <v>1.01</v>
      </c>
      <c r="I338" s="4">
        <v>0</v>
      </c>
    </row>
    <row r="339" spans="1:9" x14ac:dyDescent="0.2">
      <c r="A339" s="2">
        <v>4</v>
      </c>
      <c r="B339" s="1" t="s">
        <v>44</v>
      </c>
      <c r="C339" s="4">
        <v>21</v>
      </c>
      <c r="D339" s="8">
        <v>6.34</v>
      </c>
      <c r="E339" s="4">
        <v>15</v>
      </c>
      <c r="F339" s="8">
        <v>11.45</v>
      </c>
      <c r="G339" s="4">
        <v>6</v>
      </c>
      <c r="H339" s="8">
        <v>3.03</v>
      </c>
      <c r="I339" s="4">
        <v>0</v>
      </c>
    </row>
    <row r="340" spans="1:9" x14ac:dyDescent="0.2">
      <c r="A340" s="2">
        <v>4</v>
      </c>
      <c r="B340" s="1" t="s">
        <v>52</v>
      </c>
      <c r="C340" s="4">
        <v>21</v>
      </c>
      <c r="D340" s="8">
        <v>6.34</v>
      </c>
      <c r="E340" s="4">
        <v>4</v>
      </c>
      <c r="F340" s="8">
        <v>3.05</v>
      </c>
      <c r="G340" s="4">
        <v>17</v>
      </c>
      <c r="H340" s="8">
        <v>8.59</v>
      </c>
      <c r="I340" s="4">
        <v>0</v>
      </c>
    </row>
    <row r="341" spans="1:9" x14ac:dyDescent="0.2">
      <c r="A341" s="2">
        <v>6</v>
      </c>
      <c r="B341" s="1" t="s">
        <v>50</v>
      </c>
      <c r="C341" s="4">
        <v>16</v>
      </c>
      <c r="D341" s="8">
        <v>4.83</v>
      </c>
      <c r="E341" s="4">
        <v>9</v>
      </c>
      <c r="F341" s="8">
        <v>6.87</v>
      </c>
      <c r="G341" s="4">
        <v>7</v>
      </c>
      <c r="H341" s="8">
        <v>3.54</v>
      </c>
      <c r="I341" s="4">
        <v>0</v>
      </c>
    </row>
    <row r="342" spans="1:9" x14ac:dyDescent="0.2">
      <c r="A342" s="2">
        <v>6</v>
      </c>
      <c r="B342" s="1" t="s">
        <v>51</v>
      </c>
      <c r="C342" s="4">
        <v>16</v>
      </c>
      <c r="D342" s="8">
        <v>4.83</v>
      </c>
      <c r="E342" s="4">
        <v>9</v>
      </c>
      <c r="F342" s="8">
        <v>6.87</v>
      </c>
      <c r="G342" s="4">
        <v>7</v>
      </c>
      <c r="H342" s="8">
        <v>3.54</v>
      </c>
      <c r="I342" s="4">
        <v>0</v>
      </c>
    </row>
    <row r="343" spans="1:9" x14ac:dyDescent="0.2">
      <c r="A343" s="2">
        <v>8</v>
      </c>
      <c r="B343" s="1" t="s">
        <v>45</v>
      </c>
      <c r="C343" s="4">
        <v>14</v>
      </c>
      <c r="D343" s="8">
        <v>4.2300000000000004</v>
      </c>
      <c r="E343" s="4">
        <v>5</v>
      </c>
      <c r="F343" s="8">
        <v>3.82</v>
      </c>
      <c r="G343" s="4">
        <v>9</v>
      </c>
      <c r="H343" s="8">
        <v>4.55</v>
      </c>
      <c r="I343" s="4">
        <v>0</v>
      </c>
    </row>
    <row r="344" spans="1:9" x14ac:dyDescent="0.2">
      <c r="A344" s="2">
        <v>8</v>
      </c>
      <c r="B344" s="1" t="s">
        <v>57</v>
      </c>
      <c r="C344" s="4">
        <v>14</v>
      </c>
      <c r="D344" s="8">
        <v>4.2300000000000004</v>
      </c>
      <c r="E344" s="4">
        <v>9</v>
      </c>
      <c r="F344" s="8">
        <v>6.87</v>
      </c>
      <c r="G344" s="4">
        <v>5</v>
      </c>
      <c r="H344" s="8">
        <v>2.5299999999999998</v>
      </c>
      <c r="I344" s="4">
        <v>0</v>
      </c>
    </row>
    <row r="345" spans="1:9" x14ac:dyDescent="0.2">
      <c r="A345" s="2">
        <v>10</v>
      </c>
      <c r="B345" s="1" t="s">
        <v>67</v>
      </c>
      <c r="C345" s="4">
        <v>13</v>
      </c>
      <c r="D345" s="8">
        <v>3.93</v>
      </c>
      <c r="E345" s="4">
        <v>1</v>
      </c>
      <c r="F345" s="8">
        <v>0.76</v>
      </c>
      <c r="G345" s="4">
        <v>12</v>
      </c>
      <c r="H345" s="8">
        <v>6.06</v>
      </c>
      <c r="I345" s="4">
        <v>0</v>
      </c>
    </row>
    <row r="346" spans="1:9" x14ac:dyDescent="0.2">
      <c r="A346" s="2">
        <v>10</v>
      </c>
      <c r="B346" s="1" t="s">
        <v>60</v>
      </c>
      <c r="C346" s="4">
        <v>13</v>
      </c>
      <c r="D346" s="8">
        <v>3.93</v>
      </c>
      <c r="E346" s="4">
        <v>13</v>
      </c>
      <c r="F346" s="8">
        <v>9.92</v>
      </c>
      <c r="G346" s="4">
        <v>0</v>
      </c>
      <c r="H346" s="8">
        <v>0</v>
      </c>
      <c r="I346" s="4">
        <v>0</v>
      </c>
    </row>
    <row r="347" spans="1:9" x14ac:dyDescent="0.2">
      <c r="A347" s="2">
        <v>12</v>
      </c>
      <c r="B347" s="1" t="s">
        <v>56</v>
      </c>
      <c r="C347" s="4">
        <v>11</v>
      </c>
      <c r="D347" s="8">
        <v>3.32</v>
      </c>
      <c r="E347" s="4">
        <v>6</v>
      </c>
      <c r="F347" s="8">
        <v>4.58</v>
      </c>
      <c r="G347" s="4">
        <v>5</v>
      </c>
      <c r="H347" s="8">
        <v>2.5299999999999998</v>
      </c>
      <c r="I347" s="4">
        <v>0</v>
      </c>
    </row>
    <row r="348" spans="1:9" x14ac:dyDescent="0.2">
      <c r="A348" s="2">
        <v>13</v>
      </c>
      <c r="B348" s="1" t="s">
        <v>73</v>
      </c>
      <c r="C348" s="4">
        <v>7</v>
      </c>
      <c r="D348" s="8">
        <v>2.11</v>
      </c>
      <c r="E348" s="4">
        <v>2</v>
      </c>
      <c r="F348" s="8">
        <v>1.53</v>
      </c>
      <c r="G348" s="4">
        <v>5</v>
      </c>
      <c r="H348" s="8">
        <v>2.5299999999999998</v>
      </c>
      <c r="I348" s="4">
        <v>0</v>
      </c>
    </row>
    <row r="349" spans="1:9" x14ac:dyDescent="0.2">
      <c r="A349" s="2">
        <v>14</v>
      </c>
      <c r="B349" s="1" t="s">
        <v>69</v>
      </c>
      <c r="C349" s="4">
        <v>6</v>
      </c>
      <c r="D349" s="8">
        <v>1.81</v>
      </c>
      <c r="E349" s="4">
        <v>2</v>
      </c>
      <c r="F349" s="8">
        <v>1.53</v>
      </c>
      <c r="G349" s="4">
        <v>4</v>
      </c>
      <c r="H349" s="8">
        <v>2.02</v>
      </c>
      <c r="I349" s="4">
        <v>0</v>
      </c>
    </row>
    <row r="350" spans="1:9" x14ac:dyDescent="0.2">
      <c r="A350" s="2">
        <v>15</v>
      </c>
      <c r="B350" s="1" t="s">
        <v>55</v>
      </c>
      <c r="C350" s="4">
        <v>5</v>
      </c>
      <c r="D350" s="8">
        <v>1.51</v>
      </c>
      <c r="E350" s="4">
        <v>3</v>
      </c>
      <c r="F350" s="8">
        <v>2.29</v>
      </c>
      <c r="G350" s="4">
        <v>2</v>
      </c>
      <c r="H350" s="8">
        <v>1.01</v>
      </c>
      <c r="I350" s="4">
        <v>0</v>
      </c>
    </row>
    <row r="351" spans="1:9" x14ac:dyDescent="0.2">
      <c r="A351" s="2">
        <v>16</v>
      </c>
      <c r="B351" s="1" t="s">
        <v>71</v>
      </c>
      <c r="C351" s="4">
        <v>4</v>
      </c>
      <c r="D351" s="8">
        <v>1.21</v>
      </c>
      <c r="E351" s="4">
        <v>1</v>
      </c>
      <c r="F351" s="8">
        <v>0.76</v>
      </c>
      <c r="G351" s="4">
        <v>3</v>
      </c>
      <c r="H351" s="8">
        <v>1.52</v>
      </c>
      <c r="I351" s="4">
        <v>0</v>
      </c>
    </row>
    <row r="352" spans="1:9" x14ac:dyDescent="0.2">
      <c r="A352" s="2">
        <v>16</v>
      </c>
      <c r="B352" s="1" t="s">
        <v>47</v>
      </c>
      <c r="C352" s="4">
        <v>4</v>
      </c>
      <c r="D352" s="8">
        <v>1.21</v>
      </c>
      <c r="E352" s="4">
        <v>0</v>
      </c>
      <c r="F352" s="8">
        <v>0</v>
      </c>
      <c r="G352" s="4">
        <v>4</v>
      </c>
      <c r="H352" s="8">
        <v>2.02</v>
      </c>
      <c r="I352" s="4">
        <v>0</v>
      </c>
    </row>
    <row r="353" spans="1:9" x14ac:dyDescent="0.2">
      <c r="A353" s="2">
        <v>16</v>
      </c>
      <c r="B353" s="1" t="s">
        <v>48</v>
      </c>
      <c r="C353" s="4">
        <v>4</v>
      </c>
      <c r="D353" s="8">
        <v>1.21</v>
      </c>
      <c r="E353" s="4">
        <v>2</v>
      </c>
      <c r="F353" s="8">
        <v>1.53</v>
      </c>
      <c r="G353" s="4">
        <v>2</v>
      </c>
      <c r="H353" s="8">
        <v>1.01</v>
      </c>
      <c r="I353" s="4">
        <v>0</v>
      </c>
    </row>
    <row r="354" spans="1:9" x14ac:dyDescent="0.2">
      <c r="A354" s="2">
        <v>16</v>
      </c>
      <c r="B354" s="1" t="s">
        <v>54</v>
      </c>
      <c r="C354" s="4">
        <v>4</v>
      </c>
      <c r="D354" s="8">
        <v>1.21</v>
      </c>
      <c r="E354" s="4">
        <v>0</v>
      </c>
      <c r="F354" s="8">
        <v>0</v>
      </c>
      <c r="G354" s="4">
        <v>4</v>
      </c>
      <c r="H354" s="8">
        <v>2.02</v>
      </c>
      <c r="I354" s="4">
        <v>0</v>
      </c>
    </row>
    <row r="355" spans="1:9" x14ac:dyDescent="0.2">
      <c r="A355" s="2">
        <v>16</v>
      </c>
      <c r="B355" s="1" t="s">
        <v>77</v>
      </c>
      <c r="C355" s="4">
        <v>4</v>
      </c>
      <c r="D355" s="8">
        <v>1.21</v>
      </c>
      <c r="E355" s="4">
        <v>1</v>
      </c>
      <c r="F355" s="8">
        <v>0.76</v>
      </c>
      <c r="G355" s="4">
        <v>3</v>
      </c>
      <c r="H355" s="8">
        <v>1.52</v>
      </c>
      <c r="I355" s="4">
        <v>0</v>
      </c>
    </row>
    <row r="356" spans="1:9" x14ac:dyDescent="0.2">
      <c r="A356" s="1"/>
      <c r="C356" s="4"/>
      <c r="D356" s="8"/>
      <c r="E356" s="4"/>
      <c r="F356" s="8"/>
      <c r="G356" s="4"/>
      <c r="H356" s="8"/>
      <c r="I356" s="4"/>
    </row>
    <row r="357" spans="1:9" x14ac:dyDescent="0.2">
      <c r="A357" s="1" t="s">
        <v>16</v>
      </c>
      <c r="C357" s="4"/>
      <c r="D357" s="8"/>
      <c r="E357" s="4"/>
      <c r="F357" s="8"/>
      <c r="G357" s="4"/>
      <c r="H357" s="8"/>
      <c r="I357" s="4"/>
    </row>
    <row r="358" spans="1:9" x14ac:dyDescent="0.2">
      <c r="A358" s="2">
        <v>1</v>
      </c>
      <c r="B358" s="1" t="s">
        <v>43</v>
      </c>
      <c r="C358" s="4">
        <v>43</v>
      </c>
      <c r="D358" s="8">
        <v>11.03</v>
      </c>
      <c r="E358" s="4">
        <v>16</v>
      </c>
      <c r="F358" s="8">
        <v>8.94</v>
      </c>
      <c r="G358" s="4">
        <v>27</v>
      </c>
      <c r="H358" s="8">
        <v>13.3</v>
      </c>
      <c r="I358" s="4">
        <v>0</v>
      </c>
    </row>
    <row r="359" spans="1:9" x14ac:dyDescent="0.2">
      <c r="A359" s="2">
        <v>2</v>
      </c>
      <c r="B359" s="1" t="s">
        <v>58</v>
      </c>
      <c r="C359" s="4">
        <v>33</v>
      </c>
      <c r="D359" s="8">
        <v>8.4600000000000009</v>
      </c>
      <c r="E359" s="4">
        <v>22</v>
      </c>
      <c r="F359" s="8">
        <v>12.29</v>
      </c>
      <c r="G359" s="4">
        <v>11</v>
      </c>
      <c r="H359" s="8">
        <v>5.42</v>
      </c>
      <c r="I359" s="4">
        <v>0</v>
      </c>
    </row>
    <row r="360" spans="1:9" x14ac:dyDescent="0.2">
      <c r="A360" s="2">
        <v>3</v>
      </c>
      <c r="B360" s="1" t="s">
        <v>46</v>
      </c>
      <c r="C360" s="4">
        <v>29</v>
      </c>
      <c r="D360" s="8">
        <v>7.44</v>
      </c>
      <c r="E360" s="4">
        <v>12</v>
      </c>
      <c r="F360" s="8">
        <v>6.7</v>
      </c>
      <c r="G360" s="4">
        <v>17</v>
      </c>
      <c r="H360" s="8">
        <v>8.3699999999999992</v>
      </c>
      <c r="I360" s="4">
        <v>0</v>
      </c>
    </row>
    <row r="361" spans="1:9" x14ac:dyDescent="0.2">
      <c r="A361" s="2">
        <v>4</v>
      </c>
      <c r="B361" s="1" t="s">
        <v>52</v>
      </c>
      <c r="C361" s="4">
        <v>23</v>
      </c>
      <c r="D361" s="8">
        <v>5.9</v>
      </c>
      <c r="E361" s="4">
        <v>14</v>
      </c>
      <c r="F361" s="8">
        <v>7.82</v>
      </c>
      <c r="G361" s="4">
        <v>9</v>
      </c>
      <c r="H361" s="8">
        <v>4.43</v>
      </c>
      <c r="I361" s="4">
        <v>0</v>
      </c>
    </row>
    <row r="362" spans="1:9" x14ac:dyDescent="0.2">
      <c r="A362" s="2">
        <v>4</v>
      </c>
      <c r="B362" s="1" t="s">
        <v>57</v>
      </c>
      <c r="C362" s="4">
        <v>23</v>
      </c>
      <c r="D362" s="8">
        <v>5.9</v>
      </c>
      <c r="E362" s="4">
        <v>17</v>
      </c>
      <c r="F362" s="8">
        <v>9.5</v>
      </c>
      <c r="G362" s="4">
        <v>6</v>
      </c>
      <c r="H362" s="8">
        <v>2.96</v>
      </c>
      <c r="I362" s="4">
        <v>0</v>
      </c>
    </row>
    <row r="363" spans="1:9" x14ac:dyDescent="0.2">
      <c r="A363" s="2">
        <v>6</v>
      </c>
      <c r="B363" s="1" t="s">
        <v>44</v>
      </c>
      <c r="C363" s="4">
        <v>21</v>
      </c>
      <c r="D363" s="8">
        <v>5.38</v>
      </c>
      <c r="E363" s="4">
        <v>9</v>
      </c>
      <c r="F363" s="8">
        <v>5.03</v>
      </c>
      <c r="G363" s="4">
        <v>12</v>
      </c>
      <c r="H363" s="8">
        <v>5.91</v>
      </c>
      <c r="I363" s="4">
        <v>0</v>
      </c>
    </row>
    <row r="364" spans="1:9" x14ac:dyDescent="0.2">
      <c r="A364" s="2">
        <v>7</v>
      </c>
      <c r="B364" s="1" t="s">
        <v>45</v>
      </c>
      <c r="C364" s="4">
        <v>14</v>
      </c>
      <c r="D364" s="8">
        <v>3.59</v>
      </c>
      <c r="E364" s="4">
        <v>8</v>
      </c>
      <c r="F364" s="8">
        <v>4.47</v>
      </c>
      <c r="G364" s="4">
        <v>6</v>
      </c>
      <c r="H364" s="8">
        <v>2.96</v>
      </c>
      <c r="I364" s="4">
        <v>0</v>
      </c>
    </row>
    <row r="365" spans="1:9" x14ac:dyDescent="0.2">
      <c r="A365" s="2">
        <v>7</v>
      </c>
      <c r="B365" s="1" t="s">
        <v>54</v>
      </c>
      <c r="C365" s="4">
        <v>14</v>
      </c>
      <c r="D365" s="8">
        <v>3.59</v>
      </c>
      <c r="E365" s="4">
        <v>5</v>
      </c>
      <c r="F365" s="8">
        <v>2.79</v>
      </c>
      <c r="G365" s="4">
        <v>9</v>
      </c>
      <c r="H365" s="8">
        <v>4.43</v>
      </c>
      <c r="I365" s="4">
        <v>0</v>
      </c>
    </row>
    <row r="366" spans="1:9" x14ac:dyDescent="0.2">
      <c r="A366" s="2">
        <v>9</v>
      </c>
      <c r="B366" s="1" t="s">
        <v>51</v>
      </c>
      <c r="C366" s="4">
        <v>12</v>
      </c>
      <c r="D366" s="8">
        <v>3.08</v>
      </c>
      <c r="E366" s="4">
        <v>8</v>
      </c>
      <c r="F366" s="8">
        <v>4.47</v>
      </c>
      <c r="G366" s="4">
        <v>4</v>
      </c>
      <c r="H366" s="8">
        <v>1.97</v>
      </c>
      <c r="I366" s="4">
        <v>0</v>
      </c>
    </row>
    <row r="367" spans="1:9" x14ac:dyDescent="0.2">
      <c r="A367" s="2">
        <v>10</v>
      </c>
      <c r="B367" s="1" t="s">
        <v>49</v>
      </c>
      <c r="C367" s="4">
        <v>11</v>
      </c>
      <c r="D367" s="8">
        <v>2.82</v>
      </c>
      <c r="E367" s="4">
        <v>9</v>
      </c>
      <c r="F367" s="8">
        <v>5.03</v>
      </c>
      <c r="G367" s="4">
        <v>2</v>
      </c>
      <c r="H367" s="8">
        <v>0.99</v>
      </c>
      <c r="I367" s="4">
        <v>0</v>
      </c>
    </row>
    <row r="368" spans="1:9" x14ac:dyDescent="0.2">
      <c r="A368" s="2">
        <v>11</v>
      </c>
      <c r="B368" s="1" t="s">
        <v>47</v>
      </c>
      <c r="C368" s="4">
        <v>10</v>
      </c>
      <c r="D368" s="8">
        <v>2.56</v>
      </c>
      <c r="E368" s="4">
        <v>5</v>
      </c>
      <c r="F368" s="8">
        <v>2.79</v>
      </c>
      <c r="G368" s="4">
        <v>5</v>
      </c>
      <c r="H368" s="8">
        <v>2.46</v>
      </c>
      <c r="I368" s="4">
        <v>0</v>
      </c>
    </row>
    <row r="369" spans="1:9" x14ac:dyDescent="0.2">
      <c r="A369" s="2">
        <v>12</v>
      </c>
      <c r="B369" s="1" t="s">
        <v>50</v>
      </c>
      <c r="C369" s="4">
        <v>9</v>
      </c>
      <c r="D369" s="8">
        <v>2.31</v>
      </c>
      <c r="E369" s="4">
        <v>7</v>
      </c>
      <c r="F369" s="8">
        <v>3.91</v>
      </c>
      <c r="G369" s="4">
        <v>2</v>
      </c>
      <c r="H369" s="8">
        <v>0.99</v>
      </c>
      <c r="I369" s="4">
        <v>0</v>
      </c>
    </row>
    <row r="370" spans="1:9" x14ac:dyDescent="0.2">
      <c r="A370" s="2">
        <v>12</v>
      </c>
      <c r="B370" s="1" t="s">
        <v>60</v>
      </c>
      <c r="C370" s="4">
        <v>9</v>
      </c>
      <c r="D370" s="8">
        <v>2.31</v>
      </c>
      <c r="E370" s="4">
        <v>4</v>
      </c>
      <c r="F370" s="8">
        <v>2.23</v>
      </c>
      <c r="G370" s="4">
        <v>4</v>
      </c>
      <c r="H370" s="8">
        <v>1.97</v>
      </c>
      <c r="I370" s="4">
        <v>0</v>
      </c>
    </row>
    <row r="371" spans="1:9" x14ac:dyDescent="0.2">
      <c r="A371" s="2">
        <v>12</v>
      </c>
      <c r="B371" s="1" t="s">
        <v>62</v>
      </c>
      <c r="C371" s="4">
        <v>9</v>
      </c>
      <c r="D371" s="8">
        <v>2.31</v>
      </c>
      <c r="E371" s="4">
        <v>0</v>
      </c>
      <c r="F371" s="8">
        <v>0</v>
      </c>
      <c r="G371" s="4">
        <v>5</v>
      </c>
      <c r="H371" s="8">
        <v>2.46</v>
      </c>
      <c r="I371" s="4">
        <v>0</v>
      </c>
    </row>
    <row r="372" spans="1:9" x14ac:dyDescent="0.2">
      <c r="A372" s="2">
        <v>15</v>
      </c>
      <c r="B372" s="1" t="s">
        <v>69</v>
      </c>
      <c r="C372" s="4">
        <v>8</v>
      </c>
      <c r="D372" s="8">
        <v>2.0499999999999998</v>
      </c>
      <c r="E372" s="4">
        <v>3</v>
      </c>
      <c r="F372" s="8">
        <v>1.68</v>
      </c>
      <c r="G372" s="4">
        <v>4</v>
      </c>
      <c r="H372" s="8">
        <v>1.97</v>
      </c>
      <c r="I372" s="4">
        <v>0</v>
      </c>
    </row>
    <row r="373" spans="1:9" x14ac:dyDescent="0.2">
      <c r="A373" s="2">
        <v>16</v>
      </c>
      <c r="B373" s="1" t="s">
        <v>68</v>
      </c>
      <c r="C373" s="4">
        <v>7</v>
      </c>
      <c r="D373" s="8">
        <v>1.79</v>
      </c>
      <c r="E373" s="4">
        <v>3</v>
      </c>
      <c r="F373" s="8">
        <v>1.68</v>
      </c>
      <c r="G373" s="4">
        <v>4</v>
      </c>
      <c r="H373" s="8">
        <v>1.97</v>
      </c>
      <c r="I373" s="4">
        <v>0</v>
      </c>
    </row>
    <row r="374" spans="1:9" x14ac:dyDescent="0.2">
      <c r="A374" s="2">
        <v>16</v>
      </c>
      <c r="B374" s="1" t="s">
        <v>61</v>
      </c>
      <c r="C374" s="4">
        <v>7</v>
      </c>
      <c r="D374" s="8">
        <v>1.79</v>
      </c>
      <c r="E374" s="4">
        <v>6</v>
      </c>
      <c r="F374" s="8">
        <v>3.35</v>
      </c>
      <c r="G374" s="4">
        <v>1</v>
      </c>
      <c r="H374" s="8">
        <v>0.49</v>
      </c>
      <c r="I374" s="4">
        <v>0</v>
      </c>
    </row>
    <row r="375" spans="1:9" x14ac:dyDescent="0.2">
      <c r="A375" s="2">
        <v>18</v>
      </c>
      <c r="B375" s="1" t="s">
        <v>79</v>
      </c>
      <c r="C375" s="4">
        <v>6</v>
      </c>
      <c r="D375" s="8">
        <v>1.54</v>
      </c>
      <c r="E375" s="4">
        <v>5</v>
      </c>
      <c r="F375" s="8">
        <v>2.79</v>
      </c>
      <c r="G375" s="4">
        <v>1</v>
      </c>
      <c r="H375" s="8">
        <v>0.49</v>
      </c>
      <c r="I375" s="4">
        <v>0</v>
      </c>
    </row>
    <row r="376" spans="1:9" x14ac:dyDescent="0.2">
      <c r="A376" s="2">
        <v>18</v>
      </c>
      <c r="B376" s="1" t="s">
        <v>56</v>
      </c>
      <c r="C376" s="4">
        <v>6</v>
      </c>
      <c r="D376" s="8">
        <v>1.54</v>
      </c>
      <c r="E376" s="4">
        <v>3</v>
      </c>
      <c r="F376" s="8">
        <v>1.68</v>
      </c>
      <c r="G376" s="4">
        <v>3</v>
      </c>
      <c r="H376" s="8">
        <v>1.48</v>
      </c>
      <c r="I376" s="4">
        <v>0</v>
      </c>
    </row>
    <row r="377" spans="1:9" x14ac:dyDescent="0.2">
      <c r="A377" s="2">
        <v>20</v>
      </c>
      <c r="B377" s="1" t="s">
        <v>78</v>
      </c>
      <c r="C377" s="4">
        <v>5</v>
      </c>
      <c r="D377" s="8">
        <v>1.28</v>
      </c>
      <c r="E377" s="4">
        <v>3</v>
      </c>
      <c r="F377" s="8">
        <v>1.68</v>
      </c>
      <c r="G377" s="4">
        <v>2</v>
      </c>
      <c r="H377" s="8">
        <v>0.99</v>
      </c>
      <c r="I377" s="4">
        <v>0</v>
      </c>
    </row>
    <row r="378" spans="1:9" x14ac:dyDescent="0.2">
      <c r="A378" s="2">
        <v>20</v>
      </c>
      <c r="B378" s="1" t="s">
        <v>71</v>
      </c>
      <c r="C378" s="4">
        <v>5</v>
      </c>
      <c r="D378" s="8">
        <v>1.28</v>
      </c>
      <c r="E378" s="4">
        <v>0</v>
      </c>
      <c r="F378" s="8">
        <v>0</v>
      </c>
      <c r="G378" s="4">
        <v>5</v>
      </c>
      <c r="H378" s="8">
        <v>2.46</v>
      </c>
      <c r="I378" s="4">
        <v>0</v>
      </c>
    </row>
    <row r="379" spans="1:9" x14ac:dyDescent="0.2">
      <c r="A379" s="2">
        <v>20</v>
      </c>
      <c r="B379" s="1" t="s">
        <v>67</v>
      </c>
      <c r="C379" s="4">
        <v>5</v>
      </c>
      <c r="D379" s="8">
        <v>1.28</v>
      </c>
      <c r="E379" s="4">
        <v>2</v>
      </c>
      <c r="F379" s="8">
        <v>1.1200000000000001</v>
      </c>
      <c r="G379" s="4">
        <v>3</v>
      </c>
      <c r="H379" s="8">
        <v>1.48</v>
      </c>
      <c r="I379" s="4">
        <v>0</v>
      </c>
    </row>
    <row r="380" spans="1:9" x14ac:dyDescent="0.2">
      <c r="A380" s="2">
        <v>20</v>
      </c>
      <c r="B380" s="1" t="s">
        <v>65</v>
      </c>
      <c r="C380" s="4">
        <v>5</v>
      </c>
      <c r="D380" s="8">
        <v>1.28</v>
      </c>
      <c r="E380" s="4">
        <v>2</v>
      </c>
      <c r="F380" s="8">
        <v>1.1200000000000001</v>
      </c>
      <c r="G380" s="4">
        <v>3</v>
      </c>
      <c r="H380" s="8">
        <v>1.48</v>
      </c>
      <c r="I380" s="4">
        <v>0</v>
      </c>
    </row>
    <row r="381" spans="1:9" x14ac:dyDescent="0.2">
      <c r="A381" s="2">
        <v>20</v>
      </c>
      <c r="B381" s="1" t="s">
        <v>80</v>
      </c>
      <c r="C381" s="4">
        <v>5</v>
      </c>
      <c r="D381" s="8">
        <v>1.28</v>
      </c>
      <c r="E381" s="4">
        <v>1</v>
      </c>
      <c r="F381" s="8">
        <v>0.56000000000000005</v>
      </c>
      <c r="G381" s="4">
        <v>4</v>
      </c>
      <c r="H381" s="8">
        <v>1.97</v>
      </c>
      <c r="I381" s="4">
        <v>0</v>
      </c>
    </row>
    <row r="382" spans="1:9" x14ac:dyDescent="0.2">
      <c r="A382" s="2">
        <v>20</v>
      </c>
      <c r="B382" s="1" t="s">
        <v>48</v>
      </c>
      <c r="C382" s="4">
        <v>5</v>
      </c>
      <c r="D382" s="8">
        <v>1.28</v>
      </c>
      <c r="E382" s="4">
        <v>1</v>
      </c>
      <c r="F382" s="8">
        <v>0.56000000000000005</v>
      </c>
      <c r="G382" s="4">
        <v>4</v>
      </c>
      <c r="H382" s="8">
        <v>1.97</v>
      </c>
      <c r="I382" s="4">
        <v>0</v>
      </c>
    </row>
    <row r="383" spans="1:9" x14ac:dyDescent="0.2">
      <c r="A383" s="2">
        <v>20</v>
      </c>
      <c r="B383" s="1" t="s">
        <v>64</v>
      </c>
      <c r="C383" s="4">
        <v>5</v>
      </c>
      <c r="D383" s="8">
        <v>1.28</v>
      </c>
      <c r="E383" s="4">
        <v>0</v>
      </c>
      <c r="F383" s="8">
        <v>0</v>
      </c>
      <c r="G383" s="4">
        <v>5</v>
      </c>
      <c r="H383" s="8">
        <v>2.46</v>
      </c>
      <c r="I383" s="4">
        <v>0</v>
      </c>
    </row>
    <row r="384" spans="1:9" x14ac:dyDescent="0.2">
      <c r="A384" s="1"/>
      <c r="C384" s="4"/>
      <c r="D384" s="8"/>
      <c r="E384" s="4"/>
      <c r="F384" s="8"/>
      <c r="G384" s="4"/>
      <c r="H384" s="8"/>
      <c r="I384" s="4"/>
    </row>
    <row r="385" spans="1:9" x14ac:dyDescent="0.2">
      <c r="A385" s="1" t="s">
        <v>17</v>
      </c>
      <c r="C385" s="4"/>
      <c r="D385" s="8"/>
      <c r="E385" s="4"/>
      <c r="F385" s="8"/>
      <c r="G385" s="4"/>
      <c r="H385" s="8"/>
      <c r="I385" s="4"/>
    </row>
    <row r="386" spans="1:9" x14ac:dyDescent="0.2">
      <c r="A386" s="2">
        <v>1</v>
      </c>
      <c r="B386" s="1" t="s">
        <v>43</v>
      </c>
      <c r="C386" s="4">
        <v>14</v>
      </c>
      <c r="D386" s="8">
        <v>9.66</v>
      </c>
      <c r="E386" s="4">
        <v>3</v>
      </c>
      <c r="F386" s="8">
        <v>4.29</v>
      </c>
      <c r="G386" s="4">
        <v>11</v>
      </c>
      <c r="H386" s="8">
        <v>15.07</v>
      </c>
      <c r="I386" s="4">
        <v>0</v>
      </c>
    </row>
    <row r="387" spans="1:9" x14ac:dyDescent="0.2">
      <c r="A387" s="2">
        <v>2</v>
      </c>
      <c r="B387" s="1" t="s">
        <v>44</v>
      </c>
      <c r="C387" s="4">
        <v>13</v>
      </c>
      <c r="D387" s="8">
        <v>8.9700000000000006</v>
      </c>
      <c r="E387" s="4">
        <v>10</v>
      </c>
      <c r="F387" s="8">
        <v>14.29</v>
      </c>
      <c r="G387" s="4">
        <v>3</v>
      </c>
      <c r="H387" s="8">
        <v>4.1100000000000003</v>
      </c>
      <c r="I387" s="4">
        <v>0</v>
      </c>
    </row>
    <row r="388" spans="1:9" x14ac:dyDescent="0.2">
      <c r="A388" s="2">
        <v>3</v>
      </c>
      <c r="B388" s="1" t="s">
        <v>52</v>
      </c>
      <c r="C388" s="4">
        <v>11</v>
      </c>
      <c r="D388" s="8">
        <v>7.59</v>
      </c>
      <c r="E388" s="4">
        <v>8</v>
      </c>
      <c r="F388" s="8">
        <v>11.43</v>
      </c>
      <c r="G388" s="4">
        <v>3</v>
      </c>
      <c r="H388" s="8">
        <v>4.1100000000000003</v>
      </c>
      <c r="I388" s="4">
        <v>0</v>
      </c>
    </row>
    <row r="389" spans="1:9" x14ac:dyDescent="0.2">
      <c r="A389" s="2">
        <v>4</v>
      </c>
      <c r="B389" s="1" t="s">
        <v>45</v>
      </c>
      <c r="C389" s="4">
        <v>10</v>
      </c>
      <c r="D389" s="8">
        <v>6.9</v>
      </c>
      <c r="E389" s="4">
        <v>7</v>
      </c>
      <c r="F389" s="8">
        <v>10</v>
      </c>
      <c r="G389" s="4">
        <v>3</v>
      </c>
      <c r="H389" s="8">
        <v>4.1100000000000003</v>
      </c>
      <c r="I389" s="4">
        <v>0</v>
      </c>
    </row>
    <row r="390" spans="1:9" x14ac:dyDescent="0.2">
      <c r="A390" s="2">
        <v>4</v>
      </c>
      <c r="B390" s="1" t="s">
        <v>51</v>
      </c>
      <c r="C390" s="4">
        <v>10</v>
      </c>
      <c r="D390" s="8">
        <v>6.9</v>
      </c>
      <c r="E390" s="4">
        <v>7</v>
      </c>
      <c r="F390" s="8">
        <v>10</v>
      </c>
      <c r="G390" s="4">
        <v>3</v>
      </c>
      <c r="H390" s="8">
        <v>4.1100000000000003</v>
      </c>
      <c r="I390" s="4">
        <v>0</v>
      </c>
    </row>
    <row r="391" spans="1:9" x14ac:dyDescent="0.2">
      <c r="A391" s="2">
        <v>6</v>
      </c>
      <c r="B391" s="1" t="s">
        <v>57</v>
      </c>
      <c r="C391" s="4">
        <v>9</v>
      </c>
      <c r="D391" s="8">
        <v>6.21</v>
      </c>
      <c r="E391" s="4">
        <v>7</v>
      </c>
      <c r="F391" s="8">
        <v>10</v>
      </c>
      <c r="G391" s="4">
        <v>2</v>
      </c>
      <c r="H391" s="8">
        <v>2.74</v>
      </c>
      <c r="I391" s="4">
        <v>0</v>
      </c>
    </row>
    <row r="392" spans="1:9" x14ac:dyDescent="0.2">
      <c r="A392" s="2">
        <v>6</v>
      </c>
      <c r="B392" s="1" t="s">
        <v>58</v>
      </c>
      <c r="C392" s="4">
        <v>9</v>
      </c>
      <c r="D392" s="8">
        <v>6.21</v>
      </c>
      <c r="E392" s="4">
        <v>6</v>
      </c>
      <c r="F392" s="8">
        <v>8.57</v>
      </c>
      <c r="G392" s="4">
        <v>3</v>
      </c>
      <c r="H392" s="8">
        <v>4.1100000000000003</v>
      </c>
      <c r="I392" s="4">
        <v>0</v>
      </c>
    </row>
    <row r="393" spans="1:9" x14ac:dyDescent="0.2">
      <c r="A393" s="2">
        <v>8</v>
      </c>
      <c r="B393" s="1" t="s">
        <v>62</v>
      </c>
      <c r="C393" s="4">
        <v>8</v>
      </c>
      <c r="D393" s="8">
        <v>5.52</v>
      </c>
      <c r="E393" s="4">
        <v>0</v>
      </c>
      <c r="F393" s="8">
        <v>0</v>
      </c>
      <c r="G393" s="4">
        <v>7</v>
      </c>
      <c r="H393" s="8">
        <v>9.59</v>
      </c>
      <c r="I393" s="4">
        <v>0</v>
      </c>
    </row>
    <row r="394" spans="1:9" x14ac:dyDescent="0.2">
      <c r="A394" s="2">
        <v>9</v>
      </c>
      <c r="B394" s="1" t="s">
        <v>50</v>
      </c>
      <c r="C394" s="4">
        <v>6</v>
      </c>
      <c r="D394" s="8">
        <v>4.1399999999999997</v>
      </c>
      <c r="E394" s="4">
        <v>5</v>
      </c>
      <c r="F394" s="8">
        <v>7.14</v>
      </c>
      <c r="G394" s="4">
        <v>1</v>
      </c>
      <c r="H394" s="8">
        <v>1.37</v>
      </c>
      <c r="I394" s="4">
        <v>0</v>
      </c>
    </row>
    <row r="395" spans="1:9" x14ac:dyDescent="0.2">
      <c r="A395" s="2">
        <v>9</v>
      </c>
      <c r="B395" s="1" t="s">
        <v>60</v>
      </c>
      <c r="C395" s="4">
        <v>6</v>
      </c>
      <c r="D395" s="8">
        <v>4.1399999999999997</v>
      </c>
      <c r="E395" s="4">
        <v>2</v>
      </c>
      <c r="F395" s="8">
        <v>2.86</v>
      </c>
      <c r="G395" s="4">
        <v>3</v>
      </c>
      <c r="H395" s="8">
        <v>4.1100000000000003</v>
      </c>
      <c r="I395" s="4">
        <v>0</v>
      </c>
    </row>
    <row r="396" spans="1:9" x14ac:dyDescent="0.2">
      <c r="A396" s="2">
        <v>11</v>
      </c>
      <c r="B396" s="1" t="s">
        <v>77</v>
      </c>
      <c r="C396" s="4">
        <v>5</v>
      </c>
      <c r="D396" s="8">
        <v>3.45</v>
      </c>
      <c r="E396" s="4">
        <v>4</v>
      </c>
      <c r="F396" s="8">
        <v>5.71</v>
      </c>
      <c r="G396" s="4">
        <v>1</v>
      </c>
      <c r="H396" s="8">
        <v>1.37</v>
      </c>
      <c r="I396" s="4">
        <v>0</v>
      </c>
    </row>
    <row r="397" spans="1:9" x14ac:dyDescent="0.2">
      <c r="A397" s="2">
        <v>12</v>
      </c>
      <c r="B397" s="1" t="s">
        <v>67</v>
      </c>
      <c r="C397" s="4">
        <v>4</v>
      </c>
      <c r="D397" s="8">
        <v>2.76</v>
      </c>
      <c r="E397" s="4">
        <v>1</v>
      </c>
      <c r="F397" s="8">
        <v>1.43</v>
      </c>
      <c r="G397" s="4">
        <v>3</v>
      </c>
      <c r="H397" s="8">
        <v>4.1100000000000003</v>
      </c>
      <c r="I397" s="4">
        <v>0</v>
      </c>
    </row>
    <row r="398" spans="1:9" x14ac:dyDescent="0.2">
      <c r="A398" s="2">
        <v>13</v>
      </c>
      <c r="B398" s="1" t="s">
        <v>65</v>
      </c>
      <c r="C398" s="4">
        <v>3</v>
      </c>
      <c r="D398" s="8">
        <v>2.0699999999999998</v>
      </c>
      <c r="E398" s="4">
        <v>2</v>
      </c>
      <c r="F398" s="8">
        <v>2.86</v>
      </c>
      <c r="G398" s="4">
        <v>1</v>
      </c>
      <c r="H398" s="8">
        <v>1.37</v>
      </c>
      <c r="I398" s="4">
        <v>0</v>
      </c>
    </row>
    <row r="399" spans="1:9" x14ac:dyDescent="0.2">
      <c r="A399" s="2">
        <v>13</v>
      </c>
      <c r="B399" s="1" t="s">
        <v>81</v>
      </c>
      <c r="C399" s="4">
        <v>3</v>
      </c>
      <c r="D399" s="8">
        <v>2.0699999999999998</v>
      </c>
      <c r="E399" s="4">
        <v>0</v>
      </c>
      <c r="F399" s="8">
        <v>0</v>
      </c>
      <c r="G399" s="4">
        <v>3</v>
      </c>
      <c r="H399" s="8">
        <v>4.1100000000000003</v>
      </c>
      <c r="I399" s="4">
        <v>0</v>
      </c>
    </row>
    <row r="400" spans="1:9" x14ac:dyDescent="0.2">
      <c r="A400" s="2">
        <v>13</v>
      </c>
      <c r="B400" s="1" t="s">
        <v>47</v>
      </c>
      <c r="C400" s="4">
        <v>3</v>
      </c>
      <c r="D400" s="8">
        <v>2.0699999999999998</v>
      </c>
      <c r="E400" s="4">
        <v>0</v>
      </c>
      <c r="F400" s="8">
        <v>0</v>
      </c>
      <c r="G400" s="4">
        <v>3</v>
      </c>
      <c r="H400" s="8">
        <v>4.1100000000000003</v>
      </c>
      <c r="I400" s="4">
        <v>0</v>
      </c>
    </row>
    <row r="401" spans="1:9" x14ac:dyDescent="0.2">
      <c r="A401" s="2">
        <v>16</v>
      </c>
      <c r="B401" s="1" t="s">
        <v>66</v>
      </c>
      <c r="C401" s="4">
        <v>2</v>
      </c>
      <c r="D401" s="8">
        <v>1.38</v>
      </c>
      <c r="E401" s="4">
        <v>0</v>
      </c>
      <c r="F401" s="8">
        <v>0</v>
      </c>
      <c r="G401" s="4">
        <v>2</v>
      </c>
      <c r="H401" s="8">
        <v>2.74</v>
      </c>
      <c r="I401" s="4">
        <v>0</v>
      </c>
    </row>
    <row r="402" spans="1:9" x14ac:dyDescent="0.2">
      <c r="A402" s="2">
        <v>16</v>
      </c>
      <c r="B402" s="1" t="s">
        <v>46</v>
      </c>
      <c r="C402" s="4">
        <v>2</v>
      </c>
      <c r="D402" s="8">
        <v>1.38</v>
      </c>
      <c r="E402" s="4">
        <v>0</v>
      </c>
      <c r="F402" s="8">
        <v>0</v>
      </c>
      <c r="G402" s="4">
        <v>2</v>
      </c>
      <c r="H402" s="8">
        <v>2.74</v>
      </c>
      <c r="I402" s="4">
        <v>0</v>
      </c>
    </row>
    <row r="403" spans="1:9" x14ac:dyDescent="0.2">
      <c r="A403" s="2">
        <v>16</v>
      </c>
      <c r="B403" s="1" t="s">
        <v>74</v>
      </c>
      <c r="C403" s="4">
        <v>2</v>
      </c>
      <c r="D403" s="8">
        <v>1.38</v>
      </c>
      <c r="E403" s="4">
        <v>0</v>
      </c>
      <c r="F403" s="8">
        <v>0</v>
      </c>
      <c r="G403" s="4">
        <v>2</v>
      </c>
      <c r="H403" s="8">
        <v>2.74</v>
      </c>
      <c r="I403" s="4">
        <v>0</v>
      </c>
    </row>
    <row r="404" spans="1:9" x14ac:dyDescent="0.2">
      <c r="A404" s="2">
        <v>16</v>
      </c>
      <c r="B404" s="1" t="s">
        <v>73</v>
      </c>
      <c r="C404" s="4">
        <v>2</v>
      </c>
      <c r="D404" s="8">
        <v>1.38</v>
      </c>
      <c r="E404" s="4">
        <v>1</v>
      </c>
      <c r="F404" s="8">
        <v>1.43</v>
      </c>
      <c r="G404" s="4">
        <v>1</v>
      </c>
      <c r="H404" s="8">
        <v>1.37</v>
      </c>
      <c r="I404" s="4">
        <v>0</v>
      </c>
    </row>
    <row r="405" spans="1:9" x14ac:dyDescent="0.2">
      <c r="A405" s="2">
        <v>16</v>
      </c>
      <c r="B405" s="1" t="s">
        <v>82</v>
      </c>
      <c r="C405" s="4">
        <v>2</v>
      </c>
      <c r="D405" s="8">
        <v>1.38</v>
      </c>
      <c r="E405" s="4">
        <v>1</v>
      </c>
      <c r="F405" s="8">
        <v>1.43</v>
      </c>
      <c r="G405" s="4">
        <v>1</v>
      </c>
      <c r="H405" s="8">
        <v>1.37</v>
      </c>
      <c r="I405" s="4">
        <v>0</v>
      </c>
    </row>
    <row r="406" spans="1:9" x14ac:dyDescent="0.2">
      <c r="A406" s="2">
        <v>16</v>
      </c>
      <c r="B406" s="1" t="s">
        <v>53</v>
      </c>
      <c r="C406" s="4">
        <v>2</v>
      </c>
      <c r="D406" s="8">
        <v>1.38</v>
      </c>
      <c r="E406" s="4">
        <v>0</v>
      </c>
      <c r="F406" s="8">
        <v>0</v>
      </c>
      <c r="G406" s="4">
        <v>2</v>
      </c>
      <c r="H406" s="8">
        <v>2.74</v>
      </c>
      <c r="I406" s="4">
        <v>0</v>
      </c>
    </row>
    <row r="407" spans="1:9" x14ac:dyDescent="0.2">
      <c r="A407" s="2">
        <v>16</v>
      </c>
      <c r="B407" s="1" t="s">
        <v>54</v>
      </c>
      <c r="C407" s="4">
        <v>2</v>
      </c>
      <c r="D407" s="8">
        <v>1.38</v>
      </c>
      <c r="E407" s="4">
        <v>0</v>
      </c>
      <c r="F407" s="8">
        <v>0</v>
      </c>
      <c r="G407" s="4">
        <v>2</v>
      </c>
      <c r="H407" s="8">
        <v>2.74</v>
      </c>
      <c r="I407" s="4">
        <v>0</v>
      </c>
    </row>
    <row r="408" spans="1:9" x14ac:dyDescent="0.2">
      <c r="A408" s="2">
        <v>16</v>
      </c>
      <c r="B408" s="1" t="s">
        <v>56</v>
      </c>
      <c r="C408" s="4">
        <v>2</v>
      </c>
      <c r="D408" s="8">
        <v>1.38</v>
      </c>
      <c r="E408" s="4">
        <v>0</v>
      </c>
      <c r="F408" s="8">
        <v>0</v>
      </c>
      <c r="G408" s="4">
        <v>2</v>
      </c>
      <c r="H408" s="8">
        <v>2.74</v>
      </c>
      <c r="I408" s="4">
        <v>0</v>
      </c>
    </row>
    <row r="409" spans="1:9" x14ac:dyDescent="0.2">
      <c r="A409" s="2">
        <v>16</v>
      </c>
      <c r="B409" s="1" t="s">
        <v>59</v>
      </c>
      <c r="C409" s="4">
        <v>2</v>
      </c>
      <c r="D409" s="8">
        <v>1.38</v>
      </c>
      <c r="E409" s="4">
        <v>1</v>
      </c>
      <c r="F409" s="8">
        <v>1.43</v>
      </c>
      <c r="G409" s="4">
        <v>1</v>
      </c>
      <c r="H409" s="8">
        <v>1.37</v>
      </c>
      <c r="I409" s="4">
        <v>0</v>
      </c>
    </row>
    <row r="410" spans="1:9" x14ac:dyDescent="0.2">
      <c r="A410" s="1"/>
      <c r="C410" s="4"/>
      <c r="D410" s="8"/>
      <c r="E410" s="4"/>
      <c r="F410" s="8"/>
      <c r="G410" s="4"/>
      <c r="H410" s="8"/>
      <c r="I410" s="4"/>
    </row>
    <row r="411" spans="1:9" x14ac:dyDescent="0.2">
      <c r="A411" s="1" t="s">
        <v>18</v>
      </c>
      <c r="C411" s="4"/>
      <c r="D411" s="8"/>
      <c r="E411" s="4"/>
      <c r="F411" s="8"/>
      <c r="G411" s="4"/>
      <c r="H411" s="8"/>
      <c r="I411" s="4"/>
    </row>
    <row r="412" spans="1:9" x14ac:dyDescent="0.2">
      <c r="A412" s="2">
        <v>1</v>
      </c>
      <c r="B412" s="1" t="s">
        <v>43</v>
      </c>
      <c r="C412" s="4">
        <v>34</v>
      </c>
      <c r="D412" s="8">
        <v>22.97</v>
      </c>
      <c r="E412" s="4">
        <v>20</v>
      </c>
      <c r="F412" s="8">
        <v>21.05</v>
      </c>
      <c r="G412" s="4">
        <v>14</v>
      </c>
      <c r="H412" s="8">
        <v>28.57</v>
      </c>
      <c r="I412" s="4">
        <v>0</v>
      </c>
    </row>
    <row r="413" spans="1:9" x14ac:dyDescent="0.2">
      <c r="A413" s="2">
        <v>2</v>
      </c>
      <c r="B413" s="1" t="s">
        <v>44</v>
      </c>
      <c r="C413" s="4">
        <v>16</v>
      </c>
      <c r="D413" s="8">
        <v>10.81</v>
      </c>
      <c r="E413" s="4">
        <v>13</v>
      </c>
      <c r="F413" s="8">
        <v>13.68</v>
      </c>
      <c r="G413" s="4">
        <v>3</v>
      </c>
      <c r="H413" s="8">
        <v>6.12</v>
      </c>
      <c r="I413" s="4">
        <v>0</v>
      </c>
    </row>
    <row r="414" spans="1:9" x14ac:dyDescent="0.2">
      <c r="A414" s="2">
        <v>3</v>
      </c>
      <c r="B414" s="1" t="s">
        <v>58</v>
      </c>
      <c r="C414" s="4">
        <v>13</v>
      </c>
      <c r="D414" s="8">
        <v>8.7799999999999994</v>
      </c>
      <c r="E414" s="4">
        <v>12</v>
      </c>
      <c r="F414" s="8">
        <v>12.63</v>
      </c>
      <c r="G414" s="4">
        <v>1</v>
      </c>
      <c r="H414" s="8">
        <v>2.04</v>
      </c>
      <c r="I414" s="4">
        <v>0</v>
      </c>
    </row>
    <row r="415" spans="1:9" x14ac:dyDescent="0.2">
      <c r="A415" s="2">
        <v>4</v>
      </c>
      <c r="B415" s="1" t="s">
        <v>50</v>
      </c>
      <c r="C415" s="4">
        <v>9</v>
      </c>
      <c r="D415" s="8">
        <v>6.08</v>
      </c>
      <c r="E415" s="4">
        <v>9</v>
      </c>
      <c r="F415" s="8">
        <v>9.4700000000000006</v>
      </c>
      <c r="G415" s="4">
        <v>0</v>
      </c>
      <c r="H415" s="8">
        <v>0</v>
      </c>
      <c r="I415" s="4">
        <v>0</v>
      </c>
    </row>
    <row r="416" spans="1:9" x14ac:dyDescent="0.2">
      <c r="A416" s="2">
        <v>5</v>
      </c>
      <c r="B416" s="1" t="s">
        <v>45</v>
      </c>
      <c r="C416" s="4">
        <v>8</v>
      </c>
      <c r="D416" s="8">
        <v>5.41</v>
      </c>
      <c r="E416" s="4">
        <v>4</v>
      </c>
      <c r="F416" s="8">
        <v>4.21</v>
      </c>
      <c r="G416" s="4">
        <v>4</v>
      </c>
      <c r="H416" s="8">
        <v>8.16</v>
      </c>
      <c r="I416" s="4">
        <v>0</v>
      </c>
    </row>
    <row r="417" spans="1:9" x14ac:dyDescent="0.2">
      <c r="A417" s="2">
        <v>5</v>
      </c>
      <c r="B417" s="1" t="s">
        <v>51</v>
      </c>
      <c r="C417" s="4">
        <v>8</v>
      </c>
      <c r="D417" s="8">
        <v>5.41</v>
      </c>
      <c r="E417" s="4">
        <v>6</v>
      </c>
      <c r="F417" s="8">
        <v>6.32</v>
      </c>
      <c r="G417" s="4">
        <v>2</v>
      </c>
      <c r="H417" s="8">
        <v>4.08</v>
      </c>
      <c r="I417" s="4">
        <v>0</v>
      </c>
    </row>
    <row r="418" spans="1:9" x14ac:dyDescent="0.2">
      <c r="A418" s="2">
        <v>7</v>
      </c>
      <c r="B418" s="1" t="s">
        <v>52</v>
      </c>
      <c r="C418" s="4">
        <v>7</v>
      </c>
      <c r="D418" s="8">
        <v>4.7300000000000004</v>
      </c>
      <c r="E418" s="4">
        <v>7</v>
      </c>
      <c r="F418" s="8">
        <v>7.37</v>
      </c>
      <c r="G418" s="4">
        <v>0</v>
      </c>
      <c r="H418" s="8">
        <v>0</v>
      </c>
      <c r="I418" s="4">
        <v>0</v>
      </c>
    </row>
    <row r="419" spans="1:9" x14ac:dyDescent="0.2">
      <c r="A419" s="2">
        <v>8</v>
      </c>
      <c r="B419" s="1" t="s">
        <v>79</v>
      </c>
      <c r="C419" s="4">
        <v>5</v>
      </c>
      <c r="D419" s="8">
        <v>3.38</v>
      </c>
      <c r="E419" s="4">
        <v>5</v>
      </c>
      <c r="F419" s="8">
        <v>5.26</v>
      </c>
      <c r="G419" s="4">
        <v>0</v>
      </c>
      <c r="H419" s="8">
        <v>0</v>
      </c>
      <c r="I419" s="4">
        <v>0</v>
      </c>
    </row>
    <row r="420" spans="1:9" x14ac:dyDescent="0.2">
      <c r="A420" s="2">
        <v>8</v>
      </c>
      <c r="B420" s="1" t="s">
        <v>84</v>
      </c>
      <c r="C420" s="4">
        <v>5</v>
      </c>
      <c r="D420" s="8">
        <v>3.38</v>
      </c>
      <c r="E420" s="4">
        <v>2</v>
      </c>
      <c r="F420" s="8">
        <v>2.11</v>
      </c>
      <c r="G420" s="4">
        <v>3</v>
      </c>
      <c r="H420" s="8">
        <v>6.12</v>
      </c>
      <c r="I420" s="4">
        <v>0</v>
      </c>
    </row>
    <row r="421" spans="1:9" x14ac:dyDescent="0.2">
      <c r="A421" s="2">
        <v>10</v>
      </c>
      <c r="B421" s="1" t="s">
        <v>67</v>
      </c>
      <c r="C421" s="4">
        <v>3</v>
      </c>
      <c r="D421" s="8">
        <v>2.0299999999999998</v>
      </c>
      <c r="E421" s="4">
        <v>0</v>
      </c>
      <c r="F421" s="8">
        <v>0</v>
      </c>
      <c r="G421" s="4">
        <v>3</v>
      </c>
      <c r="H421" s="8">
        <v>6.12</v>
      </c>
      <c r="I421" s="4">
        <v>0</v>
      </c>
    </row>
    <row r="422" spans="1:9" x14ac:dyDescent="0.2">
      <c r="A422" s="2">
        <v>10</v>
      </c>
      <c r="B422" s="1" t="s">
        <v>48</v>
      </c>
      <c r="C422" s="4">
        <v>3</v>
      </c>
      <c r="D422" s="8">
        <v>2.0299999999999998</v>
      </c>
      <c r="E422" s="4">
        <v>0</v>
      </c>
      <c r="F422" s="8">
        <v>0</v>
      </c>
      <c r="G422" s="4">
        <v>3</v>
      </c>
      <c r="H422" s="8">
        <v>6.12</v>
      </c>
      <c r="I422" s="4">
        <v>0</v>
      </c>
    </row>
    <row r="423" spans="1:9" x14ac:dyDescent="0.2">
      <c r="A423" s="2">
        <v>10</v>
      </c>
      <c r="B423" s="1" t="s">
        <v>57</v>
      </c>
      <c r="C423" s="4">
        <v>3</v>
      </c>
      <c r="D423" s="8">
        <v>2.0299999999999998</v>
      </c>
      <c r="E423" s="4">
        <v>3</v>
      </c>
      <c r="F423" s="8">
        <v>3.16</v>
      </c>
      <c r="G423" s="4">
        <v>0</v>
      </c>
      <c r="H423" s="8">
        <v>0</v>
      </c>
      <c r="I423" s="4">
        <v>0</v>
      </c>
    </row>
    <row r="424" spans="1:9" x14ac:dyDescent="0.2">
      <c r="A424" s="2">
        <v>10</v>
      </c>
      <c r="B424" s="1" t="s">
        <v>60</v>
      </c>
      <c r="C424" s="4">
        <v>3</v>
      </c>
      <c r="D424" s="8">
        <v>2.0299999999999998</v>
      </c>
      <c r="E424" s="4">
        <v>2</v>
      </c>
      <c r="F424" s="8">
        <v>2.11</v>
      </c>
      <c r="G424" s="4">
        <v>0</v>
      </c>
      <c r="H424" s="8">
        <v>0</v>
      </c>
      <c r="I424" s="4">
        <v>0</v>
      </c>
    </row>
    <row r="425" spans="1:9" x14ac:dyDescent="0.2">
      <c r="A425" s="2">
        <v>10</v>
      </c>
      <c r="B425" s="1" t="s">
        <v>77</v>
      </c>
      <c r="C425" s="4">
        <v>3</v>
      </c>
      <c r="D425" s="8">
        <v>2.0299999999999998</v>
      </c>
      <c r="E425" s="4">
        <v>3</v>
      </c>
      <c r="F425" s="8">
        <v>3.16</v>
      </c>
      <c r="G425" s="4">
        <v>0</v>
      </c>
      <c r="H425" s="8">
        <v>0</v>
      </c>
      <c r="I425" s="4">
        <v>0</v>
      </c>
    </row>
    <row r="426" spans="1:9" x14ac:dyDescent="0.2">
      <c r="A426" s="2">
        <v>15</v>
      </c>
      <c r="B426" s="1" t="s">
        <v>83</v>
      </c>
      <c r="C426" s="4">
        <v>2</v>
      </c>
      <c r="D426" s="8">
        <v>1.35</v>
      </c>
      <c r="E426" s="4">
        <v>1</v>
      </c>
      <c r="F426" s="8">
        <v>1.05</v>
      </c>
      <c r="G426" s="4">
        <v>1</v>
      </c>
      <c r="H426" s="8">
        <v>2.04</v>
      </c>
      <c r="I426" s="4">
        <v>0</v>
      </c>
    </row>
    <row r="427" spans="1:9" x14ac:dyDescent="0.2">
      <c r="A427" s="2">
        <v>15</v>
      </c>
      <c r="B427" s="1" t="s">
        <v>74</v>
      </c>
      <c r="C427" s="4">
        <v>2</v>
      </c>
      <c r="D427" s="8">
        <v>1.35</v>
      </c>
      <c r="E427" s="4">
        <v>0</v>
      </c>
      <c r="F427" s="8">
        <v>0</v>
      </c>
      <c r="G427" s="4">
        <v>2</v>
      </c>
      <c r="H427" s="8">
        <v>4.08</v>
      </c>
      <c r="I427" s="4">
        <v>0</v>
      </c>
    </row>
    <row r="428" spans="1:9" x14ac:dyDescent="0.2">
      <c r="A428" s="2">
        <v>15</v>
      </c>
      <c r="B428" s="1" t="s">
        <v>73</v>
      </c>
      <c r="C428" s="4">
        <v>2</v>
      </c>
      <c r="D428" s="8">
        <v>1.35</v>
      </c>
      <c r="E428" s="4">
        <v>0</v>
      </c>
      <c r="F428" s="8">
        <v>0</v>
      </c>
      <c r="G428" s="4">
        <v>2</v>
      </c>
      <c r="H428" s="8">
        <v>4.08</v>
      </c>
      <c r="I428" s="4">
        <v>0</v>
      </c>
    </row>
    <row r="429" spans="1:9" x14ac:dyDescent="0.2">
      <c r="A429" s="2">
        <v>15</v>
      </c>
      <c r="B429" s="1" t="s">
        <v>65</v>
      </c>
      <c r="C429" s="4">
        <v>2</v>
      </c>
      <c r="D429" s="8">
        <v>1.35</v>
      </c>
      <c r="E429" s="4">
        <v>1</v>
      </c>
      <c r="F429" s="8">
        <v>1.05</v>
      </c>
      <c r="G429" s="4">
        <v>1</v>
      </c>
      <c r="H429" s="8">
        <v>2.04</v>
      </c>
      <c r="I429" s="4">
        <v>0</v>
      </c>
    </row>
    <row r="430" spans="1:9" x14ac:dyDescent="0.2">
      <c r="A430" s="2">
        <v>15</v>
      </c>
      <c r="B430" s="1" t="s">
        <v>75</v>
      </c>
      <c r="C430" s="4">
        <v>2</v>
      </c>
      <c r="D430" s="8">
        <v>1.35</v>
      </c>
      <c r="E430" s="4">
        <v>1</v>
      </c>
      <c r="F430" s="8">
        <v>1.05</v>
      </c>
      <c r="G430" s="4">
        <v>1</v>
      </c>
      <c r="H430" s="8">
        <v>2.04</v>
      </c>
      <c r="I430" s="4">
        <v>0</v>
      </c>
    </row>
    <row r="431" spans="1:9" x14ac:dyDescent="0.2">
      <c r="A431" s="2">
        <v>15</v>
      </c>
      <c r="B431" s="1" t="s">
        <v>47</v>
      </c>
      <c r="C431" s="4">
        <v>2</v>
      </c>
      <c r="D431" s="8">
        <v>1.35</v>
      </c>
      <c r="E431" s="4">
        <v>1</v>
      </c>
      <c r="F431" s="8">
        <v>1.05</v>
      </c>
      <c r="G431" s="4">
        <v>1</v>
      </c>
      <c r="H431" s="8">
        <v>2.04</v>
      </c>
      <c r="I431" s="4">
        <v>0</v>
      </c>
    </row>
    <row r="432" spans="1:9" x14ac:dyDescent="0.2">
      <c r="A432" s="2">
        <v>15</v>
      </c>
      <c r="B432" s="1" t="s">
        <v>69</v>
      </c>
      <c r="C432" s="4">
        <v>2</v>
      </c>
      <c r="D432" s="8">
        <v>1.35</v>
      </c>
      <c r="E432" s="4">
        <v>0</v>
      </c>
      <c r="F432" s="8">
        <v>0</v>
      </c>
      <c r="G432" s="4">
        <v>2</v>
      </c>
      <c r="H432" s="8">
        <v>4.08</v>
      </c>
      <c r="I432" s="4">
        <v>0</v>
      </c>
    </row>
    <row r="433" spans="1:9" x14ac:dyDescent="0.2">
      <c r="A433" s="2">
        <v>15</v>
      </c>
      <c r="B433" s="1" t="s">
        <v>85</v>
      </c>
      <c r="C433" s="4">
        <v>2</v>
      </c>
      <c r="D433" s="8">
        <v>1.35</v>
      </c>
      <c r="E433" s="4">
        <v>0</v>
      </c>
      <c r="F433" s="8">
        <v>0</v>
      </c>
      <c r="G433" s="4">
        <v>0</v>
      </c>
      <c r="H433" s="8">
        <v>0</v>
      </c>
      <c r="I433" s="4">
        <v>0</v>
      </c>
    </row>
    <row r="434" spans="1:9" x14ac:dyDescent="0.2">
      <c r="A434" s="1"/>
      <c r="C434" s="4"/>
      <c r="D434" s="8"/>
      <c r="E434" s="4"/>
      <c r="F434" s="8"/>
      <c r="G434" s="4"/>
      <c r="H434" s="8"/>
      <c r="I434" s="4"/>
    </row>
    <row r="435" spans="1:9" x14ac:dyDescent="0.2">
      <c r="A435" s="1" t="s">
        <v>19</v>
      </c>
      <c r="C435" s="4"/>
      <c r="D435" s="8"/>
      <c r="E435" s="4"/>
      <c r="F435" s="8"/>
      <c r="G435" s="4"/>
      <c r="H435" s="8"/>
      <c r="I435" s="4"/>
    </row>
    <row r="436" spans="1:9" x14ac:dyDescent="0.2">
      <c r="A436" s="2">
        <v>1</v>
      </c>
      <c r="B436" s="1" t="s">
        <v>43</v>
      </c>
      <c r="C436" s="4">
        <v>24</v>
      </c>
      <c r="D436" s="8">
        <v>12.5</v>
      </c>
      <c r="E436" s="4">
        <v>12</v>
      </c>
      <c r="F436" s="8">
        <v>9.92</v>
      </c>
      <c r="G436" s="4">
        <v>12</v>
      </c>
      <c r="H436" s="8">
        <v>17.91</v>
      </c>
      <c r="I436" s="4">
        <v>0</v>
      </c>
    </row>
    <row r="437" spans="1:9" x14ac:dyDescent="0.2">
      <c r="A437" s="2">
        <v>2</v>
      </c>
      <c r="B437" s="1" t="s">
        <v>50</v>
      </c>
      <c r="C437" s="4">
        <v>17</v>
      </c>
      <c r="D437" s="8">
        <v>8.85</v>
      </c>
      <c r="E437" s="4">
        <v>17</v>
      </c>
      <c r="F437" s="8">
        <v>14.05</v>
      </c>
      <c r="G437" s="4">
        <v>0</v>
      </c>
      <c r="H437" s="8">
        <v>0</v>
      </c>
      <c r="I437" s="4">
        <v>0</v>
      </c>
    </row>
    <row r="438" spans="1:9" x14ac:dyDescent="0.2">
      <c r="A438" s="2">
        <v>3</v>
      </c>
      <c r="B438" s="1" t="s">
        <v>57</v>
      </c>
      <c r="C438" s="4">
        <v>16</v>
      </c>
      <c r="D438" s="8">
        <v>8.33</v>
      </c>
      <c r="E438" s="4">
        <v>12</v>
      </c>
      <c r="F438" s="8">
        <v>9.92</v>
      </c>
      <c r="G438" s="4">
        <v>4</v>
      </c>
      <c r="H438" s="8">
        <v>5.97</v>
      </c>
      <c r="I438" s="4">
        <v>0</v>
      </c>
    </row>
    <row r="439" spans="1:9" x14ac:dyDescent="0.2">
      <c r="A439" s="2">
        <v>4</v>
      </c>
      <c r="B439" s="1" t="s">
        <v>45</v>
      </c>
      <c r="C439" s="4">
        <v>12</v>
      </c>
      <c r="D439" s="8">
        <v>6.25</v>
      </c>
      <c r="E439" s="4">
        <v>7</v>
      </c>
      <c r="F439" s="8">
        <v>5.79</v>
      </c>
      <c r="G439" s="4">
        <v>5</v>
      </c>
      <c r="H439" s="8">
        <v>7.46</v>
      </c>
      <c r="I439" s="4">
        <v>0</v>
      </c>
    </row>
    <row r="440" spans="1:9" x14ac:dyDescent="0.2">
      <c r="A440" s="2">
        <v>4</v>
      </c>
      <c r="B440" s="1" t="s">
        <v>52</v>
      </c>
      <c r="C440" s="4">
        <v>12</v>
      </c>
      <c r="D440" s="8">
        <v>6.25</v>
      </c>
      <c r="E440" s="4">
        <v>10</v>
      </c>
      <c r="F440" s="8">
        <v>8.26</v>
      </c>
      <c r="G440" s="4">
        <v>2</v>
      </c>
      <c r="H440" s="8">
        <v>2.99</v>
      </c>
      <c r="I440" s="4">
        <v>0</v>
      </c>
    </row>
    <row r="441" spans="1:9" x14ac:dyDescent="0.2">
      <c r="A441" s="2">
        <v>6</v>
      </c>
      <c r="B441" s="1" t="s">
        <v>44</v>
      </c>
      <c r="C441" s="4">
        <v>11</v>
      </c>
      <c r="D441" s="8">
        <v>5.73</v>
      </c>
      <c r="E441" s="4">
        <v>9</v>
      </c>
      <c r="F441" s="8">
        <v>7.44</v>
      </c>
      <c r="G441" s="4">
        <v>2</v>
      </c>
      <c r="H441" s="8">
        <v>2.99</v>
      </c>
      <c r="I441" s="4">
        <v>0</v>
      </c>
    </row>
    <row r="442" spans="1:9" x14ac:dyDescent="0.2">
      <c r="A442" s="2">
        <v>6</v>
      </c>
      <c r="B442" s="1" t="s">
        <v>58</v>
      </c>
      <c r="C442" s="4">
        <v>11</v>
      </c>
      <c r="D442" s="8">
        <v>5.73</v>
      </c>
      <c r="E442" s="4">
        <v>10</v>
      </c>
      <c r="F442" s="8">
        <v>8.26</v>
      </c>
      <c r="G442" s="4">
        <v>1</v>
      </c>
      <c r="H442" s="8">
        <v>1.49</v>
      </c>
      <c r="I442" s="4">
        <v>0</v>
      </c>
    </row>
    <row r="443" spans="1:9" x14ac:dyDescent="0.2">
      <c r="A443" s="2">
        <v>8</v>
      </c>
      <c r="B443" s="1" t="s">
        <v>51</v>
      </c>
      <c r="C443" s="4">
        <v>8</v>
      </c>
      <c r="D443" s="8">
        <v>4.17</v>
      </c>
      <c r="E443" s="4">
        <v>8</v>
      </c>
      <c r="F443" s="8">
        <v>6.61</v>
      </c>
      <c r="G443" s="4">
        <v>0</v>
      </c>
      <c r="H443" s="8">
        <v>0</v>
      </c>
      <c r="I443" s="4">
        <v>0</v>
      </c>
    </row>
    <row r="444" spans="1:9" x14ac:dyDescent="0.2">
      <c r="A444" s="2">
        <v>9</v>
      </c>
      <c r="B444" s="1" t="s">
        <v>77</v>
      </c>
      <c r="C444" s="4">
        <v>6</v>
      </c>
      <c r="D444" s="8">
        <v>3.13</v>
      </c>
      <c r="E444" s="4">
        <v>5</v>
      </c>
      <c r="F444" s="8">
        <v>4.13</v>
      </c>
      <c r="G444" s="4">
        <v>1</v>
      </c>
      <c r="H444" s="8">
        <v>1.49</v>
      </c>
      <c r="I444" s="4">
        <v>0</v>
      </c>
    </row>
    <row r="445" spans="1:9" x14ac:dyDescent="0.2">
      <c r="A445" s="2">
        <v>10</v>
      </c>
      <c r="B445" s="1" t="s">
        <v>55</v>
      </c>
      <c r="C445" s="4">
        <v>5</v>
      </c>
      <c r="D445" s="8">
        <v>2.6</v>
      </c>
      <c r="E445" s="4">
        <v>3</v>
      </c>
      <c r="F445" s="8">
        <v>2.48</v>
      </c>
      <c r="G445" s="4">
        <v>2</v>
      </c>
      <c r="H445" s="8">
        <v>2.99</v>
      </c>
      <c r="I445" s="4">
        <v>0</v>
      </c>
    </row>
    <row r="446" spans="1:9" x14ac:dyDescent="0.2">
      <c r="A446" s="2">
        <v>10</v>
      </c>
      <c r="B446" s="1" t="s">
        <v>60</v>
      </c>
      <c r="C446" s="4">
        <v>5</v>
      </c>
      <c r="D446" s="8">
        <v>2.6</v>
      </c>
      <c r="E446" s="4">
        <v>2</v>
      </c>
      <c r="F446" s="8">
        <v>1.65</v>
      </c>
      <c r="G446" s="4">
        <v>2</v>
      </c>
      <c r="H446" s="8">
        <v>2.99</v>
      </c>
      <c r="I446" s="4">
        <v>0</v>
      </c>
    </row>
    <row r="447" spans="1:9" x14ac:dyDescent="0.2">
      <c r="A447" s="2">
        <v>12</v>
      </c>
      <c r="B447" s="1" t="s">
        <v>66</v>
      </c>
      <c r="C447" s="4">
        <v>4</v>
      </c>
      <c r="D447" s="8">
        <v>2.08</v>
      </c>
      <c r="E447" s="4">
        <v>3</v>
      </c>
      <c r="F447" s="8">
        <v>2.48</v>
      </c>
      <c r="G447" s="4">
        <v>1</v>
      </c>
      <c r="H447" s="8">
        <v>1.49</v>
      </c>
      <c r="I447" s="4">
        <v>0</v>
      </c>
    </row>
    <row r="448" spans="1:9" x14ac:dyDescent="0.2">
      <c r="A448" s="2">
        <v>12</v>
      </c>
      <c r="B448" s="1" t="s">
        <v>73</v>
      </c>
      <c r="C448" s="4">
        <v>4</v>
      </c>
      <c r="D448" s="8">
        <v>2.08</v>
      </c>
      <c r="E448" s="4">
        <v>2</v>
      </c>
      <c r="F448" s="8">
        <v>1.65</v>
      </c>
      <c r="G448" s="4">
        <v>2</v>
      </c>
      <c r="H448" s="8">
        <v>2.99</v>
      </c>
      <c r="I448" s="4">
        <v>0</v>
      </c>
    </row>
    <row r="449" spans="1:9" x14ac:dyDescent="0.2">
      <c r="A449" s="2">
        <v>12</v>
      </c>
      <c r="B449" s="1" t="s">
        <v>75</v>
      </c>
      <c r="C449" s="4">
        <v>4</v>
      </c>
      <c r="D449" s="8">
        <v>2.08</v>
      </c>
      <c r="E449" s="4">
        <v>0</v>
      </c>
      <c r="F449" s="8">
        <v>0</v>
      </c>
      <c r="G449" s="4">
        <v>4</v>
      </c>
      <c r="H449" s="8">
        <v>5.97</v>
      </c>
      <c r="I449" s="4">
        <v>0</v>
      </c>
    </row>
    <row r="450" spans="1:9" x14ac:dyDescent="0.2">
      <c r="A450" s="2">
        <v>12</v>
      </c>
      <c r="B450" s="1" t="s">
        <v>69</v>
      </c>
      <c r="C450" s="4">
        <v>4</v>
      </c>
      <c r="D450" s="8">
        <v>2.08</v>
      </c>
      <c r="E450" s="4">
        <v>2</v>
      </c>
      <c r="F450" s="8">
        <v>1.65</v>
      </c>
      <c r="G450" s="4">
        <v>2</v>
      </c>
      <c r="H450" s="8">
        <v>2.99</v>
      </c>
      <c r="I450" s="4">
        <v>0</v>
      </c>
    </row>
    <row r="451" spans="1:9" x14ac:dyDescent="0.2">
      <c r="A451" s="2">
        <v>12</v>
      </c>
      <c r="B451" s="1" t="s">
        <v>64</v>
      </c>
      <c r="C451" s="4">
        <v>4</v>
      </c>
      <c r="D451" s="8">
        <v>2.08</v>
      </c>
      <c r="E451" s="4">
        <v>1</v>
      </c>
      <c r="F451" s="8">
        <v>0.83</v>
      </c>
      <c r="G451" s="4">
        <v>3</v>
      </c>
      <c r="H451" s="8">
        <v>4.4800000000000004</v>
      </c>
      <c r="I451" s="4">
        <v>0</v>
      </c>
    </row>
    <row r="452" spans="1:9" x14ac:dyDescent="0.2">
      <c r="A452" s="2">
        <v>17</v>
      </c>
      <c r="B452" s="1" t="s">
        <v>67</v>
      </c>
      <c r="C452" s="4">
        <v>3</v>
      </c>
      <c r="D452" s="8">
        <v>1.56</v>
      </c>
      <c r="E452" s="4">
        <v>0</v>
      </c>
      <c r="F452" s="8">
        <v>0</v>
      </c>
      <c r="G452" s="4">
        <v>3</v>
      </c>
      <c r="H452" s="8">
        <v>4.4800000000000004</v>
      </c>
      <c r="I452" s="4">
        <v>0</v>
      </c>
    </row>
    <row r="453" spans="1:9" x14ac:dyDescent="0.2">
      <c r="A453" s="2">
        <v>17</v>
      </c>
      <c r="B453" s="1" t="s">
        <v>86</v>
      </c>
      <c r="C453" s="4">
        <v>3</v>
      </c>
      <c r="D453" s="8">
        <v>1.56</v>
      </c>
      <c r="E453" s="4">
        <v>0</v>
      </c>
      <c r="F453" s="8">
        <v>0</v>
      </c>
      <c r="G453" s="4">
        <v>3</v>
      </c>
      <c r="H453" s="8">
        <v>4.4800000000000004</v>
      </c>
      <c r="I453" s="4">
        <v>0</v>
      </c>
    </row>
    <row r="454" spans="1:9" x14ac:dyDescent="0.2">
      <c r="A454" s="2">
        <v>17</v>
      </c>
      <c r="B454" s="1" t="s">
        <v>49</v>
      </c>
      <c r="C454" s="4">
        <v>3</v>
      </c>
      <c r="D454" s="8">
        <v>1.56</v>
      </c>
      <c r="E454" s="4">
        <v>3</v>
      </c>
      <c r="F454" s="8">
        <v>2.48</v>
      </c>
      <c r="G454" s="4">
        <v>0</v>
      </c>
      <c r="H454" s="8">
        <v>0</v>
      </c>
      <c r="I454" s="4">
        <v>0</v>
      </c>
    </row>
    <row r="455" spans="1:9" x14ac:dyDescent="0.2">
      <c r="A455" s="2">
        <v>17</v>
      </c>
      <c r="B455" s="1" t="s">
        <v>62</v>
      </c>
      <c r="C455" s="4">
        <v>3</v>
      </c>
      <c r="D455" s="8">
        <v>1.56</v>
      </c>
      <c r="E455" s="4">
        <v>0</v>
      </c>
      <c r="F455" s="8">
        <v>0</v>
      </c>
      <c r="G455" s="4">
        <v>2</v>
      </c>
      <c r="H455" s="8">
        <v>2.99</v>
      </c>
      <c r="I455" s="4">
        <v>0</v>
      </c>
    </row>
    <row r="456" spans="1:9" x14ac:dyDescent="0.2">
      <c r="A456" s="1"/>
      <c r="C456" s="4"/>
      <c r="D456" s="8"/>
      <c r="E456" s="4"/>
      <c r="F456" s="8"/>
      <c r="G456" s="4"/>
      <c r="H456" s="8"/>
      <c r="I456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産業中分類トップ２０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39478-FF93-440D-932A-2BD78C6DDBE4}">
  <sheetPr>
    <pageSetUpPr fitToPage="1"/>
  </sheetPr>
  <dimension ref="A1:I481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87</v>
      </c>
      <c r="B1" s="3" t="s">
        <v>169</v>
      </c>
      <c r="C1" s="7" t="s">
        <v>36</v>
      </c>
      <c r="D1" s="7" t="s">
        <v>37</v>
      </c>
      <c r="E1" s="7" t="s">
        <v>38</v>
      </c>
      <c r="F1" s="7" t="s">
        <v>39</v>
      </c>
      <c r="G1" s="7" t="s">
        <v>40</v>
      </c>
      <c r="H1" s="7" t="s">
        <v>41</v>
      </c>
      <c r="I1" s="7" t="s">
        <v>42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105</v>
      </c>
      <c r="C3" s="4">
        <v>1402</v>
      </c>
      <c r="D3" s="8">
        <v>4.84</v>
      </c>
      <c r="E3" s="4">
        <v>1253</v>
      </c>
      <c r="F3" s="8">
        <v>8.24</v>
      </c>
      <c r="G3" s="4">
        <v>149</v>
      </c>
      <c r="H3" s="8">
        <v>1.1100000000000001</v>
      </c>
      <c r="I3" s="4">
        <v>0</v>
      </c>
    </row>
    <row r="4" spans="1:9" x14ac:dyDescent="0.2">
      <c r="A4" s="2">
        <v>2</v>
      </c>
      <c r="B4" s="1" t="s">
        <v>99</v>
      </c>
      <c r="C4" s="4">
        <v>1100</v>
      </c>
      <c r="D4" s="8">
        <v>3.8</v>
      </c>
      <c r="E4" s="4">
        <v>571</v>
      </c>
      <c r="F4" s="8">
        <v>3.75</v>
      </c>
      <c r="G4" s="4">
        <v>529</v>
      </c>
      <c r="H4" s="8">
        <v>3.96</v>
      </c>
      <c r="I4" s="4">
        <v>0</v>
      </c>
    </row>
    <row r="5" spans="1:9" x14ac:dyDescent="0.2">
      <c r="A5" s="2">
        <v>3</v>
      </c>
      <c r="B5" s="1" t="s">
        <v>89</v>
      </c>
      <c r="C5" s="4">
        <v>770</v>
      </c>
      <c r="D5" s="8">
        <v>2.66</v>
      </c>
      <c r="E5" s="4">
        <v>200</v>
      </c>
      <c r="F5" s="8">
        <v>1.31</v>
      </c>
      <c r="G5" s="4">
        <v>570</v>
      </c>
      <c r="H5" s="8">
        <v>4.26</v>
      </c>
      <c r="I5" s="4">
        <v>0</v>
      </c>
    </row>
    <row r="6" spans="1:9" x14ac:dyDescent="0.2">
      <c r="A6" s="2">
        <v>4</v>
      </c>
      <c r="B6" s="1" t="s">
        <v>107</v>
      </c>
      <c r="C6" s="4">
        <v>760</v>
      </c>
      <c r="D6" s="8">
        <v>2.62</v>
      </c>
      <c r="E6" s="4">
        <v>592</v>
      </c>
      <c r="F6" s="8">
        <v>3.89</v>
      </c>
      <c r="G6" s="4">
        <v>166</v>
      </c>
      <c r="H6" s="8">
        <v>1.24</v>
      </c>
      <c r="I6" s="4">
        <v>2</v>
      </c>
    </row>
    <row r="7" spans="1:9" x14ac:dyDescent="0.2">
      <c r="A7" s="2">
        <v>5</v>
      </c>
      <c r="B7" s="1" t="s">
        <v>104</v>
      </c>
      <c r="C7" s="4">
        <v>757</v>
      </c>
      <c r="D7" s="8">
        <v>2.61</v>
      </c>
      <c r="E7" s="4">
        <v>721</v>
      </c>
      <c r="F7" s="8">
        <v>4.74</v>
      </c>
      <c r="G7" s="4">
        <v>36</v>
      </c>
      <c r="H7" s="8">
        <v>0.27</v>
      </c>
      <c r="I7" s="4">
        <v>0</v>
      </c>
    </row>
    <row r="8" spans="1:9" x14ac:dyDescent="0.2">
      <c r="A8" s="2">
        <v>6</v>
      </c>
      <c r="B8" s="1" t="s">
        <v>108</v>
      </c>
      <c r="C8" s="4">
        <v>718</v>
      </c>
      <c r="D8" s="8">
        <v>2.48</v>
      </c>
      <c r="E8" s="4">
        <v>634</v>
      </c>
      <c r="F8" s="8">
        <v>4.17</v>
      </c>
      <c r="G8" s="4">
        <v>84</v>
      </c>
      <c r="H8" s="8">
        <v>0.63</v>
      </c>
      <c r="I8" s="4">
        <v>0</v>
      </c>
    </row>
    <row r="9" spans="1:9" x14ac:dyDescent="0.2">
      <c r="A9" s="2">
        <v>7</v>
      </c>
      <c r="B9" s="1" t="s">
        <v>96</v>
      </c>
      <c r="C9" s="4">
        <v>678</v>
      </c>
      <c r="D9" s="8">
        <v>2.34</v>
      </c>
      <c r="E9" s="4">
        <v>414</v>
      </c>
      <c r="F9" s="8">
        <v>2.72</v>
      </c>
      <c r="G9" s="4">
        <v>264</v>
      </c>
      <c r="H9" s="8">
        <v>1.97</v>
      </c>
      <c r="I9" s="4">
        <v>0</v>
      </c>
    </row>
    <row r="10" spans="1:9" x14ac:dyDescent="0.2">
      <c r="A10" s="2">
        <v>8</v>
      </c>
      <c r="B10" s="1" t="s">
        <v>101</v>
      </c>
      <c r="C10" s="4">
        <v>641</v>
      </c>
      <c r="D10" s="8">
        <v>2.21</v>
      </c>
      <c r="E10" s="4">
        <v>501</v>
      </c>
      <c r="F10" s="8">
        <v>3.29</v>
      </c>
      <c r="G10" s="4">
        <v>140</v>
      </c>
      <c r="H10" s="8">
        <v>1.05</v>
      </c>
      <c r="I10" s="4">
        <v>0</v>
      </c>
    </row>
    <row r="11" spans="1:9" x14ac:dyDescent="0.2">
      <c r="A11" s="2">
        <v>9</v>
      </c>
      <c r="B11" s="1" t="s">
        <v>92</v>
      </c>
      <c r="C11" s="4">
        <v>552</v>
      </c>
      <c r="D11" s="8">
        <v>1.91</v>
      </c>
      <c r="E11" s="4">
        <v>239</v>
      </c>
      <c r="F11" s="8">
        <v>1.57</v>
      </c>
      <c r="G11" s="4">
        <v>313</v>
      </c>
      <c r="H11" s="8">
        <v>2.34</v>
      </c>
      <c r="I11" s="4">
        <v>0</v>
      </c>
    </row>
    <row r="12" spans="1:9" x14ac:dyDescent="0.2">
      <c r="A12" s="2">
        <v>10</v>
      </c>
      <c r="B12" s="1" t="s">
        <v>90</v>
      </c>
      <c r="C12" s="4">
        <v>545</v>
      </c>
      <c r="D12" s="8">
        <v>1.88</v>
      </c>
      <c r="E12" s="4">
        <v>148</v>
      </c>
      <c r="F12" s="8">
        <v>0.97</v>
      </c>
      <c r="G12" s="4">
        <v>397</v>
      </c>
      <c r="H12" s="8">
        <v>2.97</v>
      </c>
      <c r="I12" s="4">
        <v>0</v>
      </c>
    </row>
    <row r="13" spans="1:9" x14ac:dyDescent="0.2">
      <c r="A13" s="2">
        <v>11</v>
      </c>
      <c r="B13" s="1" t="s">
        <v>91</v>
      </c>
      <c r="C13" s="4">
        <v>516</v>
      </c>
      <c r="D13" s="8">
        <v>1.78</v>
      </c>
      <c r="E13" s="4">
        <v>288</v>
      </c>
      <c r="F13" s="8">
        <v>1.89</v>
      </c>
      <c r="G13" s="4">
        <v>228</v>
      </c>
      <c r="H13" s="8">
        <v>1.7</v>
      </c>
      <c r="I13" s="4">
        <v>0</v>
      </c>
    </row>
    <row r="14" spans="1:9" x14ac:dyDescent="0.2">
      <c r="A14" s="2">
        <v>12</v>
      </c>
      <c r="B14" s="1" t="s">
        <v>97</v>
      </c>
      <c r="C14" s="4">
        <v>506</v>
      </c>
      <c r="D14" s="8">
        <v>1.75</v>
      </c>
      <c r="E14" s="4">
        <v>337</v>
      </c>
      <c r="F14" s="8">
        <v>2.2200000000000002</v>
      </c>
      <c r="G14" s="4">
        <v>167</v>
      </c>
      <c r="H14" s="8">
        <v>1.25</v>
      </c>
      <c r="I14" s="4">
        <v>1</v>
      </c>
    </row>
    <row r="15" spans="1:9" x14ac:dyDescent="0.2">
      <c r="A15" s="2">
        <v>13</v>
      </c>
      <c r="B15" s="1" t="s">
        <v>103</v>
      </c>
      <c r="C15" s="4">
        <v>480</v>
      </c>
      <c r="D15" s="8">
        <v>1.66</v>
      </c>
      <c r="E15" s="4">
        <v>441</v>
      </c>
      <c r="F15" s="8">
        <v>2.9</v>
      </c>
      <c r="G15" s="4">
        <v>39</v>
      </c>
      <c r="H15" s="8">
        <v>0.28999999999999998</v>
      </c>
      <c r="I15" s="4">
        <v>0</v>
      </c>
    </row>
    <row r="16" spans="1:9" x14ac:dyDescent="0.2">
      <c r="A16" s="2">
        <v>14</v>
      </c>
      <c r="B16" s="1" t="s">
        <v>100</v>
      </c>
      <c r="C16" s="4">
        <v>473</v>
      </c>
      <c r="D16" s="8">
        <v>1.63</v>
      </c>
      <c r="E16" s="4">
        <v>178</v>
      </c>
      <c r="F16" s="8">
        <v>1.17</v>
      </c>
      <c r="G16" s="4">
        <v>289</v>
      </c>
      <c r="H16" s="8">
        <v>2.16</v>
      </c>
      <c r="I16" s="4">
        <v>0</v>
      </c>
    </row>
    <row r="17" spans="1:9" x14ac:dyDescent="0.2">
      <c r="A17" s="2">
        <v>15</v>
      </c>
      <c r="B17" s="1" t="s">
        <v>95</v>
      </c>
      <c r="C17" s="4">
        <v>448</v>
      </c>
      <c r="D17" s="8">
        <v>1.55</v>
      </c>
      <c r="E17" s="4">
        <v>298</v>
      </c>
      <c r="F17" s="8">
        <v>1.96</v>
      </c>
      <c r="G17" s="4">
        <v>149</v>
      </c>
      <c r="H17" s="8">
        <v>1.1100000000000001</v>
      </c>
      <c r="I17" s="4">
        <v>1</v>
      </c>
    </row>
    <row r="18" spans="1:9" x14ac:dyDescent="0.2">
      <c r="A18" s="2">
        <v>16</v>
      </c>
      <c r="B18" s="1" t="s">
        <v>102</v>
      </c>
      <c r="C18" s="4">
        <v>424</v>
      </c>
      <c r="D18" s="8">
        <v>1.46</v>
      </c>
      <c r="E18" s="4">
        <v>378</v>
      </c>
      <c r="F18" s="8">
        <v>2.48</v>
      </c>
      <c r="G18" s="4">
        <v>46</v>
      </c>
      <c r="H18" s="8">
        <v>0.34</v>
      </c>
      <c r="I18" s="4">
        <v>0</v>
      </c>
    </row>
    <row r="19" spans="1:9" x14ac:dyDescent="0.2">
      <c r="A19" s="2">
        <v>17</v>
      </c>
      <c r="B19" s="1" t="s">
        <v>93</v>
      </c>
      <c r="C19" s="4">
        <v>402</v>
      </c>
      <c r="D19" s="8">
        <v>1.39</v>
      </c>
      <c r="E19" s="4">
        <v>168</v>
      </c>
      <c r="F19" s="8">
        <v>1.1000000000000001</v>
      </c>
      <c r="G19" s="4">
        <v>234</v>
      </c>
      <c r="H19" s="8">
        <v>1.75</v>
      </c>
      <c r="I19" s="4">
        <v>0</v>
      </c>
    </row>
    <row r="20" spans="1:9" x14ac:dyDescent="0.2">
      <c r="A20" s="2">
        <v>18</v>
      </c>
      <c r="B20" s="1" t="s">
        <v>98</v>
      </c>
      <c r="C20" s="4">
        <v>399</v>
      </c>
      <c r="D20" s="8">
        <v>1.38</v>
      </c>
      <c r="E20" s="4">
        <v>80</v>
      </c>
      <c r="F20" s="8">
        <v>0.53</v>
      </c>
      <c r="G20" s="4">
        <v>319</v>
      </c>
      <c r="H20" s="8">
        <v>2.39</v>
      </c>
      <c r="I20" s="4">
        <v>0</v>
      </c>
    </row>
    <row r="21" spans="1:9" x14ac:dyDescent="0.2">
      <c r="A21" s="2">
        <v>19</v>
      </c>
      <c r="B21" s="1" t="s">
        <v>94</v>
      </c>
      <c r="C21" s="4">
        <v>342</v>
      </c>
      <c r="D21" s="8">
        <v>1.18</v>
      </c>
      <c r="E21" s="4">
        <v>261</v>
      </c>
      <c r="F21" s="8">
        <v>1.72</v>
      </c>
      <c r="G21" s="4">
        <v>81</v>
      </c>
      <c r="H21" s="8">
        <v>0.61</v>
      </c>
      <c r="I21" s="4">
        <v>0</v>
      </c>
    </row>
    <row r="22" spans="1:9" x14ac:dyDescent="0.2">
      <c r="A22" s="2">
        <v>20</v>
      </c>
      <c r="B22" s="1" t="s">
        <v>106</v>
      </c>
      <c r="C22" s="4">
        <v>336</v>
      </c>
      <c r="D22" s="8">
        <v>1.1599999999999999</v>
      </c>
      <c r="E22" s="4">
        <v>244</v>
      </c>
      <c r="F22" s="8">
        <v>1.6</v>
      </c>
      <c r="G22" s="4">
        <v>92</v>
      </c>
      <c r="H22" s="8">
        <v>0.69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105</v>
      </c>
      <c r="C25" s="4">
        <v>312</v>
      </c>
      <c r="D25" s="8">
        <v>4.99</v>
      </c>
      <c r="E25" s="4">
        <v>280</v>
      </c>
      <c r="F25" s="8">
        <v>9.33</v>
      </c>
      <c r="G25" s="4">
        <v>32</v>
      </c>
      <c r="H25" s="8">
        <v>1.01</v>
      </c>
      <c r="I25" s="4">
        <v>0</v>
      </c>
    </row>
    <row r="26" spans="1:9" x14ac:dyDescent="0.2">
      <c r="A26" s="2">
        <v>2</v>
      </c>
      <c r="B26" s="1" t="s">
        <v>99</v>
      </c>
      <c r="C26" s="4">
        <v>259</v>
      </c>
      <c r="D26" s="8">
        <v>4.1500000000000004</v>
      </c>
      <c r="E26" s="4">
        <v>134</v>
      </c>
      <c r="F26" s="8">
        <v>4.46</v>
      </c>
      <c r="G26" s="4">
        <v>125</v>
      </c>
      <c r="H26" s="8">
        <v>3.96</v>
      </c>
      <c r="I26" s="4">
        <v>0</v>
      </c>
    </row>
    <row r="27" spans="1:9" x14ac:dyDescent="0.2">
      <c r="A27" s="2">
        <v>3</v>
      </c>
      <c r="B27" s="1" t="s">
        <v>107</v>
      </c>
      <c r="C27" s="4">
        <v>198</v>
      </c>
      <c r="D27" s="8">
        <v>3.17</v>
      </c>
      <c r="E27" s="4">
        <v>158</v>
      </c>
      <c r="F27" s="8">
        <v>5.26</v>
      </c>
      <c r="G27" s="4">
        <v>39</v>
      </c>
      <c r="H27" s="8">
        <v>1.23</v>
      </c>
      <c r="I27" s="4">
        <v>1</v>
      </c>
    </row>
    <row r="28" spans="1:9" x14ac:dyDescent="0.2">
      <c r="A28" s="2">
        <v>4</v>
      </c>
      <c r="B28" s="1" t="s">
        <v>108</v>
      </c>
      <c r="C28" s="4">
        <v>193</v>
      </c>
      <c r="D28" s="8">
        <v>3.09</v>
      </c>
      <c r="E28" s="4">
        <v>172</v>
      </c>
      <c r="F28" s="8">
        <v>5.73</v>
      </c>
      <c r="G28" s="4">
        <v>21</v>
      </c>
      <c r="H28" s="8">
        <v>0.66</v>
      </c>
      <c r="I28" s="4">
        <v>0</v>
      </c>
    </row>
    <row r="29" spans="1:9" x14ac:dyDescent="0.2">
      <c r="A29" s="2">
        <v>5</v>
      </c>
      <c r="B29" s="1" t="s">
        <v>103</v>
      </c>
      <c r="C29" s="4">
        <v>146</v>
      </c>
      <c r="D29" s="8">
        <v>2.34</v>
      </c>
      <c r="E29" s="4">
        <v>134</v>
      </c>
      <c r="F29" s="8">
        <v>4.46</v>
      </c>
      <c r="G29" s="4">
        <v>12</v>
      </c>
      <c r="H29" s="8">
        <v>0.38</v>
      </c>
      <c r="I29" s="4">
        <v>0</v>
      </c>
    </row>
    <row r="30" spans="1:9" x14ac:dyDescent="0.2">
      <c r="A30" s="2">
        <v>6</v>
      </c>
      <c r="B30" s="1" t="s">
        <v>100</v>
      </c>
      <c r="C30" s="4">
        <v>140</v>
      </c>
      <c r="D30" s="8">
        <v>2.2400000000000002</v>
      </c>
      <c r="E30" s="4">
        <v>38</v>
      </c>
      <c r="F30" s="8">
        <v>1.27</v>
      </c>
      <c r="G30" s="4">
        <v>100</v>
      </c>
      <c r="H30" s="8">
        <v>3.16</v>
      </c>
      <c r="I30" s="4">
        <v>0</v>
      </c>
    </row>
    <row r="31" spans="1:9" x14ac:dyDescent="0.2">
      <c r="A31" s="2">
        <v>7</v>
      </c>
      <c r="B31" s="1" t="s">
        <v>104</v>
      </c>
      <c r="C31" s="4">
        <v>136</v>
      </c>
      <c r="D31" s="8">
        <v>2.1800000000000002</v>
      </c>
      <c r="E31" s="4">
        <v>127</v>
      </c>
      <c r="F31" s="8">
        <v>4.2300000000000004</v>
      </c>
      <c r="G31" s="4">
        <v>9</v>
      </c>
      <c r="H31" s="8">
        <v>0.28000000000000003</v>
      </c>
      <c r="I31" s="4">
        <v>0</v>
      </c>
    </row>
    <row r="32" spans="1:9" x14ac:dyDescent="0.2">
      <c r="A32" s="2">
        <v>8</v>
      </c>
      <c r="B32" s="1" t="s">
        <v>92</v>
      </c>
      <c r="C32" s="4">
        <v>133</v>
      </c>
      <c r="D32" s="8">
        <v>2.13</v>
      </c>
      <c r="E32" s="4">
        <v>34</v>
      </c>
      <c r="F32" s="8">
        <v>1.1299999999999999</v>
      </c>
      <c r="G32" s="4">
        <v>99</v>
      </c>
      <c r="H32" s="8">
        <v>3.13</v>
      </c>
      <c r="I32" s="4">
        <v>0</v>
      </c>
    </row>
    <row r="33" spans="1:9" x14ac:dyDescent="0.2">
      <c r="A33" s="2">
        <v>9</v>
      </c>
      <c r="B33" s="1" t="s">
        <v>101</v>
      </c>
      <c r="C33" s="4">
        <v>121</v>
      </c>
      <c r="D33" s="8">
        <v>1.94</v>
      </c>
      <c r="E33" s="4">
        <v>91</v>
      </c>
      <c r="F33" s="8">
        <v>3.03</v>
      </c>
      <c r="G33" s="4">
        <v>30</v>
      </c>
      <c r="H33" s="8">
        <v>0.95</v>
      </c>
      <c r="I33" s="4">
        <v>0</v>
      </c>
    </row>
    <row r="34" spans="1:9" x14ac:dyDescent="0.2">
      <c r="A34" s="2">
        <v>10</v>
      </c>
      <c r="B34" s="1" t="s">
        <v>89</v>
      </c>
      <c r="C34" s="4">
        <v>117</v>
      </c>
      <c r="D34" s="8">
        <v>1.87</v>
      </c>
      <c r="E34" s="4">
        <v>14</v>
      </c>
      <c r="F34" s="8">
        <v>0.47</v>
      </c>
      <c r="G34" s="4">
        <v>103</v>
      </c>
      <c r="H34" s="8">
        <v>3.26</v>
      </c>
      <c r="I34" s="4">
        <v>0</v>
      </c>
    </row>
    <row r="35" spans="1:9" x14ac:dyDescent="0.2">
      <c r="A35" s="2">
        <v>11</v>
      </c>
      <c r="B35" s="1" t="s">
        <v>90</v>
      </c>
      <c r="C35" s="4">
        <v>113</v>
      </c>
      <c r="D35" s="8">
        <v>1.81</v>
      </c>
      <c r="E35" s="4">
        <v>21</v>
      </c>
      <c r="F35" s="8">
        <v>0.7</v>
      </c>
      <c r="G35" s="4">
        <v>92</v>
      </c>
      <c r="H35" s="8">
        <v>2.91</v>
      </c>
      <c r="I35" s="4">
        <v>0</v>
      </c>
    </row>
    <row r="36" spans="1:9" x14ac:dyDescent="0.2">
      <c r="A36" s="2">
        <v>12</v>
      </c>
      <c r="B36" s="1" t="s">
        <v>102</v>
      </c>
      <c r="C36" s="4">
        <v>107</v>
      </c>
      <c r="D36" s="8">
        <v>1.71</v>
      </c>
      <c r="E36" s="4">
        <v>96</v>
      </c>
      <c r="F36" s="8">
        <v>3.2</v>
      </c>
      <c r="G36" s="4">
        <v>11</v>
      </c>
      <c r="H36" s="8">
        <v>0.35</v>
      </c>
      <c r="I36" s="4">
        <v>0</v>
      </c>
    </row>
    <row r="37" spans="1:9" x14ac:dyDescent="0.2">
      <c r="A37" s="2">
        <v>13</v>
      </c>
      <c r="B37" s="1" t="s">
        <v>97</v>
      </c>
      <c r="C37" s="4">
        <v>106</v>
      </c>
      <c r="D37" s="8">
        <v>1.7</v>
      </c>
      <c r="E37" s="4">
        <v>65</v>
      </c>
      <c r="F37" s="8">
        <v>2.17</v>
      </c>
      <c r="G37" s="4">
        <v>40</v>
      </c>
      <c r="H37" s="8">
        <v>1.27</v>
      </c>
      <c r="I37" s="4">
        <v>0</v>
      </c>
    </row>
    <row r="38" spans="1:9" x14ac:dyDescent="0.2">
      <c r="A38" s="2">
        <v>14</v>
      </c>
      <c r="B38" s="1" t="s">
        <v>95</v>
      </c>
      <c r="C38" s="4">
        <v>104</v>
      </c>
      <c r="D38" s="8">
        <v>1.66</v>
      </c>
      <c r="E38" s="4">
        <v>66</v>
      </c>
      <c r="F38" s="8">
        <v>2.2000000000000002</v>
      </c>
      <c r="G38" s="4">
        <v>38</v>
      </c>
      <c r="H38" s="8">
        <v>1.2</v>
      </c>
      <c r="I38" s="4">
        <v>0</v>
      </c>
    </row>
    <row r="39" spans="1:9" x14ac:dyDescent="0.2">
      <c r="A39" s="2">
        <v>15</v>
      </c>
      <c r="B39" s="1" t="s">
        <v>110</v>
      </c>
      <c r="C39" s="4">
        <v>98</v>
      </c>
      <c r="D39" s="8">
        <v>1.57</v>
      </c>
      <c r="E39" s="4">
        <v>79</v>
      </c>
      <c r="F39" s="8">
        <v>2.63</v>
      </c>
      <c r="G39" s="4">
        <v>19</v>
      </c>
      <c r="H39" s="8">
        <v>0.6</v>
      </c>
      <c r="I39" s="4">
        <v>0</v>
      </c>
    </row>
    <row r="40" spans="1:9" x14ac:dyDescent="0.2">
      <c r="A40" s="2">
        <v>16</v>
      </c>
      <c r="B40" s="1" t="s">
        <v>111</v>
      </c>
      <c r="C40" s="4">
        <v>97</v>
      </c>
      <c r="D40" s="8">
        <v>1.55</v>
      </c>
      <c r="E40" s="4">
        <v>93</v>
      </c>
      <c r="F40" s="8">
        <v>3.1</v>
      </c>
      <c r="G40" s="4">
        <v>4</v>
      </c>
      <c r="H40" s="8">
        <v>0.13</v>
      </c>
      <c r="I40" s="4">
        <v>0</v>
      </c>
    </row>
    <row r="41" spans="1:9" x14ac:dyDescent="0.2">
      <c r="A41" s="2">
        <v>17</v>
      </c>
      <c r="B41" s="1" t="s">
        <v>98</v>
      </c>
      <c r="C41" s="4">
        <v>92</v>
      </c>
      <c r="D41" s="8">
        <v>1.47</v>
      </c>
      <c r="E41" s="4">
        <v>10</v>
      </c>
      <c r="F41" s="8">
        <v>0.33</v>
      </c>
      <c r="G41" s="4">
        <v>82</v>
      </c>
      <c r="H41" s="8">
        <v>2.59</v>
      </c>
      <c r="I41" s="4">
        <v>0</v>
      </c>
    </row>
    <row r="42" spans="1:9" x14ac:dyDescent="0.2">
      <c r="A42" s="2">
        <v>18</v>
      </c>
      <c r="B42" s="1" t="s">
        <v>109</v>
      </c>
      <c r="C42" s="4">
        <v>89</v>
      </c>
      <c r="D42" s="8">
        <v>1.42</v>
      </c>
      <c r="E42" s="4">
        <v>10</v>
      </c>
      <c r="F42" s="8">
        <v>0.33</v>
      </c>
      <c r="G42" s="4">
        <v>79</v>
      </c>
      <c r="H42" s="8">
        <v>2.5</v>
      </c>
      <c r="I42" s="4">
        <v>0</v>
      </c>
    </row>
    <row r="43" spans="1:9" x14ac:dyDescent="0.2">
      <c r="A43" s="2">
        <v>19</v>
      </c>
      <c r="B43" s="1" t="s">
        <v>96</v>
      </c>
      <c r="C43" s="4">
        <v>86</v>
      </c>
      <c r="D43" s="8">
        <v>1.38</v>
      </c>
      <c r="E43" s="4">
        <v>53</v>
      </c>
      <c r="F43" s="8">
        <v>1.77</v>
      </c>
      <c r="G43" s="4">
        <v>33</v>
      </c>
      <c r="H43" s="8">
        <v>1.04</v>
      </c>
      <c r="I43" s="4">
        <v>0</v>
      </c>
    </row>
    <row r="44" spans="1:9" x14ac:dyDescent="0.2">
      <c r="A44" s="2">
        <v>19</v>
      </c>
      <c r="B44" s="1" t="s">
        <v>106</v>
      </c>
      <c r="C44" s="4">
        <v>86</v>
      </c>
      <c r="D44" s="8">
        <v>1.38</v>
      </c>
      <c r="E44" s="4">
        <v>70</v>
      </c>
      <c r="F44" s="8">
        <v>2.33</v>
      </c>
      <c r="G44" s="4">
        <v>16</v>
      </c>
      <c r="H44" s="8">
        <v>0.51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105</v>
      </c>
      <c r="C47" s="4">
        <v>140</v>
      </c>
      <c r="D47" s="8">
        <v>5.65</v>
      </c>
      <c r="E47" s="4">
        <v>123</v>
      </c>
      <c r="F47" s="8">
        <v>9.0399999999999991</v>
      </c>
      <c r="G47" s="4">
        <v>17</v>
      </c>
      <c r="H47" s="8">
        <v>1.54</v>
      </c>
      <c r="I47" s="4">
        <v>0</v>
      </c>
    </row>
    <row r="48" spans="1:9" x14ac:dyDescent="0.2">
      <c r="A48" s="2">
        <v>2</v>
      </c>
      <c r="B48" s="1" t="s">
        <v>99</v>
      </c>
      <c r="C48" s="4">
        <v>82</v>
      </c>
      <c r="D48" s="8">
        <v>3.31</v>
      </c>
      <c r="E48" s="4">
        <v>40</v>
      </c>
      <c r="F48" s="8">
        <v>2.94</v>
      </c>
      <c r="G48" s="4">
        <v>42</v>
      </c>
      <c r="H48" s="8">
        <v>3.81</v>
      </c>
      <c r="I48" s="4">
        <v>0</v>
      </c>
    </row>
    <row r="49" spans="1:9" x14ac:dyDescent="0.2">
      <c r="A49" s="2">
        <v>3</v>
      </c>
      <c r="B49" s="1" t="s">
        <v>104</v>
      </c>
      <c r="C49" s="4">
        <v>76</v>
      </c>
      <c r="D49" s="8">
        <v>3.06</v>
      </c>
      <c r="E49" s="4">
        <v>73</v>
      </c>
      <c r="F49" s="8">
        <v>5.36</v>
      </c>
      <c r="G49" s="4">
        <v>3</v>
      </c>
      <c r="H49" s="8">
        <v>0.27</v>
      </c>
      <c r="I49" s="4">
        <v>0</v>
      </c>
    </row>
    <row r="50" spans="1:9" x14ac:dyDescent="0.2">
      <c r="A50" s="2">
        <v>4</v>
      </c>
      <c r="B50" s="1" t="s">
        <v>108</v>
      </c>
      <c r="C50" s="4">
        <v>73</v>
      </c>
      <c r="D50" s="8">
        <v>2.94</v>
      </c>
      <c r="E50" s="4">
        <v>61</v>
      </c>
      <c r="F50" s="8">
        <v>4.4800000000000004</v>
      </c>
      <c r="G50" s="4">
        <v>12</v>
      </c>
      <c r="H50" s="8">
        <v>1.0900000000000001</v>
      </c>
      <c r="I50" s="4">
        <v>0</v>
      </c>
    </row>
    <row r="51" spans="1:9" x14ac:dyDescent="0.2">
      <c r="A51" s="2">
        <v>5</v>
      </c>
      <c r="B51" s="1" t="s">
        <v>101</v>
      </c>
      <c r="C51" s="4">
        <v>70</v>
      </c>
      <c r="D51" s="8">
        <v>2.82</v>
      </c>
      <c r="E51" s="4">
        <v>61</v>
      </c>
      <c r="F51" s="8">
        <v>4.4800000000000004</v>
      </c>
      <c r="G51" s="4">
        <v>9</v>
      </c>
      <c r="H51" s="8">
        <v>0.82</v>
      </c>
      <c r="I51" s="4">
        <v>0</v>
      </c>
    </row>
    <row r="52" spans="1:9" x14ac:dyDescent="0.2">
      <c r="A52" s="2">
        <v>6</v>
      </c>
      <c r="B52" s="1" t="s">
        <v>107</v>
      </c>
      <c r="C52" s="4">
        <v>67</v>
      </c>
      <c r="D52" s="8">
        <v>2.7</v>
      </c>
      <c r="E52" s="4">
        <v>50</v>
      </c>
      <c r="F52" s="8">
        <v>3.67</v>
      </c>
      <c r="G52" s="4">
        <v>17</v>
      </c>
      <c r="H52" s="8">
        <v>1.54</v>
      </c>
      <c r="I52" s="4">
        <v>0</v>
      </c>
    </row>
    <row r="53" spans="1:9" x14ac:dyDescent="0.2">
      <c r="A53" s="2">
        <v>7</v>
      </c>
      <c r="B53" s="1" t="s">
        <v>111</v>
      </c>
      <c r="C53" s="4">
        <v>65</v>
      </c>
      <c r="D53" s="8">
        <v>2.62</v>
      </c>
      <c r="E53" s="4">
        <v>63</v>
      </c>
      <c r="F53" s="8">
        <v>4.63</v>
      </c>
      <c r="G53" s="4">
        <v>2</v>
      </c>
      <c r="H53" s="8">
        <v>0.18</v>
      </c>
      <c r="I53" s="4">
        <v>0</v>
      </c>
    </row>
    <row r="54" spans="1:9" x14ac:dyDescent="0.2">
      <c r="A54" s="2">
        <v>8</v>
      </c>
      <c r="B54" s="1" t="s">
        <v>96</v>
      </c>
      <c r="C54" s="4">
        <v>62</v>
      </c>
      <c r="D54" s="8">
        <v>2.5</v>
      </c>
      <c r="E54" s="4">
        <v>40</v>
      </c>
      <c r="F54" s="8">
        <v>2.94</v>
      </c>
      <c r="G54" s="4">
        <v>22</v>
      </c>
      <c r="H54" s="8">
        <v>1.99</v>
      </c>
      <c r="I54" s="4">
        <v>0</v>
      </c>
    </row>
    <row r="55" spans="1:9" x14ac:dyDescent="0.2">
      <c r="A55" s="2">
        <v>9</v>
      </c>
      <c r="B55" s="1" t="s">
        <v>89</v>
      </c>
      <c r="C55" s="4">
        <v>59</v>
      </c>
      <c r="D55" s="8">
        <v>2.38</v>
      </c>
      <c r="E55" s="4">
        <v>10</v>
      </c>
      <c r="F55" s="8">
        <v>0.73</v>
      </c>
      <c r="G55" s="4">
        <v>49</v>
      </c>
      <c r="H55" s="8">
        <v>4.4400000000000004</v>
      </c>
      <c r="I55" s="4">
        <v>0</v>
      </c>
    </row>
    <row r="56" spans="1:9" x14ac:dyDescent="0.2">
      <c r="A56" s="2">
        <v>10</v>
      </c>
      <c r="B56" s="1" t="s">
        <v>97</v>
      </c>
      <c r="C56" s="4">
        <v>58</v>
      </c>
      <c r="D56" s="8">
        <v>2.34</v>
      </c>
      <c r="E56" s="4">
        <v>42</v>
      </c>
      <c r="F56" s="8">
        <v>3.09</v>
      </c>
      <c r="G56" s="4">
        <v>16</v>
      </c>
      <c r="H56" s="8">
        <v>1.45</v>
      </c>
      <c r="I56" s="4">
        <v>0</v>
      </c>
    </row>
    <row r="57" spans="1:9" x14ac:dyDescent="0.2">
      <c r="A57" s="2">
        <v>11</v>
      </c>
      <c r="B57" s="1" t="s">
        <v>102</v>
      </c>
      <c r="C57" s="4">
        <v>41</v>
      </c>
      <c r="D57" s="8">
        <v>1.65</v>
      </c>
      <c r="E57" s="4">
        <v>37</v>
      </c>
      <c r="F57" s="8">
        <v>2.72</v>
      </c>
      <c r="G57" s="4">
        <v>4</v>
      </c>
      <c r="H57" s="8">
        <v>0.36</v>
      </c>
      <c r="I57" s="4">
        <v>0</v>
      </c>
    </row>
    <row r="58" spans="1:9" x14ac:dyDescent="0.2">
      <c r="A58" s="2">
        <v>11</v>
      </c>
      <c r="B58" s="1" t="s">
        <v>103</v>
      </c>
      <c r="C58" s="4">
        <v>41</v>
      </c>
      <c r="D58" s="8">
        <v>1.65</v>
      </c>
      <c r="E58" s="4">
        <v>38</v>
      </c>
      <c r="F58" s="8">
        <v>2.79</v>
      </c>
      <c r="G58" s="4">
        <v>3</v>
      </c>
      <c r="H58" s="8">
        <v>0.27</v>
      </c>
      <c r="I58" s="4">
        <v>0</v>
      </c>
    </row>
    <row r="59" spans="1:9" x14ac:dyDescent="0.2">
      <c r="A59" s="2">
        <v>13</v>
      </c>
      <c r="B59" s="1" t="s">
        <v>91</v>
      </c>
      <c r="C59" s="4">
        <v>40</v>
      </c>
      <c r="D59" s="8">
        <v>1.61</v>
      </c>
      <c r="E59" s="4">
        <v>14</v>
      </c>
      <c r="F59" s="8">
        <v>1.03</v>
      </c>
      <c r="G59" s="4">
        <v>26</v>
      </c>
      <c r="H59" s="8">
        <v>2.36</v>
      </c>
      <c r="I59" s="4">
        <v>0</v>
      </c>
    </row>
    <row r="60" spans="1:9" x14ac:dyDescent="0.2">
      <c r="A60" s="2">
        <v>13</v>
      </c>
      <c r="B60" s="1" t="s">
        <v>95</v>
      </c>
      <c r="C60" s="4">
        <v>40</v>
      </c>
      <c r="D60" s="8">
        <v>1.61</v>
      </c>
      <c r="E60" s="4">
        <v>20</v>
      </c>
      <c r="F60" s="8">
        <v>1.47</v>
      </c>
      <c r="G60" s="4">
        <v>20</v>
      </c>
      <c r="H60" s="8">
        <v>1.81</v>
      </c>
      <c r="I60" s="4">
        <v>0</v>
      </c>
    </row>
    <row r="61" spans="1:9" x14ac:dyDescent="0.2">
      <c r="A61" s="2">
        <v>15</v>
      </c>
      <c r="B61" s="1" t="s">
        <v>90</v>
      </c>
      <c r="C61" s="4">
        <v>39</v>
      </c>
      <c r="D61" s="8">
        <v>1.57</v>
      </c>
      <c r="E61" s="4">
        <v>6</v>
      </c>
      <c r="F61" s="8">
        <v>0.44</v>
      </c>
      <c r="G61" s="4">
        <v>33</v>
      </c>
      <c r="H61" s="8">
        <v>2.99</v>
      </c>
      <c r="I61" s="4">
        <v>0</v>
      </c>
    </row>
    <row r="62" spans="1:9" x14ac:dyDescent="0.2">
      <c r="A62" s="2">
        <v>16</v>
      </c>
      <c r="B62" s="1" t="s">
        <v>92</v>
      </c>
      <c r="C62" s="4">
        <v>38</v>
      </c>
      <c r="D62" s="8">
        <v>1.53</v>
      </c>
      <c r="E62" s="4">
        <v>20</v>
      </c>
      <c r="F62" s="8">
        <v>1.47</v>
      </c>
      <c r="G62" s="4">
        <v>18</v>
      </c>
      <c r="H62" s="8">
        <v>1.63</v>
      </c>
      <c r="I62" s="4">
        <v>0</v>
      </c>
    </row>
    <row r="63" spans="1:9" x14ac:dyDescent="0.2">
      <c r="A63" s="2">
        <v>17</v>
      </c>
      <c r="B63" s="1" t="s">
        <v>112</v>
      </c>
      <c r="C63" s="4">
        <v>36</v>
      </c>
      <c r="D63" s="8">
        <v>1.45</v>
      </c>
      <c r="E63" s="4">
        <v>21</v>
      </c>
      <c r="F63" s="8">
        <v>1.54</v>
      </c>
      <c r="G63" s="4">
        <v>15</v>
      </c>
      <c r="H63" s="8">
        <v>1.36</v>
      </c>
      <c r="I63" s="4">
        <v>0</v>
      </c>
    </row>
    <row r="64" spans="1:9" x14ac:dyDescent="0.2">
      <c r="A64" s="2">
        <v>18</v>
      </c>
      <c r="B64" s="1" t="s">
        <v>110</v>
      </c>
      <c r="C64" s="4">
        <v>35</v>
      </c>
      <c r="D64" s="8">
        <v>1.41</v>
      </c>
      <c r="E64" s="4">
        <v>25</v>
      </c>
      <c r="F64" s="8">
        <v>1.84</v>
      </c>
      <c r="G64" s="4">
        <v>10</v>
      </c>
      <c r="H64" s="8">
        <v>0.91</v>
      </c>
      <c r="I64" s="4">
        <v>0</v>
      </c>
    </row>
    <row r="65" spans="1:9" x14ac:dyDescent="0.2">
      <c r="A65" s="2">
        <v>19</v>
      </c>
      <c r="B65" s="1" t="s">
        <v>93</v>
      </c>
      <c r="C65" s="4">
        <v>34</v>
      </c>
      <c r="D65" s="8">
        <v>1.37</v>
      </c>
      <c r="E65" s="4">
        <v>10</v>
      </c>
      <c r="F65" s="8">
        <v>0.73</v>
      </c>
      <c r="G65" s="4">
        <v>24</v>
      </c>
      <c r="H65" s="8">
        <v>2.1800000000000002</v>
      </c>
      <c r="I65" s="4">
        <v>0</v>
      </c>
    </row>
    <row r="66" spans="1:9" x14ac:dyDescent="0.2">
      <c r="A66" s="2">
        <v>20</v>
      </c>
      <c r="B66" s="1" t="s">
        <v>98</v>
      </c>
      <c r="C66" s="4">
        <v>32</v>
      </c>
      <c r="D66" s="8">
        <v>1.29</v>
      </c>
      <c r="E66" s="4">
        <v>9</v>
      </c>
      <c r="F66" s="8">
        <v>0.66</v>
      </c>
      <c r="G66" s="4">
        <v>23</v>
      </c>
      <c r="H66" s="8">
        <v>2.09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105</v>
      </c>
      <c r="C69" s="4">
        <v>142</v>
      </c>
      <c r="D69" s="8">
        <v>4.84</v>
      </c>
      <c r="E69" s="4">
        <v>131</v>
      </c>
      <c r="F69" s="8">
        <v>7.84</v>
      </c>
      <c r="G69" s="4">
        <v>11</v>
      </c>
      <c r="H69" s="8">
        <v>0.89</v>
      </c>
      <c r="I69" s="4">
        <v>0</v>
      </c>
    </row>
    <row r="70" spans="1:9" x14ac:dyDescent="0.2">
      <c r="A70" s="2">
        <v>2</v>
      </c>
      <c r="B70" s="1" t="s">
        <v>89</v>
      </c>
      <c r="C70" s="4">
        <v>104</v>
      </c>
      <c r="D70" s="8">
        <v>3.55</v>
      </c>
      <c r="E70" s="4">
        <v>42</v>
      </c>
      <c r="F70" s="8">
        <v>2.5099999999999998</v>
      </c>
      <c r="G70" s="4">
        <v>62</v>
      </c>
      <c r="H70" s="8">
        <v>5</v>
      </c>
      <c r="I70" s="4">
        <v>0</v>
      </c>
    </row>
    <row r="71" spans="1:9" x14ac:dyDescent="0.2">
      <c r="A71" s="2">
        <v>3</v>
      </c>
      <c r="B71" s="1" t="s">
        <v>99</v>
      </c>
      <c r="C71" s="4">
        <v>99</v>
      </c>
      <c r="D71" s="8">
        <v>3.38</v>
      </c>
      <c r="E71" s="4">
        <v>52</v>
      </c>
      <c r="F71" s="8">
        <v>3.11</v>
      </c>
      <c r="G71" s="4">
        <v>47</v>
      </c>
      <c r="H71" s="8">
        <v>3.79</v>
      </c>
      <c r="I71" s="4">
        <v>0</v>
      </c>
    </row>
    <row r="72" spans="1:9" x14ac:dyDescent="0.2">
      <c r="A72" s="2">
        <v>4</v>
      </c>
      <c r="B72" s="1" t="s">
        <v>104</v>
      </c>
      <c r="C72" s="4">
        <v>85</v>
      </c>
      <c r="D72" s="8">
        <v>2.9</v>
      </c>
      <c r="E72" s="4">
        <v>82</v>
      </c>
      <c r="F72" s="8">
        <v>4.91</v>
      </c>
      <c r="G72" s="4">
        <v>3</v>
      </c>
      <c r="H72" s="8">
        <v>0.24</v>
      </c>
      <c r="I72" s="4">
        <v>0</v>
      </c>
    </row>
    <row r="73" spans="1:9" x14ac:dyDescent="0.2">
      <c r="A73" s="2">
        <v>5</v>
      </c>
      <c r="B73" s="1" t="s">
        <v>96</v>
      </c>
      <c r="C73" s="4">
        <v>81</v>
      </c>
      <c r="D73" s="8">
        <v>2.76</v>
      </c>
      <c r="E73" s="4">
        <v>45</v>
      </c>
      <c r="F73" s="8">
        <v>2.69</v>
      </c>
      <c r="G73" s="4">
        <v>36</v>
      </c>
      <c r="H73" s="8">
        <v>2.9</v>
      </c>
      <c r="I73" s="4">
        <v>0</v>
      </c>
    </row>
    <row r="74" spans="1:9" x14ac:dyDescent="0.2">
      <c r="A74" s="2">
        <v>6</v>
      </c>
      <c r="B74" s="1" t="s">
        <v>108</v>
      </c>
      <c r="C74" s="4">
        <v>75</v>
      </c>
      <c r="D74" s="8">
        <v>2.56</v>
      </c>
      <c r="E74" s="4">
        <v>67</v>
      </c>
      <c r="F74" s="8">
        <v>4.01</v>
      </c>
      <c r="G74" s="4">
        <v>8</v>
      </c>
      <c r="H74" s="8">
        <v>0.65</v>
      </c>
      <c r="I74" s="4">
        <v>0</v>
      </c>
    </row>
    <row r="75" spans="1:9" x14ac:dyDescent="0.2">
      <c r="A75" s="2">
        <v>7</v>
      </c>
      <c r="B75" s="1" t="s">
        <v>92</v>
      </c>
      <c r="C75" s="4">
        <v>71</v>
      </c>
      <c r="D75" s="8">
        <v>2.42</v>
      </c>
      <c r="E75" s="4">
        <v>38</v>
      </c>
      <c r="F75" s="8">
        <v>2.27</v>
      </c>
      <c r="G75" s="4">
        <v>33</v>
      </c>
      <c r="H75" s="8">
        <v>2.66</v>
      </c>
      <c r="I75" s="4">
        <v>0</v>
      </c>
    </row>
    <row r="76" spans="1:9" x14ac:dyDescent="0.2">
      <c r="A76" s="2">
        <v>8</v>
      </c>
      <c r="B76" s="1" t="s">
        <v>101</v>
      </c>
      <c r="C76" s="4">
        <v>70</v>
      </c>
      <c r="D76" s="8">
        <v>2.39</v>
      </c>
      <c r="E76" s="4">
        <v>55</v>
      </c>
      <c r="F76" s="8">
        <v>3.29</v>
      </c>
      <c r="G76" s="4">
        <v>15</v>
      </c>
      <c r="H76" s="8">
        <v>1.21</v>
      </c>
      <c r="I76" s="4">
        <v>0</v>
      </c>
    </row>
    <row r="77" spans="1:9" x14ac:dyDescent="0.2">
      <c r="A77" s="2">
        <v>9</v>
      </c>
      <c r="B77" s="1" t="s">
        <v>91</v>
      </c>
      <c r="C77" s="4">
        <v>66</v>
      </c>
      <c r="D77" s="8">
        <v>2.25</v>
      </c>
      <c r="E77" s="4">
        <v>46</v>
      </c>
      <c r="F77" s="8">
        <v>2.75</v>
      </c>
      <c r="G77" s="4">
        <v>20</v>
      </c>
      <c r="H77" s="8">
        <v>1.61</v>
      </c>
      <c r="I77" s="4">
        <v>0</v>
      </c>
    </row>
    <row r="78" spans="1:9" x14ac:dyDescent="0.2">
      <c r="A78" s="2">
        <v>10</v>
      </c>
      <c r="B78" s="1" t="s">
        <v>90</v>
      </c>
      <c r="C78" s="4">
        <v>60</v>
      </c>
      <c r="D78" s="8">
        <v>2.0499999999999998</v>
      </c>
      <c r="E78" s="4">
        <v>25</v>
      </c>
      <c r="F78" s="8">
        <v>1.5</v>
      </c>
      <c r="G78" s="4">
        <v>35</v>
      </c>
      <c r="H78" s="8">
        <v>2.82</v>
      </c>
      <c r="I78" s="4">
        <v>0</v>
      </c>
    </row>
    <row r="79" spans="1:9" x14ac:dyDescent="0.2">
      <c r="A79" s="2">
        <v>11</v>
      </c>
      <c r="B79" s="1" t="s">
        <v>95</v>
      </c>
      <c r="C79" s="4">
        <v>59</v>
      </c>
      <c r="D79" s="8">
        <v>2.0099999999999998</v>
      </c>
      <c r="E79" s="4">
        <v>39</v>
      </c>
      <c r="F79" s="8">
        <v>2.33</v>
      </c>
      <c r="G79" s="4">
        <v>20</v>
      </c>
      <c r="H79" s="8">
        <v>1.61</v>
      </c>
      <c r="I79" s="4">
        <v>0</v>
      </c>
    </row>
    <row r="80" spans="1:9" x14ac:dyDescent="0.2">
      <c r="A80" s="2">
        <v>12</v>
      </c>
      <c r="B80" s="1" t="s">
        <v>107</v>
      </c>
      <c r="C80" s="4">
        <v>57</v>
      </c>
      <c r="D80" s="8">
        <v>1.94</v>
      </c>
      <c r="E80" s="4">
        <v>43</v>
      </c>
      <c r="F80" s="8">
        <v>2.57</v>
      </c>
      <c r="G80" s="4">
        <v>14</v>
      </c>
      <c r="H80" s="8">
        <v>1.1299999999999999</v>
      </c>
      <c r="I80" s="4">
        <v>0</v>
      </c>
    </row>
    <row r="81" spans="1:9" x14ac:dyDescent="0.2">
      <c r="A81" s="2">
        <v>13</v>
      </c>
      <c r="B81" s="1" t="s">
        <v>97</v>
      </c>
      <c r="C81" s="4">
        <v>56</v>
      </c>
      <c r="D81" s="8">
        <v>1.91</v>
      </c>
      <c r="E81" s="4">
        <v>36</v>
      </c>
      <c r="F81" s="8">
        <v>2.15</v>
      </c>
      <c r="G81" s="4">
        <v>20</v>
      </c>
      <c r="H81" s="8">
        <v>1.61</v>
      </c>
      <c r="I81" s="4">
        <v>0</v>
      </c>
    </row>
    <row r="82" spans="1:9" x14ac:dyDescent="0.2">
      <c r="A82" s="2">
        <v>14</v>
      </c>
      <c r="B82" s="1" t="s">
        <v>94</v>
      </c>
      <c r="C82" s="4">
        <v>54</v>
      </c>
      <c r="D82" s="8">
        <v>1.84</v>
      </c>
      <c r="E82" s="4">
        <v>43</v>
      </c>
      <c r="F82" s="8">
        <v>2.57</v>
      </c>
      <c r="G82" s="4">
        <v>11</v>
      </c>
      <c r="H82" s="8">
        <v>0.89</v>
      </c>
      <c r="I82" s="4">
        <v>0</v>
      </c>
    </row>
    <row r="83" spans="1:9" x14ac:dyDescent="0.2">
      <c r="A83" s="2">
        <v>15</v>
      </c>
      <c r="B83" s="1" t="s">
        <v>98</v>
      </c>
      <c r="C83" s="4">
        <v>48</v>
      </c>
      <c r="D83" s="8">
        <v>1.64</v>
      </c>
      <c r="E83" s="4">
        <v>8</v>
      </c>
      <c r="F83" s="8">
        <v>0.48</v>
      </c>
      <c r="G83" s="4">
        <v>40</v>
      </c>
      <c r="H83" s="8">
        <v>3.23</v>
      </c>
      <c r="I83" s="4">
        <v>0</v>
      </c>
    </row>
    <row r="84" spans="1:9" x14ac:dyDescent="0.2">
      <c r="A84" s="2">
        <v>16</v>
      </c>
      <c r="B84" s="1" t="s">
        <v>103</v>
      </c>
      <c r="C84" s="4">
        <v>43</v>
      </c>
      <c r="D84" s="8">
        <v>1.47</v>
      </c>
      <c r="E84" s="4">
        <v>41</v>
      </c>
      <c r="F84" s="8">
        <v>2.4500000000000002</v>
      </c>
      <c r="G84" s="4">
        <v>2</v>
      </c>
      <c r="H84" s="8">
        <v>0.16</v>
      </c>
      <c r="I84" s="4">
        <v>0</v>
      </c>
    </row>
    <row r="85" spans="1:9" x14ac:dyDescent="0.2">
      <c r="A85" s="2">
        <v>17</v>
      </c>
      <c r="B85" s="1" t="s">
        <v>113</v>
      </c>
      <c r="C85" s="4">
        <v>42</v>
      </c>
      <c r="D85" s="8">
        <v>1.43</v>
      </c>
      <c r="E85" s="4">
        <v>28</v>
      </c>
      <c r="F85" s="8">
        <v>1.68</v>
      </c>
      <c r="G85" s="4">
        <v>14</v>
      </c>
      <c r="H85" s="8">
        <v>1.1299999999999999</v>
      </c>
      <c r="I85" s="4">
        <v>0</v>
      </c>
    </row>
    <row r="86" spans="1:9" x14ac:dyDescent="0.2">
      <c r="A86" s="2">
        <v>18</v>
      </c>
      <c r="B86" s="1" t="s">
        <v>100</v>
      </c>
      <c r="C86" s="4">
        <v>40</v>
      </c>
      <c r="D86" s="8">
        <v>1.36</v>
      </c>
      <c r="E86" s="4">
        <v>23</v>
      </c>
      <c r="F86" s="8">
        <v>1.38</v>
      </c>
      <c r="G86" s="4">
        <v>17</v>
      </c>
      <c r="H86" s="8">
        <v>1.37</v>
      </c>
      <c r="I86" s="4">
        <v>0</v>
      </c>
    </row>
    <row r="87" spans="1:9" x14ac:dyDescent="0.2">
      <c r="A87" s="2">
        <v>19</v>
      </c>
      <c r="B87" s="1" t="s">
        <v>93</v>
      </c>
      <c r="C87" s="4">
        <v>39</v>
      </c>
      <c r="D87" s="8">
        <v>1.33</v>
      </c>
      <c r="E87" s="4">
        <v>25</v>
      </c>
      <c r="F87" s="8">
        <v>1.5</v>
      </c>
      <c r="G87" s="4">
        <v>14</v>
      </c>
      <c r="H87" s="8">
        <v>1.1299999999999999</v>
      </c>
      <c r="I87" s="4">
        <v>0</v>
      </c>
    </row>
    <row r="88" spans="1:9" x14ac:dyDescent="0.2">
      <c r="A88" s="2">
        <v>20</v>
      </c>
      <c r="B88" s="1" t="s">
        <v>114</v>
      </c>
      <c r="C88" s="4">
        <v>35</v>
      </c>
      <c r="D88" s="8">
        <v>1.19</v>
      </c>
      <c r="E88" s="4">
        <v>18</v>
      </c>
      <c r="F88" s="8">
        <v>1.08</v>
      </c>
      <c r="G88" s="4">
        <v>17</v>
      </c>
      <c r="H88" s="8">
        <v>1.37</v>
      </c>
      <c r="I88" s="4">
        <v>0</v>
      </c>
    </row>
    <row r="89" spans="1:9" x14ac:dyDescent="0.2">
      <c r="A89" s="1"/>
      <c r="C89" s="4"/>
      <c r="D89" s="8"/>
      <c r="E89" s="4"/>
      <c r="F89" s="8"/>
      <c r="G89" s="4"/>
      <c r="H89" s="8"/>
      <c r="I89" s="4"/>
    </row>
    <row r="90" spans="1:9" x14ac:dyDescent="0.2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2">
      <c r="A91" s="2">
        <v>1</v>
      </c>
      <c r="B91" s="1" t="s">
        <v>105</v>
      </c>
      <c r="C91" s="4">
        <v>92</v>
      </c>
      <c r="D91" s="8">
        <v>5.77</v>
      </c>
      <c r="E91" s="4">
        <v>79</v>
      </c>
      <c r="F91" s="8">
        <v>9.15</v>
      </c>
      <c r="G91" s="4">
        <v>13</v>
      </c>
      <c r="H91" s="8">
        <v>1.8</v>
      </c>
      <c r="I91" s="4">
        <v>0</v>
      </c>
    </row>
    <row r="92" spans="1:9" x14ac:dyDescent="0.2">
      <c r="A92" s="2">
        <v>2</v>
      </c>
      <c r="B92" s="1" t="s">
        <v>90</v>
      </c>
      <c r="C92" s="4">
        <v>45</v>
      </c>
      <c r="D92" s="8">
        <v>2.82</v>
      </c>
      <c r="E92" s="4">
        <v>15</v>
      </c>
      <c r="F92" s="8">
        <v>1.74</v>
      </c>
      <c r="G92" s="4">
        <v>30</v>
      </c>
      <c r="H92" s="8">
        <v>4.16</v>
      </c>
      <c r="I92" s="4">
        <v>0</v>
      </c>
    </row>
    <row r="93" spans="1:9" x14ac:dyDescent="0.2">
      <c r="A93" s="2">
        <v>3</v>
      </c>
      <c r="B93" s="1" t="s">
        <v>104</v>
      </c>
      <c r="C93" s="4">
        <v>40</v>
      </c>
      <c r="D93" s="8">
        <v>2.5099999999999998</v>
      </c>
      <c r="E93" s="4">
        <v>37</v>
      </c>
      <c r="F93" s="8">
        <v>4.29</v>
      </c>
      <c r="G93" s="4">
        <v>3</v>
      </c>
      <c r="H93" s="8">
        <v>0.42</v>
      </c>
      <c r="I93" s="4">
        <v>0</v>
      </c>
    </row>
    <row r="94" spans="1:9" x14ac:dyDescent="0.2">
      <c r="A94" s="2">
        <v>4</v>
      </c>
      <c r="B94" s="1" t="s">
        <v>101</v>
      </c>
      <c r="C94" s="4">
        <v>38</v>
      </c>
      <c r="D94" s="8">
        <v>2.38</v>
      </c>
      <c r="E94" s="4">
        <v>29</v>
      </c>
      <c r="F94" s="8">
        <v>3.36</v>
      </c>
      <c r="G94" s="4">
        <v>9</v>
      </c>
      <c r="H94" s="8">
        <v>1.25</v>
      </c>
      <c r="I94" s="4">
        <v>0</v>
      </c>
    </row>
    <row r="95" spans="1:9" x14ac:dyDescent="0.2">
      <c r="A95" s="2">
        <v>5</v>
      </c>
      <c r="B95" s="1" t="s">
        <v>99</v>
      </c>
      <c r="C95" s="4">
        <v>37</v>
      </c>
      <c r="D95" s="8">
        <v>2.3199999999999998</v>
      </c>
      <c r="E95" s="4">
        <v>8</v>
      </c>
      <c r="F95" s="8">
        <v>0.93</v>
      </c>
      <c r="G95" s="4">
        <v>29</v>
      </c>
      <c r="H95" s="8">
        <v>4.0199999999999996</v>
      </c>
      <c r="I95" s="4">
        <v>0</v>
      </c>
    </row>
    <row r="96" spans="1:9" x14ac:dyDescent="0.2">
      <c r="A96" s="2">
        <v>5</v>
      </c>
      <c r="B96" s="1" t="s">
        <v>107</v>
      </c>
      <c r="C96" s="4">
        <v>37</v>
      </c>
      <c r="D96" s="8">
        <v>2.3199999999999998</v>
      </c>
      <c r="E96" s="4">
        <v>28</v>
      </c>
      <c r="F96" s="8">
        <v>3.24</v>
      </c>
      <c r="G96" s="4">
        <v>9</v>
      </c>
      <c r="H96" s="8">
        <v>1.25</v>
      </c>
      <c r="I96" s="4">
        <v>0</v>
      </c>
    </row>
    <row r="97" spans="1:9" x14ac:dyDescent="0.2">
      <c r="A97" s="2">
        <v>7</v>
      </c>
      <c r="B97" s="1" t="s">
        <v>108</v>
      </c>
      <c r="C97" s="4">
        <v>36</v>
      </c>
      <c r="D97" s="8">
        <v>2.2599999999999998</v>
      </c>
      <c r="E97" s="4">
        <v>29</v>
      </c>
      <c r="F97" s="8">
        <v>3.36</v>
      </c>
      <c r="G97" s="4">
        <v>7</v>
      </c>
      <c r="H97" s="8">
        <v>0.97</v>
      </c>
      <c r="I97" s="4">
        <v>0</v>
      </c>
    </row>
    <row r="98" spans="1:9" x14ac:dyDescent="0.2">
      <c r="A98" s="2">
        <v>8</v>
      </c>
      <c r="B98" s="1" t="s">
        <v>91</v>
      </c>
      <c r="C98" s="4">
        <v>35</v>
      </c>
      <c r="D98" s="8">
        <v>2.19</v>
      </c>
      <c r="E98" s="4">
        <v>17</v>
      </c>
      <c r="F98" s="8">
        <v>1.97</v>
      </c>
      <c r="G98" s="4">
        <v>18</v>
      </c>
      <c r="H98" s="8">
        <v>2.5</v>
      </c>
      <c r="I98" s="4">
        <v>0</v>
      </c>
    </row>
    <row r="99" spans="1:9" x14ac:dyDescent="0.2">
      <c r="A99" s="2">
        <v>9</v>
      </c>
      <c r="B99" s="1" t="s">
        <v>96</v>
      </c>
      <c r="C99" s="4">
        <v>34</v>
      </c>
      <c r="D99" s="8">
        <v>2.13</v>
      </c>
      <c r="E99" s="4">
        <v>21</v>
      </c>
      <c r="F99" s="8">
        <v>2.4300000000000002</v>
      </c>
      <c r="G99" s="4">
        <v>13</v>
      </c>
      <c r="H99" s="8">
        <v>1.8</v>
      </c>
      <c r="I99" s="4">
        <v>0</v>
      </c>
    </row>
    <row r="100" spans="1:9" x14ac:dyDescent="0.2">
      <c r="A100" s="2">
        <v>10</v>
      </c>
      <c r="B100" s="1" t="s">
        <v>89</v>
      </c>
      <c r="C100" s="4">
        <v>32</v>
      </c>
      <c r="D100" s="8">
        <v>2.0099999999999998</v>
      </c>
      <c r="E100" s="4">
        <v>9</v>
      </c>
      <c r="F100" s="8">
        <v>1.04</v>
      </c>
      <c r="G100" s="4">
        <v>23</v>
      </c>
      <c r="H100" s="8">
        <v>3.19</v>
      </c>
      <c r="I100" s="4">
        <v>0</v>
      </c>
    </row>
    <row r="101" spans="1:9" x14ac:dyDescent="0.2">
      <c r="A101" s="2">
        <v>11</v>
      </c>
      <c r="B101" s="1" t="s">
        <v>95</v>
      </c>
      <c r="C101" s="4">
        <v>29</v>
      </c>
      <c r="D101" s="8">
        <v>1.82</v>
      </c>
      <c r="E101" s="4">
        <v>23</v>
      </c>
      <c r="F101" s="8">
        <v>2.67</v>
      </c>
      <c r="G101" s="4">
        <v>6</v>
      </c>
      <c r="H101" s="8">
        <v>0.83</v>
      </c>
      <c r="I101" s="4">
        <v>0</v>
      </c>
    </row>
    <row r="102" spans="1:9" x14ac:dyDescent="0.2">
      <c r="A102" s="2">
        <v>11</v>
      </c>
      <c r="B102" s="1" t="s">
        <v>102</v>
      </c>
      <c r="C102" s="4">
        <v>29</v>
      </c>
      <c r="D102" s="8">
        <v>1.82</v>
      </c>
      <c r="E102" s="4">
        <v>26</v>
      </c>
      <c r="F102" s="8">
        <v>3.01</v>
      </c>
      <c r="G102" s="4">
        <v>3</v>
      </c>
      <c r="H102" s="8">
        <v>0.42</v>
      </c>
      <c r="I102" s="4">
        <v>0</v>
      </c>
    </row>
    <row r="103" spans="1:9" x14ac:dyDescent="0.2">
      <c r="A103" s="2">
        <v>11</v>
      </c>
      <c r="B103" s="1" t="s">
        <v>111</v>
      </c>
      <c r="C103" s="4">
        <v>29</v>
      </c>
      <c r="D103" s="8">
        <v>1.82</v>
      </c>
      <c r="E103" s="4">
        <v>28</v>
      </c>
      <c r="F103" s="8">
        <v>3.24</v>
      </c>
      <c r="G103" s="4">
        <v>1</v>
      </c>
      <c r="H103" s="8">
        <v>0.14000000000000001</v>
      </c>
      <c r="I103" s="4">
        <v>0</v>
      </c>
    </row>
    <row r="104" spans="1:9" x14ac:dyDescent="0.2">
      <c r="A104" s="2">
        <v>14</v>
      </c>
      <c r="B104" s="1" t="s">
        <v>97</v>
      </c>
      <c r="C104" s="4">
        <v>28</v>
      </c>
      <c r="D104" s="8">
        <v>1.76</v>
      </c>
      <c r="E104" s="4">
        <v>17</v>
      </c>
      <c r="F104" s="8">
        <v>1.97</v>
      </c>
      <c r="G104" s="4">
        <v>11</v>
      </c>
      <c r="H104" s="8">
        <v>1.53</v>
      </c>
      <c r="I104" s="4">
        <v>0</v>
      </c>
    </row>
    <row r="105" spans="1:9" x14ac:dyDescent="0.2">
      <c r="A105" s="2">
        <v>14</v>
      </c>
      <c r="B105" s="1" t="s">
        <v>103</v>
      </c>
      <c r="C105" s="4">
        <v>28</v>
      </c>
      <c r="D105" s="8">
        <v>1.76</v>
      </c>
      <c r="E105" s="4">
        <v>24</v>
      </c>
      <c r="F105" s="8">
        <v>2.78</v>
      </c>
      <c r="G105" s="4">
        <v>4</v>
      </c>
      <c r="H105" s="8">
        <v>0.55000000000000004</v>
      </c>
      <c r="I105" s="4">
        <v>0</v>
      </c>
    </row>
    <row r="106" spans="1:9" x14ac:dyDescent="0.2">
      <c r="A106" s="2">
        <v>16</v>
      </c>
      <c r="B106" s="1" t="s">
        <v>116</v>
      </c>
      <c r="C106" s="4">
        <v>25</v>
      </c>
      <c r="D106" s="8">
        <v>1.57</v>
      </c>
      <c r="E106" s="4">
        <v>12</v>
      </c>
      <c r="F106" s="8">
        <v>1.39</v>
      </c>
      <c r="G106" s="4">
        <v>13</v>
      </c>
      <c r="H106" s="8">
        <v>1.8</v>
      </c>
      <c r="I106" s="4">
        <v>0</v>
      </c>
    </row>
    <row r="107" spans="1:9" x14ac:dyDescent="0.2">
      <c r="A107" s="2">
        <v>17</v>
      </c>
      <c r="B107" s="1" t="s">
        <v>110</v>
      </c>
      <c r="C107" s="4">
        <v>23</v>
      </c>
      <c r="D107" s="8">
        <v>1.44</v>
      </c>
      <c r="E107" s="4">
        <v>17</v>
      </c>
      <c r="F107" s="8">
        <v>1.97</v>
      </c>
      <c r="G107" s="4">
        <v>6</v>
      </c>
      <c r="H107" s="8">
        <v>0.83</v>
      </c>
      <c r="I107" s="4">
        <v>0</v>
      </c>
    </row>
    <row r="108" spans="1:9" x14ac:dyDescent="0.2">
      <c r="A108" s="2">
        <v>18</v>
      </c>
      <c r="B108" s="1" t="s">
        <v>117</v>
      </c>
      <c r="C108" s="4">
        <v>22</v>
      </c>
      <c r="D108" s="8">
        <v>1.38</v>
      </c>
      <c r="E108" s="4">
        <v>19</v>
      </c>
      <c r="F108" s="8">
        <v>2.2000000000000002</v>
      </c>
      <c r="G108" s="4">
        <v>3</v>
      </c>
      <c r="H108" s="8">
        <v>0.42</v>
      </c>
      <c r="I108" s="4">
        <v>0</v>
      </c>
    </row>
    <row r="109" spans="1:9" x14ac:dyDescent="0.2">
      <c r="A109" s="2">
        <v>19</v>
      </c>
      <c r="B109" s="1" t="s">
        <v>115</v>
      </c>
      <c r="C109" s="4">
        <v>20</v>
      </c>
      <c r="D109" s="8">
        <v>1.25</v>
      </c>
      <c r="E109" s="4">
        <v>11</v>
      </c>
      <c r="F109" s="8">
        <v>1.27</v>
      </c>
      <c r="G109" s="4">
        <v>9</v>
      </c>
      <c r="H109" s="8">
        <v>1.25</v>
      </c>
      <c r="I109" s="4">
        <v>0</v>
      </c>
    </row>
    <row r="110" spans="1:9" x14ac:dyDescent="0.2">
      <c r="A110" s="2">
        <v>19</v>
      </c>
      <c r="B110" s="1" t="s">
        <v>93</v>
      </c>
      <c r="C110" s="4">
        <v>20</v>
      </c>
      <c r="D110" s="8">
        <v>1.25</v>
      </c>
      <c r="E110" s="4">
        <v>8</v>
      </c>
      <c r="F110" s="8">
        <v>0.93</v>
      </c>
      <c r="G110" s="4">
        <v>12</v>
      </c>
      <c r="H110" s="8">
        <v>1.66</v>
      </c>
      <c r="I110" s="4">
        <v>0</v>
      </c>
    </row>
    <row r="111" spans="1:9" x14ac:dyDescent="0.2">
      <c r="A111" s="2">
        <v>19</v>
      </c>
      <c r="B111" s="1" t="s">
        <v>118</v>
      </c>
      <c r="C111" s="4">
        <v>20</v>
      </c>
      <c r="D111" s="8">
        <v>1.25</v>
      </c>
      <c r="E111" s="4">
        <v>9</v>
      </c>
      <c r="F111" s="8">
        <v>1.04</v>
      </c>
      <c r="G111" s="4">
        <v>11</v>
      </c>
      <c r="H111" s="8">
        <v>1.53</v>
      </c>
      <c r="I111" s="4">
        <v>0</v>
      </c>
    </row>
    <row r="112" spans="1:9" x14ac:dyDescent="0.2">
      <c r="A112" s="1"/>
      <c r="C112" s="4"/>
      <c r="D112" s="8"/>
      <c r="E112" s="4"/>
      <c r="F112" s="8"/>
      <c r="G112" s="4"/>
      <c r="H112" s="8"/>
      <c r="I112" s="4"/>
    </row>
    <row r="113" spans="1:9" x14ac:dyDescent="0.2">
      <c r="A113" s="1" t="s">
        <v>5</v>
      </c>
      <c r="C113" s="4"/>
      <c r="D113" s="8"/>
      <c r="E113" s="4"/>
      <c r="F113" s="8"/>
      <c r="G113" s="4"/>
      <c r="H113" s="8"/>
      <c r="I113" s="4"/>
    </row>
    <row r="114" spans="1:9" x14ac:dyDescent="0.2">
      <c r="A114" s="2">
        <v>1</v>
      </c>
      <c r="B114" s="1" t="s">
        <v>99</v>
      </c>
      <c r="C114" s="4">
        <v>153</v>
      </c>
      <c r="D114" s="8">
        <v>6.44</v>
      </c>
      <c r="E114" s="4">
        <v>70</v>
      </c>
      <c r="F114" s="8">
        <v>6.61</v>
      </c>
      <c r="G114" s="4">
        <v>83</v>
      </c>
      <c r="H114" s="8">
        <v>6.35</v>
      </c>
      <c r="I114" s="4">
        <v>0</v>
      </c>
    </row>
    <row r="115" spans="1:9" x14ac:dyDescent="0.2">
      <c r="A115" s="2">
        <v>2</v>
      </c>
      <c r="B115" s="1" t="s">
        <v>105</v>
      </c>
      <c r="C115" s="4">
        <v>130</v>
      </c>
      <c r="D115" s="8">
        <v>5.47</v>
      </c>
      <c r="E115" s="4">
        <v>101</v>
      </c>
      <c r="F115" s="8">
        <v>9.5399999999999991</v>
      </c>
      <c r="G115" s="4">
        <v>29</v>
      </c>
      <c r="H115" s="8">
        <v>2.2200000000000002</v>
      </c>
      <c r="I115" s="4">
        <v>0</v>
      </c>
    </row>
    <row r="116" spans="1:9" x14ac:dyDescent="0.2">
      <c r="A116" s="2">
        <v>3</v>
      </c>
      <c r="B116" s="1" t="s">
        <v>107</v>
      </c>
      <c r="C116" s="4">
        <v>96</v>
      </c>
      <c r="D116" s="8">
        <v>4.04</v>
      </c>
      <c r="E116" s="4">
        <v>72</v>
      </c>
      <c r="F116" s="8">
        <v>6.8</v>
      </c>
      <c r="G116" s="4">
        <v>24</v>
      </c>
      <c r="H116" s="8">
        <v>1.83</v>
      </c>
      <c r="I116" s="4">
        <v>0</v>
      </c>
    </row>
    <row r="117" spans="1:9" x14ac:dyDescent="0.2">
      <c r="A117" s="2">
        <v>4</v>
      </c>
      <c r="B117" s="1" t="s">
        <v>104</v>
      </c>
      <c r="C117" s="4">
        <v>68</v>
      </c>
      <c r="D117" s="8">
        <v>2.86</v>
      </c>
      <c r="E117" s="4">
        <v>64</v>
      </c>
      <c r="F117" s="8">
        <v>6.04</v>
      </c>
      <c r="G117" s="4">
        <v>4</v>
      </c>
      <c r="H117" s="8">
        <v>0.31</v>
      </c>
      <c r="I117" s="4">
        <v>0</v>
      </c>
    </row>
    <row r="118" spans="1:9" x14ac:dyDescent="0.2">
      <c r="A118" s="2">
        <v>5</v>
      </c>
      <c r="B118" s="1" t="s">
        <v>108</v>
      </c>
      <c r="C118" s="4">
        <v>63</v>
      </c>
      <c r="D118" s="8">
        <v>2.65</v>
      </c>
      <c r="E118" s="4">
        <v>57</v>
      </c>
      <c r="F118" s="8">
        <v>5.38</v>
      </c>
      <c r="G118" s="4">
        <v>6</v>
      </c>
      <c r="H118" s="8">
        <v>0.46</v>
      </c>
      <c r="I118" s="4">
        <v>0</v>
      </c>
    </row>
    <row r="119" spans="1:9" x14ac:dyDescent="0.2">
      <c r="A119" s="2">
        <v>6</v>
      </c>
      <c r="B119" s="1" t="s">
        <v>98</v>
      </c>
      <c r="C119" s="4">
        <v>56</v>
      </c>
      <c r="D119" s="8">
        <v>2.36</v>
      </c>
      <c r="E119" s="4">
        <v>11</v>
      </c>
      <c r="F119" s="8">
        <v>1.04</v>
      </c>
      <c r="G119" s="4">
        <v>45</v>
      </c>
      <c r="H119" s="8">
        <v>3.44</v>
      </c>
      <c r="I119" s="4">
        <v>0</v>
      </c>
    </row>
    <row r="120" spans="1:9" x14ac:dyDescent="0.2">
      <c r="A120" s="2">
        <v>7</v>
      </c>
      <c r="B120" s="1" t="s">
        <v>97</v>
      </c>
      <c r="C120" s="4">
        <v>52</v>
      </c>
      <c r="D120" s="8">
        <v>2.19</v>
      </c>
      <c r="E120" s="4">
        <v>23</v>
      </c>
      <c r="F120" s="8">
        <v>2.17</v>
      </c>
      <c r="G120" s="4">
        <v>29</v>
      </c>
      <c r="H120" s="8">
        <v>2.2200000000000002</v>
      </c>
      <c r="I120" s="4">
        <v>0</v>
      </c>
    </row>
    <row r="121" spans="1:9" x14ac:dyDescent="0.2">
      <c r="A121" s="2">
        <v>8</v>
      </c>
      <c r="B121" s="1" t="s">
        <v>101</v>
      </c>
      <c r="C121" s="4">
        <v>51</v>
      </c>
      <c r="D121" s="8">
        <v>2.15</v>
      </c>
      <c r="E121" s="4">
        <v>35</v>
      </c>
      <c r="F121" s="8">
        <v>3.31</v>
      </c>
      <c r="G121" s="4">
        <v>16</v>
      </c>
      <c r="H121" s="8">
        <v>1.22</v>
      </c>
      <c r="I121" s="4">
        <v>0</v>
      </c>
    </row>
    <row r="122" spans="1:9" x14ac:dyDescent="0.2">
      <c r="A122" s="2">
        <v>9</v>
      </c>
      <c r="B122" s="1" t="s">
        <v>90</v>
      </c>
      <c r="C122" s="4">
        <v>44</v>
      </c>
      <c r="D122" s="8">
        <v>1.85</v>
      </c>
      <c r="E122" s="4">
        <v>4</v>
      </c>
      <c r="F122" s="8">
        <v>0.38</v>
      </c>
      <c r="G122" s="4">
        <v>40</v>
      </c>
      <c r="H122" s="8">
        <v>3.06</v>
      </c>
      <c r="I122" s="4">
        <v>0</v>
      </c>
    </row>
    <row r="123" spans="1:9" x14ac:dyDescent="0.2">
      <c r="A123" s="2">
        <v>9</v>
      </c>
      <c r="B123" s="1" t="s">
        <v>119</v>
      </c>
      <c r="C123" s="4">
        <v>44</v>
      </c>
      <c r="D123" s="8">
        <v>1.85</v>
      </c>
      <c r="E123" s="4">
        <v>2</v>
      </c>
      <c r="F123" s="8">
        <v>0.19</v>
      </c>
      <c r="G123" s="4">
        <v>42</v>
      </c>
      <c r="H123" s="8">
        <v>3.21</v>
      </c>
      <c r="I123" s="4">
        <v>0</v>
      </c>
    </row>
    <row r="124" spans="1:9" x14ac:dyDescent="0.2">
      <c r="A124" s="2">
        <v>11</v>
      </c>
      <c r="B124" s="1" t="s">
        <v>96</v>
      </c>
      <c r="C124" s="4">
        <v>41</v>
      </c>
      <c r="D124" s="8">
        <v>1.73</v>
      </c>
      <c r="E124" s="4">
        <v>22</v>
      </c>
      <c r="F124" s="8">
        <v>2.08</v>
      </c>
      <c r="G124" s="4">
        <v>19</v>
      </c>
      <c r="H124" s="8">
        <v>1.45</v>
      </c>
      <c r="I124" s="4">
        <v>0</v>
      </c>
    </row>
    <row r="125" spans="1:9" x14ac:dyDescent="0.2">
      <c r="A125" s="2">
        <v>11</v>
      </c>
      <c r="B125" s="1" t="s">
        <v>100</v>
      </c>
      <c r="C125" s="4">
        <v>41</v>
      </c>
      <c r="D125" s="8">
        <v>1.73</v>
      </c>
      <c r="E125" s="4">
        <v>16</v>
      </c>
      <c r="F125" s="8">
        <v>1.51</v>
      </c>
      <c r="G125" s="4">
        <v>25</v>
      </c>
      <c r="H125" s="8">
        <v>1.91</v>
      </c>
      <c r="I125" s="4">
        <v>0</v>
      </c>
    </row>
    <row r="126" spans="1:9" x14ac:dyDescent="0.2">
      <c r="A126" s="2">
        <v>13</v>
      </c>
      <c r="B126" s="1" t="s">
        <v>93</v>
      </c>
      <c r="C126" s="4">
        <v>39</v>
      </c>
      <c r="D126" s="8">
        <v>1.64</v>
      </c>
      <c r="E126" s="4">
        <v>7</v>
      </c>
      <c r="F126" s="8">
        <v>0.66</v>
      </c>
      <c r="G126" s="4">
        <v>32</v>
      </c>
      <c r="H126" s="8">
        <v>2.4500000000000002</v>
      </c>
      <c r="I126" s="4">
        <v>0</v>
      </c>
    </row>
    <row r="127" spans="1:9" x14ac:dyDescent="0.2">
      <c r="A127" s="2">
        <v>14</v>
      </c>
      <c r="B127" s="1" t="s">
        <v>120</v>
      </c>
      <c r="C127" s="4">
        <v>36</v>
      </c>
      <c r="D127" s="8">
        <v>1.52</v>
      </c>
      <c r="E127" s="4">
        <v>25</v>
      </c>
      <c r="F127" s="8">
        <v>2.36</v>
      </c>
      <c r="G127" s="4">
        <v>11</v>
      </c>
      <c r="H127" s="8">
        <v>0.84</v>
      </c>
      <c r="I127" s="4">
        <v>0</v>
      </c>
    </row>
    <row r="128" spans="1:9" x14ac:dyDescent="0.2">
      <c r="A128" s="2">
        <v>14</v>
      </c>
      <c r="B128" s="1" t="s">
        <v>106</v>
      </c>
      <c r="C128" s="4">
        <v>36</v>
      </c>
      <c r="D128" s="8">
        <v>1.52</v>
      </c>
      <c r="E128" s="4">
        <v>22</v>
      </c>
      <c r="F128" s="8">
        <v>2.08</v>
      </c>
      <c r="G128" s="4">
        <v>14</v>
      </c>
      <c r="H128" s="8">
        <v>1.07</v>
      </c>
      <c r="I128" s="4">
        <v>0</v>
      </c>
    </row>
    <row r="129" spans="1:9" x14ac:dyDescent="0.2">
      <c r="A129" s="2">
        <v>16</v>
      </c>
      <c r="B129" s="1" t="s">
        <v>110</v>
      </c>
      <c r="C129" s="4">
        <v>34</v>
      </c>
      <c r="D129" s="8">
        <v>1.43</v>
      </c>
      <c r="E129" s="4">
        <v>22</v>
      </c>
      <c r="F129" s="8">
        <v>2.08</v>
      </c>
      <c r="G129" s="4">
        <v>11</v>
      </c>
      <c r="H129" s="8">
        <v>0.84</v>
      </c>
      <c r="I129" s="4">
        <v>1</v>
      </c>
    </row>
    <row r="130" spans="1:9" x14ac:dyDescent="0.2">
      <c r="A130" s="2">
        <v>16</v>
      </c>
      <c r="B130" s="1" t="s">
        <v>118</v>
      </c>
      <c r="C130" s="4">
        <v>34</v>
      </c>
      <c r="D130" s="8">
        <v>1.43</v>
      </c>
      <c r="E130" s="4">
        <v>10</v>
      </c>
      <c r="F130" s="8">
        <v>0.94</v>
      </c>
      <c r="G130" s="4">
        <v>24</v>
      </c>
      <c r="H130" s="8">
        <v>1.83</v>
      </c>
      <c r="I130" s="4">
        <v>0</v>
      </c>
    </row>
    <row r="131" spans="1:9" x14ac:dyDescent="0.2">
      <c r="A131" s="2">
        <v>18</v>
      </c>
      <c r="B131" s="1" t="s">
        <v>89</v>
      </c>
      <c r="C131" s="4">
        <v>33</v>
      </c>
      <c r="D131" s="8">
        <v>1.39</v>
      </c>
      <c r="E131" s="4">
        <v>5</v>
      </c>
      <c r="F131" s="8">
        <v>0.47</v>
      </c>
      <c r="G131" s="4">
        <v>28</v>
      </c>
      <c r="H131" s="8">
        <v>2.14</v>
      </c>
      <c r="I131" s="4">
        <v>0</v>
      </c>
    </row>
    <row r="132" spans="1:9" x14ac:dyDescent="0.2">
      <c r="A132" s="2">
        <v>19</v>
      </c>
      <c r="B132" s="1" t="s">
        <v>102</v>
      </c>
      <c r="C132" s="4">
        <v>32</v>
      </c>
      <c r="D132" s="8">
        <v>1.35</v>
      </c>
      <c r="E132" s="4">
        <v>29</v>
      </c>
      <c r="F132" s="8">
        <v>2.74</v>
      </c>
      <c r="G132" s="4">
        <v>3</v>
      </c>
      <c r="H132" s="8">
        <v>0.23</v>
      </c>
      <c r="I132" s="4">
        <v>0</v>
      </c>
    </row>
    <row r="133" spans="1:9" x14ac:dyDescent="0.2">
      <c r="A133" s="2">
        <v>20</v>
      </c>
      <c r="B133" s="1" t="s">
        <v>92</v>
      </c>
      <c r="C133" s="4">
        <v>30</v>
      </c>
      <c r="D133" s="8">
        <v>1.26</v>
      </c>
      <c r="E133" s="4">
        <v>11</v>
      </c>
      <c r="F133" s="8">
        <v>1.04</v>
      </c>
      <c r="G133" s="4">
        <v>19</v>
      </c>
      <c r="H133" s="8">
        <v>1.45</v>
      </c>
      <c r="I133" s="4">
        <v>0</v>
      </c>
    </row>
    <row r="134" spans="1:9" x14ac:dyDescent="0.2">
      <c r="A134" s="2">
        <v>20</v>
      </c>
      <c r="B134" s="1" t="s">
        <v>103</v>
      </c>
      <c r="C134" s="4">
        <v>30</v>
      </c>
      <c r="D134" s="8">
        <v>1.26</v>
      </c>
      <c r="E134" s="4">
        <v>26</v>
      </c>
      <c r="F134" s="8">
        <v>2.46</v>
      </c>
      <c r="G134" s="4">
        <v>4</v>
      </c>
      <c r="H134" s="8">
        <v>0.31</v>
      </c>
      <c r="I134" s="4">
        <v>0</v>
      </c>
    </row>
    <row r="135" spans="1:9" x14ac:dyDescent="0.2">
      <c r="A135" s="1"/>
      <c r="C135" s="4"/>
      <c r="D135" s="8"/>
      <c r="E135" s="4"/>
      <c r="F135" s="8"/>
      <c r="G135" s="4"/>
      <c r="H135" s="8"/>
      <c r="I135" s="4"/>
    </row>
    <row r="136" spans="1:9" x14ac:dyDescent="0.2">
      <c r="A136" s="1" t="s">
        <v>6</v>
      </c>
      <c r="C136" s="4"/>
      <c r="D136" s="8"/>
      <c r="E136" s="4"/>
      <c r="F136" s="8"/>
      <c r="G136" s="4"/>
      <c r="H136" s="8"/>
      <c r="I136" s="4"/>
    </row>
    <row r="137" spans="1:9" x14ac:dyDescent="0.2">
      <c r="A137" s="2">
        <v>1</v>
      </c>
      <c r="B137" s="1" t="s">
        <v>105</v>
      </c>
      <c r="C137" s="4">
        <v>99</v>
      </c>
      <c r="D137" s="8">
        <v>7.03</v>
      </c>
      <c r="E137" s="4">
        <v>88</v>
      </c>
      <c r="F137" s="8">
        <v>13.31</v>
      </c>
      <c r="G137" s="4">
        <v>11</v>
      </c>
      <c r="H137" s="8">
        <v>1.52</v>
      </c>
      <c r="I137" s="4">
        <v>0</v>
      </c>
    </row>
    <row r="138" spans="1:9" x14ac:dyDescent="0.2">
      <c r="A138" s="2">
        <v>2</v>
      </c>
      <c r="B138" s="1" t="s">
        <v>96</v>
      </c>
      <c r="C138" s="4">
        <v>44</v>
      </c>
      <c r="D138" s="8">
        <v>3.13</v>
      </c>
      <c r="E138" s="4">
        <v>27</v>
      </c>
      <c r="F138" s="8">
        <v>4.08</v>
      </c>
      <c r="G138" s="4">
        <v>17</v>
      </c>
      <c r="H138" s="8">
        <v>2.34</v>
      </c>
      <c r="I138" s="4">
        <v>0</v>
      </c>
    </row>
    <row r="139" spans="1:9" x14ac:dyDescent="0.2">
      <c r="A139" s="2">
        <v>2</v>
      </c>
      <c r="B139" s="1" t="s">
        <v>108</v>
      </c>
      <c r="C139" s="4">
        <v>44</v>
      </c>
      <c r="D139" s="8">
        <v>3.13</v>
      </c>
      <c r="E139" s="4">
        <v>35</v>
      </c>
      <c r="F139" s="8">
        <v>5.3</v>
      </c>
      <c r="G139" s="4">
        <v>9</v>
      </c>
      <c r="H139" s="8">
        <v>1.24</v>
      </c>
      <c r="I139" s="4">
        <v>0</v>
      </c>
    </row>
    <row r="140" spans="1:9" x14ac:dyDescent="0.2">
      <c r="A140" s="2">
        <v>4</v>
      </c>
      <c r="B140" s="1" t="s">
        <v>107</v>
      </c>
      <c r="C140" s="4">
        <v>43</v>
      </c>
      <c r="D140" s="8">
        <v>3.05</v>
      </c>
      <c r="E140" s="4">
        <v>32</v>
      </c>
      <c r="F140" s="8">
        <v>4.84</v>
      </c>
      <c r="G140" s="4">
        <v>11</v>
      </c>
      <c r="H140" s="8">
        <v>1.52</v>
      </c>
      <c r="I140" s="4">
        <v>0</v>
      </c>
    </row>
    <row r="141" spans="1:9" x14ac:dyDescent="0.2">
      <c r="A141" s="2">
        <v>5</v>
      </c>
      <c r="B141" s="1" t="s">
        <v>99</v>
      </c>
      <c r="C141" s="4">
        <v>41</v>
      </c>
      <c r="D141" s="8">
        <v>2.91</v>
      </c>
      <c r="E141" s="4">
        <v>6</v>
      </c>
      <c r="F141" s="8">
        <v>0.91</v>
      </c>
      <c r="G141" s="4">
        <v>35</v>
      </c>
      <c r="H141" s="8">
        <v>4.82</v>
      </c>
      <c r="I141" s="4">
        <v>0</v>
      </c>
    </row>
    <row r="142" spans="1:9" x14ac:dyDescent="0.2">
      <c r="A142" s="2">
        <v>6</v>
      </c>
      <c r="B142" s="1" t="s">
        <v>104</v>
      </c>
      <c r="C142" s="4">
        <v>37</v>
      </c>
      <c r="D142" s="8">
        <v>2.63</v>
      </c>
      <c r="E142" s="4">
        <v>36</v>
      </c>
      <c r="F142" s="8">
        <v>5.45</v>
      </c>
      <c r="G142" s="4">
        <v>1</v>
      </c>
      <c r="H142" s="8">
        <v>0.14000000000000001</v>
      </c>
      <c r="I142" s="4">
        <v>0</v>
      </c>
    </row>
    <row r="143" spans="1:9" x14ac:dyDescent="0.2">
      <c r="A143" s="2">
        <v>7</v>
      </c>
      <c r="B143" s="1" t="s">
        <v>101</v>
      </c>
      <c r="C143" s="4">
        <v>33</v>
      </c>
      <c r="D143" s="8">
        <v>2.34</v>
      </c>
      <c r="E143" s="4">
        <v>24</v>
      </c>
      <c r="F143" s="8">
        <v>3.63</v>
      </c>
      <c r="G143" s="4">
        <v>9</v>
      </c>
      <c r="H143" s="8">
        <v>1.24</v>
      </c>
      <c r="I143" s="4">
        <v>0</v>
      </c>
    </row>
    <row r="144" spans="1:9" x14ac:dyDescent="0.2">
      <c r="A144" s="2">
        <v>8</v>
      </c>
      <c r="B144" s="1" t="s">
        <v>90</v>
      </c>
      <c r="C144" s="4">
        <v>30</v>
      </c>
      <c r="D144" s="8">
        <v>2.13</v>
      </c>
      <c r="E144" s="4">
        <v>6</v>
      </c>
      <c r="F144" s="8">
        <v>0.91</v>
      </c>
      <c r="G144" s="4">
        <v>24</v>
      </c>
      <c r="H144" s="8">
        <v>3.31</v>
      </c>
      <c r="I144" s="4">
        <v>0</v>
      </c>
    </row>
    <row r="145" spans="1:9" x14ac:dyDescent="0.2">
      <c r="A145" s="2">
        <v>9</v>
      </c>
      <c r="B145" s="1" t="s">
        <v>89</v>
      </c>
      <c r="C145" s="4">
        <v>27</v>
      </c>
      <c r="D145" s="8">
        <v>1.92</v>
      </c>
      <c r="E145" s="4">
        <v>2</v>
      </c>
      <c r="F145" s="8">
        <v>0.3</v>
      </c>
      <c r="G145" s="4">
        <v>25</v>
      </c>
      <c r="H145" s="8">
        <v>3.44</v>
      </c>
      <c r="I145" s="4">
        <v>0</v>
      </c>
    </row>
    <row r="146" spans="1:9" x14ac:dyDescent="0.2">
      <c r="A146" s="2">
        <v>10</v>
      </c>
      <c r="B146" s="1" t="s">
        <v>91</v>
      </c>
      <c r="C146" s="4">
        <v>25</v>
      </c>
      <c r="D146" s="8">
        <v>1.78</v>
      </c>
      <c r="E146" s="4">
        <v>12</v>
      </c>
      <c r="F146" s="8">
        <v>1.82</v>
      </c>
      <c r="G146" s="4">
        <v>13</v>
      </c>
      <c r="H146" s="8">
        <v>1.79</v>
      </c>
      <c r="I146" s="4">
        <v>0</v>
      </c>
    </row>
    <row r="147" spans="1:9" x14ac:dyDescent="0.2">
      <c r="A147" s="2">
        <v>11</v>
      </c>
      <c r="B147" s="1" t="s">
        <v>92</v>
      </c>
      <c r="C147" s="4">
        <v>24</v>
      </c>
      <c r="D147" s="8">
        <v>1.7</v>
      </c>
      <c r="E147" s="4">
        <v>7</v>
      </c>
      <c r="F147" s="8">
        <v>1.06</v>
      </c>
      <c r="G147" s="4">
        <v>17</v>
      </c>
      <c r="H147" s="8">
        <v>2.34</v>
      </c>
      <c r="I147" s="4">
        <v>0</v>
      </c>
    </row>
    <row r="148" spans="1:9" x14ac:dyDescent="0.2">
      <c r="A148" s="2">
        <v>12</v>
      </c>
      <c r="B148" s="1" t="s">
        <v>93</v>
      </c>
      <c r="C148" s="4">
        <v>22</v>
      </c>
      <c r="D148" s="8">
        <v>1.56</v>
      </c>
      <c r="E148" s="4">
        <v>3</v>
      </c>
      <c r="F148" s="8">
        <v>0.45</v>
      </c>
      <c r="G148" s="4">
        <v>19</v>
      </c>
      <c r="H148" s="8">
        <v>2.62</v>
      </c>
      <c r="I148" s="4">
        <v>0</v>
      </c>
    </row>
    <row r="149" spans="1:9" x14ac:dyDescent="0.2">
      <c r="A149" s="2">
        <v>12</v>
      </c>
      <c r="B149" s="1" t="s">
        <v>97</v>
      </c>
      <c r="C149" s="4">
        <v>22</v>
      </c>
      <c r="D149" s="8">
        <v>1.56</v>
      </c>
      <c r="E149" s="4">
        <v>13</v>
      </c>
      <c r="F149" s="8">
        <v>1.97</v>
      </c>
      <c r="G149" s="4">
        <v>9</v>
      </c>
      <c r="H149" s="8">
        <v>1.24</v>
      </c>
      <c r="I149" s="4">
        <v>0</v>
      </c>
    </row>
    <row r="150" spans="1:9" x14ac:dyDescent="0.2">
      <c r="A150" s="2">
        <v>12</v>
      </c>
      <c r="B150" s="1" t="s">
        <v>102</v>
      </c>
      <c r="C150" s="4">
        <v>22</v>
      </c>
      <c r="D150" s="8">
        <v>1.56</v>
      </c>
      <c r="E150" s="4">
        <v>16</v>
      </c>
      <c r="F150" s="8">
        <v>2.42</v>
      </c>
      <c r="G150" s="4">
        <v>6</v>
      </c>
      <c r="H150" s="8">
        <v>0.83</v>
      </c>
      <c r="I150" s="4">
        <v>0</v>
      </c>
    </row>
    <row r="151" spans="1:9" x14ac:dyDescent="0.2">
      <c r="A151" s="2">
        <v>15</v>
      </c>
      <c r="B151" s="1" t="s">
        <v>116</v>
      </c>
      <c r="C151" s="4">
        <v>21</v>
      </c>
      <c r="D151" s="8">
        <v>1.49</v>
      </c>
      <c r="E151" s="4">
        <v>8</v>
      </c>
      <c r="F151" s="8">
        <v>1.21</v>
      </c>
      <c r="G151" s="4">
        <v>13</v>
      </c>
      <c r="H151" s="8">
        <v>1.79</v>
      </c>
      <c r="I151" s="4">
        <v>0</v>
      </c>
    </row>
    <row r="152" spans="1:9" x14ac:dyDescent="0.2">
      <c r="A152" s="2">
        <v>15</v>
      </c>
      <c r="B152" s="1" t="s">
        <v>106</v>
      </c>
      <c r="C152" s="4">
        <v>21</v>
      </c>
      <c r="D152" s="8">
        <v>1.49</v>
      </c>
      <c r="E152" s="4">
        <v>13</v>
      </c>
      <c r="F152" s="8">
        <v>1.97</v>
      </c>
      <c r="G152" s="4">
        <v>8</v>
      </c>
      <c r="H152" s="8">
        <v>1.1000000000000001</v>
      </c>
      <c r="I152" s="4">
        <v>0</v>
      </c>
    </row>
    <row r="153" spans="1:9" x14ac:dyDescent="0.2">
      <c r="A153" s="2">
        <v>17</v>
      </c>
      <c r="B153" s="1" t="s">
        <v>114</v>
      </c>
      <c r="C153" s="4">
        <v>20</v>
      </c>
      <c r="D153" s="8">
        <v>1.42</v>
      </c>
      <c r="E153" s="4">
        <v>7</v>
      </c>
      <c r="F153" s="8">
        <v>1.06</v>
      </c>
      <c r="G153" s="4">
        <v>13</v>
      </c>
      <c r="H153" s="8">
        <v>1.79</v>
      </c>
      <c r="I153" s="4">
        <v>0</v>
      </c>
    </row>
    <row r="154" spans="1:9" x14ac:dyDescent="0.2">
      <c r="A154" s="2">
        <v>18</v>
      </c>
      <c r="B154" s="1" t="s">
        <v>109</v>
      </c>
      <c r="C154" s="4">
        <v>19</v>
      </c>
      <c r="D154" s="8">
        <v>1.35</v>
      </c>
      <c r="E154" s="4">
        <v>1</v>
      </c>
      <c r="F154" s="8">
        <v>0.15</v>
      </c>
      <c r="G154" s="4">
        <v>18</v>
      </c>
      <c r="H154" s="8">
        <v>2.48</v>
      </c>
      <c r="I154" s="4">
        <v>0</v>
      </c>
    </row>
    <row r="155" spans="1:9" x14ac:dyDescent="0.2">
      <c r="A155" s="2">
        <v>18</v>
      </c>
      <c r="B155" s="1" t="s">
        <v>100</v>
      </c>
      <c r="C155" s="4">
        <v>19</v>
      </c>
      <c r="D155" s="8">
        <v>1.35</v>
      </c>
      <c r="E155" s="4">
        <v>3</v>
      </c>
      <c r="F155" s="8">
        <v>0.45</v>
      </c>
      <c r="G155" s="4">
        <v>15</v>
      </c>
      <c r="H155" s="8">
        <v>2.0699999999999998</v>
      </c>
      <c r="I155" s="4">
        <v>0</v>
      </c>
    </row>
    <row r="156" spans="1:9" x14ac:dyDescent="0.2">
      <c r="A156" s="2">
        <v>18</v>
      </c>
      <c r="B156" s="1" t="s">
        <v>118</v>
      </c>
      <c r="C156" s="4">
        <v>19</v>
      </c>
      <c r="D156" s="8">
        <v>1.35</v>
      </c>
      <c r="E156" s="4">
        <v>11</v>
      </c>
      <c r="F156" s="8">
        <v>1.66</v>
      </c>
      <c r="G156" s="4">
        <v>8</v>
      </c>
      <c r="H156" s="8">
        <v>1.1000000000000001</v>
      </c>
      <c r="I156" s="4">
        <v>0</v>
      </c>
    </row>
    <row r="157" spans="1:9" x14ac:dyDescent="0.2">
      <c r="A157" s="1"/>
      <c r="C157" s="4"/>
      <c r="D157" s="8"/>
      <c r="E157" s="4"/>
      <c r="F157" s="8"/>
      <c r="G157" s="4"/>
      <c r="H157" s="8"/>
      <c r="I157" s="4"/>
    </row>
    <row r="158" spans="1:9" x14ac:dyDescent="0.2">
      <c r="A158" s="1" t="s">
        <v>7</v>
      </c>
      <c r="C158" s="4"/>
      <c r="D158" s="8"/>
      <c r="E158" s="4"/>
      <c r="F158" s="8"/>
      <c r="G158" s="4"/>
      <c r="H158" s="8"/>
      <c r="I158" s="4"/>
    </row>
    <row r="159" spans="1:9" x14ac:dyDescent="0.2">
      <c r="A159" s="2">
        <v>1</v>
      </c>
      <c r="B159" s="1" t="s">
        <v>99</v>
      </c>
      <c r="C159" s="4">
        <v>170</v>
      </c>
      <c r="D159" s="8">
        <v>11.52</v>
      </c>
      <c r="E159" s="4">
        <v>112</v>
      </c>
      <c r="F159" s="8">
        <v>17.45</v>
      </c>
      <c r="G159" s="4">
        <v>58</v>
      </c>
      <c r="H159" s="8">
        <v>7.13</v>
      </c>
      <c r="I159" s="4">
        <v>0</v>
      </c>
    </row>
    <row r="160" spans="1:9" x14ac:dyDescent="0.2">
      <c r="A160" s="2">
        <v>2</v>
      </c>
      <c r="B160" s="1" t="s">
        <v>105</v>
      </c>
      <c r="C160" s="4">
        <v>63</v>
      </c>
      <c r="D160" s="8">
        <v>4.2699999999999996</v>
      </c>
      <c r="E160" s="4">
        <v>56</v>
      </c>
      <c r="F160" s="8">
        <v>8.7200000000000006</v>
      </c>
      <c r="G160" s="4">
        <v>7</v>
      </c>
      <c r="H160" s="8">
        <v>0.86</v>
      </c>
      <c r="I160" s="4">
        <v>0</v>
      </c>
    </row>
    <row r="161" spans="1:9" x14ac:dyDescent="0.2">
      <c r="A161" s="2">
        <v>3</v>
      </c>
      <c r="B161" s="1" t="s">
        <v>98</v>
      </c>
      <c r="C161" s="4">
        <v>49</v>
      </c>
      <c r="D161" s="8">
        <v>3.32</v>
      </c>
      <c r="E161" s="4">
        <v>18</v>
      </c>
      <c r="F161" s="8">
        <v>2.8</v>
      </c>
      <c r="G161" s="4">
        <v>31</v>
      </c>
      <c r="H161" s="8">
        <v>3.81</v>
      </c>
      <c r="I161" s="4">
        <v>0</v>
      </c>
    </row>
    <row r="162" spans="1:9" x14ac:dyDescent="0.2">
      <c r="A162" s="2">
        <v>4</v>
      </c>
      <c r="B162" s="1" t="s">
        <v>107</v>
      </c>
      <c r="C162" s="4">
        <v>42</v>
      </c>
      <c r="D162" s="8">
        <v>2.85</v>
      </c>
      <c r="E162" s="4">
        <v>33</v>
      </c>
      <c r="F162" s="8">
        <v>5.14</v>
      </c>
      <c r="G162" s="4">
        <v>9</v>
      </c>
      <c r="H162" s="8">
        <v>1.1100000000000001</v>
      </c>
      <c r="I162" s="4">
        <v>0</v>
      </c>
    </row>
    <row r="163" spans="1:9" x14ac:dyDescent="0.2">
      <c r="A163" s="2">
        <v>5</v>
      </c>
      <c r="B163" s="1" t="s">
        <v>108</v>
      </c>
      <c r="C163" s="4">
        <v>40</v>
      </c>
      <c r="D163" s="8">
        <v>2.71</v>
      </c>
      <c r="E163" s="4">
        <v>33</v>
      </c>
      <c r="F163" s="8">
        <v>5.14</v>
      </c>
      <c r="G163" s="4">
        <v>7</v>
      </c>
      <c r="H163" s="8">
        <v>0.86</v>
      </c>
      <c r="I163" s="4">
        <v>0</v>
      </c>
    </row>
    <row r="164" spans="1:9" x14ac:dyDescent="0.2">
      <c r="A164" s="2">
        <v>6</v>
      </c>
      <c r="B164" s="1" t="s">
        <v>92</v>
      </c>
      <c r="C164" s="4">
        <v>33</v>
      </c>
      <c r="D164" s="8">
        <v>2.2400000000000002</v>
      </c>
      <c r="E164" s="4">
        <v>8</v>
      </c>
      <c r="F164" s="8">
        <v>1.25</v>
      </c>
      <c r="G164" s="4">
        <v>25</v>
      </c>
      <c r="H164" s="8">
        <v>3.08</v>
      </c>
      <c r="I164" s="4">
        <v>0</v>
      </c>
    </row>
    <row r="165" spans="1:9" x14ac:dyDescent="0.2">
      <c r="A165" s="2">
        <v>7</v>
      </c>
      <c r="B165" s="1" t="s">
        <v>89</v>
      </c>
      <c r="C165" s="4">
        <v>32</v>
      </c>
      <c r="D165" s="8">
        <v>2.17</v>
      </c>
      <c r="E165" s="4">
        <v>3</v>
      </c>
      <c r="F165" s="8">
        <v>0.47</v>
      </c>
      <c r="G165" s="4">
        <v>29</v>
      </c>
      <c r="H165" s="8">
        <v>3.57</v>
      </c>
      <c r="I165" s="4">
        <v>0</v>
      </c>
    </row>
    <row r="166" spans="1:9" x14ac:dyDescent="0.2">
      <c r="A166" s="2">
        <v>8</v>
      </c>
      <c r="B166" s="1" t="s">
        <v>96</v>
      </c>
      <c r="C166" s="4">
        <v>31</v>
      </c>
      <c r="D166" s="8">
        <v>2.1</v>
      </c>
      <c r="E166" s="4">
        <v>17</v>
      </c>
      <c r="F166" s="8">
        <v>2.65</v>
      </c>
      <c r="G166" s="4">
        <v>14</v>
      </c>
      <c r="H166" s="8">
        <v>1.72</v>
      </c>
      <c r="I166" s="4">
        <v>0</v>
      </c>
    </row>
    <row r="167" spans="1:9" x14ac:dyDescent="0.2">
      <c r="A167" s="2">
        <v>8</v>
      </c>
      <c r="B167" s="1" t="s">
        <v>101</v>
      </c>
      <c r="C167" s="4">
        <v>31</v>
      </c>
      <c r="D167" s="8">
        <v>2.1</v>
      </c>
      <c r="E167" s="4">
        <v>24</v>
      </c>
      <c r="F167" s="8">
        <v>3.74</v>
      </c>
      <c r="G167" s="4">
        <v>7</v>
      </c>
      <c r="H167" s="8">
        <v>0.86</v>
      </c>
      <c r="I167" s="4">
        <v>0</v>
      </c>
    </row>
    <row r="168" spans="1:9" x14ac:dyDescent="0.2">
      <c r="A168" s="2">
        <v>10</v>
      </c>
      <c r="B168" s="1" t="s">
        <v>119</v>
      </c>
      <c r="C168" s="4">
        <v>25</v>
      </c>
      <c r="D168" s="8">
        <v>1.69</v>
      </c>
      <c r="E168" s="4">
        <v>5</v>
      </c>
      <c r="F168" s="8">
        <v>0.78</v>
      </c>
      <c r="G168" s="4">
        <v>20</v>
      </c>
      <c r="H168" s="8">
        <v>2.46</v>
      </c>
      <c r="I168" s="4">
        <v>0</v>
      </c>
    </row>
    <row r="169" spans="1:9" x14ac:dyDescent="0.2">
      <c r="A169" s="2">
        <v>11</v>
      </c>
      <c r="B169" s="1" t="s">
        <v>91</v>
      </c>
      <c r="C169" s="4">
        <v>23</v>
      </c>
      <c r="D169" s="8">
        <v>1.56</v>
      </c>
      <c r="E169" s="4">
        <v>5</v>
      </c>
      <c r="F169" s="8">
        <v>0.78</v>
      </c>
      <c r="G169" s="4">
        <v>18</v>
      </c>
      <c r="H169" s="8">
        <v>2.21</v>
      </c>
      <c r="I169" s="4">
        <v>0</v>
      </c>
    </row>
    <row r="170" spans="1:9" x14ac:dyDescent="0.2">
      <c r="A170" s="2">
        <v>11</v>
      </c>
      <c r="B170" s="1" t="s">
        <v>121</v>
      </c>
      <c r="C170" s="4">
        <v>23</v>
      </c>
      <c r="D170" s="8">
        <v>1.56</v>
      </c>
      <c r="E170" s="4">
        <v>1</v>
      </c>
      <c r="F170" s="8">
        <v>0.16</v>
      </c>
      <c r="G170" s="4">
        <v>22</v>
      </c>
      <c r="H170" s="8">
        <v>2.71</v>
      </c>
      <c r="I170" s="4">
        <v>0</v>
      </c>
    </row>
    <row r="171" spans="1:9" x14ac:dyDescent="0.2">
      <c r="A171" s="2">
        <v>13</v>
      </c>
      <c r="B171" s="1" t="s">
        <v>90</v>
      </c>
      <c r="C171" s="4">
        <v>22</v>
      </c>
      <c r="D171" s="8">
        <v>1.49</v>
      </c>
      <c r="E171" s="4">
        <v>0</v>
      </c>
      <c r="F171" s="8">
        <v>0</v>
      </c>
      <c r="G171" s="4">
        <v>22</v>
      </c>
      <c r="H171" s="8">
        <v>2.71</v>
      </c>
      <c r="I171" s="4">
        <v>0</v>
      </c>
    </row>
    <row r="172" spans="1:9" x14ac:dyDescent="0.2">
      <c r="A172" s="2">
        <v>13</v>
      </c>
      <c r="B172" s="1" t="s">
        <v>103</v>
      </c>
      <c r="C172" s="4">
        <v>22</v>
      </c>
      <c r="D172" s="8">
        <v>1.49</v>
      </c>
      <c r="E172" s="4">
        <v>18</v>
      </c>
      <c r="F172" s="8">
        <v>2.8</v>
      </c>
      <c r="G172" s="4">
        <v>4</v>
      </c>
      <c r="H172" s="8">
        <v>0.49</v>
      </c>
      <c r="I172" s="4">
        <v>0</v>
      </c>
    </row>
    <row r="173" spans="1:9" x14ac:dyDescent="0.2">
      <c r="A173" s="2">
        <v>15</v>
      </c>
      <c r="B173" s="1" t="s">
        <v>100</v>
      </c>
      <c r="C173" s="4">
        <v>20</v>
      </c>
      <c r="D173" s="8">
        <v>1.36</v>
      </c>
      <c r="E173" s="4">
        <v>7</v>
      </c>
      <c r="F173" s="8">
        <v>1.0900000000000001</v>
      </c>
      <c r="G173" s="4">
        <v>12</v>
      </c>
      <c r="H173" s="8">
        <v>1.48</v>
      </c>
      <c r="I173" s="4">
        <v>0</v>
      </c>
    </row>
    <row r="174" spans="1:9" x14ac:dyDescent="0.2">
      <c r="A174" s="2">
        <v>15</v>
      </c>
      <c r="B174" s="1" t="s">
        <v>104</v>
      </c>
      <c r="C174" s="4">
        <v>20</v>
      </c>
      <c r="D174" s="8">
        <v>1.36</v>
      </c>
      <c r="E174" s="4">
        <v>19</v>
      </c>
      <c r="F174" s="8">
        <v>2.96</v>
      </c>
      <c r="G174" s="4">
        <v>1</v>
      </c>
      <c r="H174" s="8">
        <v>0.12</v>
      </c>
      <c r="I174" s="4">
        <v>0</v>
      </c>
    </row>
    <row r="175" spans="1:9" x14ac:dyDescent="0.2">
      <c r="A175" s="2">
        <v>17</v>
      </c>
      <c r="B175" s="1" t="s">
        <v>123</v>
      </c>
      <c r="C175" s="4">
        <v>19</v>
      </c>
      <c r="D175" s="8">
        <v>1.29</v>
      </c>
      <c r="E175" s="4">
        <v>8</v>
      </c>
      <c r="F175" s="8">
        <v>1.25</v>
      </c>
      <c r="G175" s="4">
        <v>11</v>
      </c>
      <c r="H175" s="8">
        <v>1.35</v>
      </c>
      <c r="I175" s="4">
        <v>0</v>
      </c>
    </row>
    <row r="176" spans="1:9" x14ac:dyDescent="0.2">
      <c r="A176" s="2">
        <v>18</v>
      </c>
      <c r="B176" s="1" t="s">
        <v>115</v>
      </c>
      <c r="C176" s="4">
        <v>17</v>
      </c>
      <c r="D176" s="8">
        <v>1.1499999999999999</v>
      </c>
      <c r="E176" s="4">
        <v>5</v>
      </c>
      <c r="F176" s="8">
        <v>0.78</v>
      </c>
      <c r="G176" s="4">
        <v>12</v>
      </c>
      <c r="H176" s="8">
        <v>1.48</v>
      </c>
      <c r="I176" s="4">
        <v>0</v>
      </c>
    </row>
    <row r="177" spans="1:9" x14ac:dyDescent="0.2">
      <c r="A177" s="2">
        <v>18</v>
      </c>
      <c r="B177" s="1" t="s">
        <v>93</v>
      </c>
      <c r="C177" s="4">
        <v>17</v>
      </c>
      <c r="D177" s="8">
        <v>1.1499999999999999</v>
      </c>
      <c r="E177" s="4">
        <v>2</v>
      </c>
      <c r="F177" s="8">
        <v>0.31</v>
      </c>
      <c r="G177" s="4">
        <v>15</v>
      </c>
      <c r="H177" s="8">
        <v>1.85</v>
      </c>
      <c r="I177" s="4">
        <v>0</v>
      </c>
    </row>
    <row r="178" spans="1:9" x14ac:dyDescent="0.2">
      <c r="A178" s="2">
        <v>20</v>
      </c>
      <c r="B178" s="1" t="s">
        <v>122</v>
      </c>
      <c r="C178" s="4">
        <v>16</v>
      </c>
      <c r="D178" s="8">
        <v>1.08</v>
      </c>
      <c r="E178" s="4">
        <v>0</v>
      </c>
      <c r="F178" s="8">
        <v>0</v>
      </c>
      <c r="G178" s="4">
        <v>16</v>
      </c>
      <c r="H178" s="8">
        <v>1.97</v>
      </c>
      <c r="I178" s="4">
        <v>0</v>
      </c>
    </row>
    <row r="179" spans="1:9" x14ac:dyDescent="0.2">
      <c r="A179" s="2">
        <v>20</v>
      </c>
      <c r="B179" s="1" t="s">
        <v>110</v>
      </c>
      <c r="C179" s="4">
        <v>16</v>
      </c>
      <c r="D179" s="8">
        <v>1.08</v>
      </c>
      <c r="E179" s="4">
        <v>10</v>
      </c>
      <c r="F179" s="8">
        <v>1.56</v>
      </c>
      <c r="G179" s="4">
        <v>6</v>
      </c>
      <c r="H179" s="8">
        <v>0.74</v>
      </c>
      <c r="I179" s="4">
        <v>0</v>
      </c>
    </row>
    <row r="180" spans="1:9" x14ac:dyDescent="0.2">
      <c r="A180" s="2">
        <v>20</v>
      </c>
      <c r="B180" s="1" t="s">
        <v>118</v>
      </c>
      <c r="C180" s="4">
        <v>16</v>
      </c>
      <c r="D180" s="8">
        <v>1.08</v>
      </c>
      <c r="E180" s="4">
        <v>4</v>
      </c>
      <c r="F180" s="8">
        <v>0.62</v>
      </c>
      <c r="G180" s="4">
        <v>12</v>
      </c>
      <c r="H180" s="8">
        <v>1.48</v>
      </c>
      <c r="I180" s="4">
        <v>0</v>
      </c>
    </row>
    <row r="181" spans="1:9" x14ac:dyDescent="0.2">
      <c r="A181" s="1"/>
      <c r="C181" s="4"/>
      <c r="D181" s="8"/>
      <c r="E181" s="4"/>
      <c r="F181" s="8"/>
      <c r="G181" s="4"/>
      <c r="H181" s="8"/>
      <c r="I181" s="4"/>
    </row>
    <row r="182" spans="1:9" x14ac:dyDescent="0.2">
      <c r="A182" s="1" t="s">
        <v>8</v>
      </c>
      <c r="C182" s="4"/>
      <c r="D182" s="8"/>
      <c r="E182" s="4"/>
      <c r="F182" s="8"/>
      <c r="G182" s="4"/>
      <c r="H182" s="8"/>
      <c r="I182" s="4"/>
    </row>
    <row r="183" spans="1:9" x14ac:dyDescent="0.2">
      <c r="A183" s="2">
        <v>1</v>
      </c>
      <c r="B183" s="1" t="s">
        <v>124</v>
      </c>
      <c r="C183" s="4">
        <v>130</v>
      </c>
      <c r="D183" s="8">
        <v>5.73</v>
      </c>
      <c r="E183" s="4">
        <v>98</v>
      </c>
      <c r="F183" s="8">
        <v>7.35</v>
      </c>
      <c r="G183" s="4">
        <v>32</v>
      </c>
      <c r="H183" s="8">
        <v>3.63</v>
      </c>
      <c r="I183" s="4">
        <v>0</v>
      </c>
    </row>
    <row r="184" spans="1:9" x14ac:dyDescent="0.2">
      <c r="A184" s="2">
        <v>2</v>
      </c>
      <c r="B184" s="1" t="s">
        <v>105</v>
      </c>
      <c r="C184" s="4">
        <v>89</v>
      </c>
      <c r="D184" s="8">
        <v>3.92</v>
      </c>
      <c r="E184" s="4">
        <v>85</v>
      </c>
      <c r="F184" s="8">
        <v>6.38</v>
      </c>
      <c r="G184" s="4">
        <v>4</v>
      </c>
      <c r="H184" s="8">
        <v>0.45</v>
      </c>
      <c r="I184" s="4">
        <v>0</v>
      </c>
    </row>
    <row r="185" spans="1:9" x14ac:dyDescent="0.2">
      <c r="A185" s="2">
        <v>3</v>
      </c>
      <c r="B185" s="1" t="s">
        <v>99</v>
      </c>
      <c r="C185" s="4">
        <v>84</v>
      </c>
      <c r="D185" s="8">
        <v>3.7</v>
      </c>
      <c r="E185" s="4">
        <v>58</v>
      </c>
      <c r="F185" s="8">
        <v>4.3499999999999996</v>
      </c>
      <c r="G185" s="4">
        <v>26</v>
      </c>
      <c r="H185" s="8">
        <v>2.95</v>
      </c>
      <c r="I185" s="4">
        <v>0</v>
      </c>
    </row>
    <row r="186" spans="1:9" x14ac:dyDescent="0.2">
      <c r="A186" s="2">
        <v>4</v>
      </c>
      <c r="B186" s="1" t="s">
        <v>89</v>
      </c>
      <c r="C186" s="4">
        <v>68</v>
      </c>
      <c r="D186" s="8">
        <v>3</v>
      </c>
      <c r="E186" s="4">
        <v>22</v>
      </c>
      <c r="F186" s="8">
        <v>1.65</v>
      </c>
      <c r="G186" s="4">
        <v>46</v>
      </c>
      <c r="H186" s="8">
        <v>5.22</v>
      </c>
      <c r="I186" s="4">
        <v>0</v>
      </c>
    </row>
    <row r="187" spans="1:9" x14ac:dyDescent="0.2">
      <c r="A187" s="2">
        <v>5</v>
      </c>
      <c r="B187" s="1" t="s">
        <v>96</v>
      </c>
      <c r="C187" s="4">
        <v>64</v>
      </c>
      <c r="D187" s="8">
        <v>2.82</v>
      </c>
      <c r="E187" s="4">
        <v>38</v>
      </c>
      <c r="F187" s="8">
        <v>2.85</v>
      </c>
      <c r="G187" s="4">
        <v>26</v>
      </c>
      <c r="H187" s="8">
        <v>2.95</v>
      </c>
      <c r="I187" s="4">
        <v>0</v>
      </c>
    </row>
    <row r="188" spans="1:9" x14ac:dyDescent="0.2">
      <c r="A188" s="2">
        <v>6</v>
      </c>
      <c r="B188" s="1" t="s">
        <v>104</v>
      </c>
      <c r="C188" s="4">
        <v>60</v>
      </c>
      <c r="D188" s="8">
        <v>2.65</v>
      </c>
      <c r="E188" s="4">
        <v>57</v>
      </c>
      <c r="F188" s="8">
        <v>4.28</v>
      </c>
      <c r="G188" s="4">
        <v>3</v>
      </c>
      <c r="H188" s="8">
        <v>0.34</v>
      </c>
      <c r="I188" s="4">
        <v>0</v>
      </c>
    </row>
    <row r="189" spans="1:9" x14ac:dyDescent="0.2">
      <c r="A189" s="2">
        <v>7</v>
      </c>
      <c r="B189" s="1" t="s">
        <v>107</v>
      </c>
      <c r="C189" s="4">
        <v>57</v>
      </c>
      <c r="D189" s="8">
        <v>2.5099999999999998</v>
      </c>
      <c r="E189" s="4">
        <v>51</v>
      </c>
      <c r="F189" s="8">
        <v>3.83</v>
      </c>
      <c r="G189" s="4">
        <v>6</v>
      </c>
      <c r="H189" s="8">
        <v>0.68</v>
      </c>
      <c r="I189" s="4">
        <v>0</v>
      </c>
    </row>
    <row r="190" spans="1:9" x14ac:dyDescent="0.2">
      <c r="A190" s="2">
        <v>8</v>
      </c>
      <c r="B190" s="1" t="s">
        <v>91</v>
      </c>
      <c r="C190" s="4">
        <v>47</v>
      </c>
      <c r="D190" s="8">
        <v>2.0699999999999998</v>
      </c>
      <c r="E190" s="4">
        <v>34</v>
      </c>
      <c r="F190" s="8">
        <v>2.5499999999999998</v>
      </c>
      <c r="G190" s="4">
        <v>13</v>
      </c>
      <c r="H190" s="8">
        <v>1.47</v>
      </c>
      <c r="I190" s="4">
        <v>0</v>
      </c>
    </row>
    <row r="191" spans="1:9" x14ac:dyDescent="0.2">
      <c r="A191" s="2">
        <v>9</v>
      </c>
      <c r="B191" s="1" t="s">
        <v>101</v>
      </c>
      <c r="C191" s="4">
        <v>45</v>
      </c>
      <c r="D191" s="8">
        <v>1.98</v>
      </c>
      <c r="E191" s="4">
        <v>29</v>
      </c>
      <c r="F191" s="8">
        <v>2.1800000000000002</v>
      </c>
      <c r="G191" s="4">
        <v>16</v>
      </c>
      <c r="H191" s="8">
        <v>1.81</v>
      </c>
      <c r="I191" s="4">
        <v>0</v>
      </c>
    </row>
    <row r="192" spans="1:9" x14ac:dyDescent="0.2">
      <c r="A192" s="2">
        <v>10</v>
      </c>
      <c r="B192" s="1" t="s">
        <v>92</v>
      </c>
      <c r="C192" s="4">
        <v>43</v>
      </c>
      <c r="D192" s="8">
        <v>1.9</v>
      </c>
      <c r="E192" s="4">
        <v>21</v>
      </c>
      <c r="F192" s="8">
        <v>1.58</v>
      </c>
      <c r="G192" s="4">
        <v>22</v>
      </c>
      <c r="H192" s="8">
        <v>2.4900000000000002</v>
      </c>
      <c r="I192" s="4">
        <v>0</v>
      </c>
    </row>
    <row r="193" spans="1:9" x14ac:dyDescent="0.2">
      <c r="A193" s="2">
        <v>11</v>
      </c>
      <c r="B193" s="1" t="s">
        <v>125</v>
      </c>
      <c r="C193" s="4">
        <v>42</v>
      </c>
      <c r="D193" s="8">
        <v>1.85</v>
      </c>
      <c r="E193" s="4">
        <v>30</v>
      </c>
      <c r="F193" s="8">
        <v>2.25</v>
      </c>
      <c r="G193" s="4">
        <v>12</v>
      </c>
      <c r="H193" s="8">
        <v>1.36</v>
      </c>
      <c r="I193" s="4">
        <v>0</v>
      </c>
    </row>
    <row r="194" spans="1:9" x14ac:dyDescent="0.2">
      <c r="A194" s="2">
        <v>12</v>
      </c>
      <c r="B194" s="1" t="s">
        <v>114</v>
      </c>
      <c r="C194" s="4">
        <v>39</v>
      </c>
      <c r="D194" s="8">
        <v>1.72</v>
      </c>
      <c r="E194" s="4">
        <v>21</v>
      </c>
      <c r="F194" s="8">
        <v>1.58</v>
      </c>
      <c r="G194" s="4">
        <v>18</v>
      </c>
      <c r="H194" s="8">
        <v>2.04</v>
      </c>
      <c r="I194" s="4">
        <v>0</v>
      </c>
    </row>
    <row r="195" spans="1:9" x14ac:dyDescent="0.2">
      <c r="A195" s="2">
        <v>12</v>
      </c>
      <c r="B195" s="1" t="s">
        <v>100</v>
      </c>
      <c r="C195" s="4">
        <v>39</v>
      </c>
      <c r="D195" s="8">
        <v>1.72</v>
      </c>
      <c r="E195" s="4">
        <v>16</v>
      </c>
      <c r="F195" s="8">
        <v>1.2</v>
      </c>
      <c r="G195" s="4">
        <v>23</v>
      </c>
      <c r="H195" s="8">
        <v>2.61</v>
      </c>
      <c r="I195" s="4">
        <v>0</v>
      </c>
    </row>
    <row r="196" spans="1:9" x14ac:dyDescent="0.2">
      <c r="A196" s="2">
        <v>14</v>
      </c>
      <c r="B196" s="1" t="s">
        <v>103</v>
      </c>
      <c r="C196" s="4">
        <v>38</v>
      </c>
      <c r="D196" s="8">
        <v>1.68</v>
      </c>
      <c r="E196" s="4">
        <v>38</v>
      </c>
      <c r="F196" s="8">
        <v>2.85</v>
      </c>
      <c r="G196" s="4">
        <v>0</v>
      </c>
      <c r="H196" s="8">
        <v>0</v>
      </c>
      <c r="I196" s="4">
        <v>0</v>
      </c>
    </row>
    <row r="197" spans="1:9" x14ac:dyDescent="0.2">
      <c r="A197" s="2">
        <v>14</v>
      </c>
      <c r="B197" s="1" t="s">
        <v>108</v>
      </c>
      <c r="C197" s="4">
        <v>38</v>
      </c>
      <c r="D197" s="8">
        <v>1.68</v>
      </c>
      <c r="E197" s="4">
        <v>35</v>
      </c>
      <c r="F197" s="8">
        <v>2.63</v>
      </c>
      <c r="G197" s="4">
        <v>3</v>
      </c>
      <c r="H197" s="8">
        <v>0.34</v>
      </c>
      <c r="I197" s="4">
        <v>0</v>
      </c>
    </row>
    <row r="198" spans="1:9" x14ac:dyDescent="0.2">
      <c r="A198" s="2">
        <v>16</v>
      </c>
      <c r="B198" s="1" t="s">
        <v>97</v>
      </c>
      <c r="C198" s="4">
        <v>35</v>
      </c>
      <c r="D198" s="8">
        <v>1.54</v>
      </c>
      <c r="E198" s="4">
        <v>24</v>
      </c>
      <c r="F198" s="8">
        <v>1.8</v>
      </c>
      <c r="G198" s="4">
        <v>11</v>
      </c>
      <c r="H198" s="8">
        <v>1.25</v>
      </c>
      <c r="I198" s="4">
        <v>0</v>
      </c>
    </row>
    <row r="199" spans="1:9" x14ac:dyDescent="0.2">
      <c r="A199" s="2">
        <v>16</v>
      </c>
      <c r="B199" s="1" t="s">
        <v>102</v>
      </c>
      <c r="C199" s="4">
        <v>35</v>
      </c>
      <c r="D199" s="8">
        <v>1.54</v>
      </c>
      <c r="E199" s="4">
        <v>30</v>
      </c>
      <c r="F199" s="8">
        <v>2.25</v>
      </c>
      <c r="G199" s="4">
        <v>5</v>
      </c>
      <c r="H199" s="8">
        <v>0.56999999999999995</v>
      </c>
      <c r="I199" s="4">
        <v>0</v>
      </c>
    </row>
    <row r="200" spans="1:9" x14ac:dyDescent="0.2">
      <c r="A200" s="2">
        <v>18</v>
      </c>
      <c r="B200" s="1" t="s">
        <v>94</v>
      </c>
      <c r="C200" s="4">
        <v>33</v>
      </c>
      <c r="D200" s="8">
        <v>1.46</v>
      </c>
      <c r="E200" s="4">
        <v>24</v>
      </c>
      <c r="F200" s="8">
        <v>1.8</v>
      </c>
      <c r="G200" s="4">
        <v>9</v>
      </c>
      <c r="H200" s="8">
        <v>1.02</v>
      </c>
      <c r="I200" s="4">
        <v>0</v>
      </c>
    </row>
    <row r="201" spans="1:9" x14ac:dyDescent="0.2">
      <c r="A201" s="2">
        <v>18</v>
      </c>
      <c r="B201" s="1" t="s">
        <v>95</v>
      </c>
      <c r="C201" s="4">
        <v>33</v>
      </c>
      <c r="D201" s="8">
        <v>1.46</v>
      </c>
      <c r="E201" s="4">
        <v>21</v>
      </c>
      <c r="F201" s="8">
        <v>1.58</v>
      </c>
      <c r="G201" s="4">
        <v>12</v>
      </c>
      <c r="H201" s="8">
        <v>1.36</v>
      </c>
      <c r="I201" s="4">
        <v>0</v>
      </c>
    </row>
    <row r="202" spans="1:9" x14ac:dyDescent="0.2">
      <c r="A202" s="2">
        <v>20</v>
      </c>
      <c r="B202" s="1" t="s">
        <v>126</v>
      </c>
      <c r="C202" s="4">
        <v>29</v>
      </c>
      <c r="D202" s="8">
        <v>1.28</v>
      </c>
      <c r="E202" s="4">
        <v>14</v>
      </c>
      <c r="F202" s="8">
        <v>1.05</v>
      </c>
      <c r="G202" s="4">
        <v>13</v>
      </c>
      <c r="H202" s="8">
        <v>1.47</v>
      </c>
      <c r="I202" s="4">
        <v>0</v>
      </c>
    </row>
    <row r="203" spans="1:9" x14ac:dyDescent="0.2">
      <c r="A203" s="1"/>
      <c r="C203" s="4"/>
      <c r="D203" s="8"/>
      <c r="E203" s="4"/>
      <c r="F203" s="8"/>
      <c r="G203" s="4"/>
      <c r="H203" s="8"/>
      <c r="I203" s="4"/>
    </row>
    <row r="204" spans="1:9" x14ac:dyDescent="0.2">
      <c r="A204" s="1" t="s">
        <v>9</v>
      </c>
      <c r="C204" s="4"/>
      <c r="D204" s="8"/>
      <c r="E204" s="4"/>
      <c r="F204" s="8"/>
      <c r="G204" s="4"/>
      <c r="H204" s="8"/>
      <c r="I204" s="4"/>
    </row>
    <row r="205" spans="1:9" x14ac:dyDescent="0.2">
      <c r="A205" s="2">
        <v>1</v>
      </c>
      <c r="B205" s="1" t="s">
        <v>99</v>
      </c>
      <c r="C205" s="4">
        <v>56</v>
      </c>
      <c r="D205" s="8">
        <v>5.95</v>
      </c>
      <c r="E205" s="4">
        <v>35</v>
      </c>
      <c r="F205" s="8">
        <v>7.37</v>
      </c>
      <c r="G205" s="4">
        <v>21</v>
      </c>
      <c r="H205" s="8">
        <v>4.57</v>
      </c>
      <c r="I205" s="4">
        <v>0</v>
      </c>
    </row>
    <row r="206" spans="1:9" x14ac:dyDescent="0.2">
      <c r="A206" s="2">
        <v>2</v>
      </c>
      <c r="B206" s="1" t="s">
        <v>105</v>
      </c>
      <c r="C206" s="4">
        <v>42</v>
      </c>
      <c r="D206" s="8">
        <v>4.46</v>
      </c>
      <c r="E206" s="4">
        <v>37</v>
      </c>
      <c r="F206" s="8">
        <v>7.79</v>
      </c>
      <c r="G206" s="4">
        <v>5</v>
      </c>
      <c r="H206" s="8">
        <v>1.0900000000000001</v>
      </c>
      <c r="I206" s="4">
        <v>0</v>
      </c>
    </row>
    <row r="207" spans="1:9" x14ac:dyDescent="0.2">
      <c r="A207" s="2">
        <v>3</v>
      </c>
      <c r="B207" s="1" t="s">
        <v>107</v>
      </c>
      <c r="C207" s="4">
        <v>29</v>
      </c>
      <c r="D207" s="8">
        <v>3.08</v>
      </c>
      <c r="E207" s="4">
        <v>22</v>
      </c>
      <c r="F207" s="8">
        <v>4.63</v>
      </c>
      <c r="G207" s="4">
        <v>7</v>
      </c>
      <c r="H207" s="8">
        <v>1.52</v>
      </c>
      <c r="I207" s="4">
        <v>0</v>
      </c>
    </row>
    <row r="208" spans="1:9" x14ac:dyDescent="0.2">
      <c r="A208" s="2">
        <v>4</v>
      </c>
      <c r="B208" s="1" t="s">
        <v>104</v>
      </c>
      <c r="C208" s="4">
        <v>26</v>
      </c>
      <c r="D208" s="8">
        <v>2.76</v>
      </c>
      <c r="E208" s="4">
        <v>24</v>
      </c>
      <c r="F208" s="8">
        <v>5.05</v>
      </c>
      <c r="G208" s="4">
        <v>2</v>
      </c>
      <c r="H208" s="8">
        <v>0.43</v>
      </c>
      <c r="I208" s="4">
        <v>0</v>
      </c>
    </row>
    <row r="209" spans="1:9" x14ac:dyDescent="0.2">
      <c r="A209" s="2">
        <v>5</v>
      </c>
      <c r="B209" s="1" t="s">
        <v>90</v>
      </c>
      <c r="C209" s="4">
        <v>25</v>
      </c>
      <c r="D209" s="8">
        <v>2.66</v>
      </c>
      <c r="E209" s="4">
        <v>6</v>
      </c>
      <c r="F209" s="8">
        <v>1.26</v>
      </c>
      <c r="G209" s="4">
        <v>19</v>
      </c>
      <c r="H209" s="8">
        <v>4.13</v>
      </c>
      <c r="I209" s="4">
        <v>0</v>
      </c>
    </row>
    <row r="210" spans="1:9" x14ac:dyDescent="0.2">
      <c r="A210" s="2">
        <v>6</v>
      </c>
      <c r="B210" s="1" t="s">
        <v>96</v>
      </c>
      <c r="C210" s="4">
        <v>24</v>
      </c>
      <c r="D210" s="8">
        <v>2.5499999999999998</v>
      </c>
      <c r="E210" s="4">
        <v>11</v>
      </c>
      <c r="F210" s="8">
        <v>2.3199999999999998</v>
      </c>
      <c r="G210" s="4">
        <v>13</v>
      </c>
      <c r="H210" s="8">
        <v>2.83</v>
      </c>
      <c r="I210" s="4">
        <v>0</v>
      </c>
    </row>
    <row r="211" spans="1:9" x14ac:dyDescent="0.2">
      <c r="A211" s="2">
        <v>6</v>
      </c>
      <c r="B211" s="1" t="s">
        <v>101</v>
      </c>
      <c r="C211" s="4">
        <v>24</v>
      </c>
      <c r="D211" s="8">
        <v>2.5499999999999998</v>
      </c>
      <c r="E211" s="4">
        <v>20</v>
      </c>
      <c r="F211" s="8">
        <v>4.21</v>
      </c>
      <c r="G211" s="4">
        <v>4</v>
      </c>
      <c r="H211" s="8">
        <v>0.87</v>
      </c>
      <c r="I211" s="4">
        <v>0</v>
      </c>
    </row>
    <row r="212" spans="1:9" x14ac:dyDescent="0.2">
      <c r="A212" s="2">
        <v>8</v>
      </c>
      <c r="B212" s="1" t="s">
        <v>102</v>
      </c>
      <c r="C212" s="4">
        <v>22</v>
      </c>
      <c r="D212" s="8">
        <v>2.34</v>
      </c>
      <c r="E212" s="4">
        <v>18</v>
      </c>
      <c r="F212" s="8">
        <v>3.79</v>
      </c>
      <c r="G212" s="4">
        <v>4</v>
      </c>
      <c r="H212" s="8">
        <v>0.87</v>
      </c>
      <c r="I212" s="4">
        <v>0</v>
      </c>
    </row>
    <row r="213" spans="1:9" x14ac:dyDescent="0.2">
      <c r="A213" s="2">
        <v>9</v>
      </c>
      <c r="B213" s="1" t="s">
        <v>89</v>
      </c>
      <c r="C213" s="4">
        <v>18</v>
      </c>
      <c r="D213" s="8">
        <v>1.91</v>
      </c>
      <c r="E213" s="4">
        <v>3</v>
      </c>
      <c r="F213" s="8">
        <v>0.63</v>
      </c>
      <c r="G213" s="4">
        <v>15</v>
      </c>
      <c r="H213" s="8">
        <v>3.26</v>
      </c>
      <c r="I213" s="4">
        <v>0</v>
      </c>
    </row>
    <row r="214" spans="1:9" x14ac:dyDescent="0.2">
      <c r="A214" s="2">
        <v>9</v>
      </c>
      <c r="B214" s="1" t="s">
        <v>108</v>
      </c>
      <c r="C214" s="4">
        <v>18</v>
      </c>
      <c r="D214" s="8">
        <v>1.91</v>
      </c>
      <c r="E214" s="4">
        <v>16</v>
      </c>
      <c r="F214" s="8">
        <v>3.37</v>
      </c>
      <c r="G214" s="4">
        <v>2</v>
      </c>
      <c r="H214" s="8">
        <v>0.43</v>
      </c>
      <c r="I214" s="4">
        <v>0</v>
      </c>
    </row>
    <row r="215" spans="1:9" x14ac:dyDescent="0.2">
      <c r="A215" s="2">
        <v>11</v>
      </c>
      <c r="B215" s="1" t="s">
        <v>97</v>
      </c>
      <c r="C215" s="4">
        <v>17</v>
      </c>
      <c r="D215" s="8">
        <v>1.81</v>
      </c>
      <c r="E215" s="4">
        <v>12</v>
      </c>
      <c r="F215" s="8">
        <v>2.5299999999999998</v>
      </c>
      <c r="G215" s="4">
        <v>5</v>
      </c>
      <c r="H215" s="8">
        <v>1.0900000000000001</v>
      </c>
      <c r="I215" s="4">
        <v>0</v>
      </c>
    </row>
    <row r="216" spans="1:9" x14ac:dyDescent="0.2">
      <c r="A216" s="2">
        <v>12</v>
      </c>
      <c r="B216" s="1" t="s">
        <v>92</v>
      </c>
      <c r="C216" s="4">
        <v>16</v>
      </c>
      <c r="D216" s="8">
        <v>1.7</v>
      </c>
      <c r="E216" s="4">
        <v>8</v>
      </c>
      <c r="F216" s="8">
        <v>1.68</v>
      </c>
      <c r="G216" s="4">
        <v>8</v>
      </c>
      <c r="H216" s="8">
        <v>1.74</v>
      </c>
      <c r="I216" s="4">
        <v>0</v>
      </c>
    </row>
    <row r="217" spans="1:9" x14ac:dyDescent="0.2">
      <c r="A217" s="2">
        <v>12</v>
      </c>
      <c r="B217" s="1" t="s">
        <v>100</v>
      </c>
      <c r="C217" s="4">
        <v>16</v>
      </c>
      <c r="D217" s="8">
        <v>1.7</v>
      </c>
      <c r="E217" s="4">
        <v>10</v>
      </c>
      <c r="F217" s="8">
        <v>2.11</v>
      </c>
      <c r="G217" s="4">
        <v>6</v>
      </c>
      <c r="H217" s="8">
        <v>1.3</v>
      </c>
      <c r="I217" s="4">
        <v>0</v>
      </c>
    </row>
    <row r="218" spans="1:9" x14ac:dyDescent="0.2">
      <c r="A218" s="2">
        <v>14</v>
      </c>
      <c r="B218" s="1" t="s">
        <v>118</v>
      </c>
      <c r="C218" s="4">
        <v>15</v>
      </c>
      <c r="D218" s="8">
        <v>1.59</v>
      </c>
      <c r="E218" s="4">
        <v>4</v>
      </c>
      <c r="F218" s="8">
        <v>0.84</v>
      </c>
      <c r="G218" s="4">
        <v>11</v>
      </c>
      <c r="H218" s="8">
        <v>2.39</v>
      </c>
      <c r="I218" s="4">
        <v>0</v>
      </c>
    </row>
    <row r="219" spans="1:9" x14ac:dyDescent="0.2">
      <c r="A219" s="2">
        <v>15</v>
      </c>
      <c r="B219" s="1" t="s">
        <v>114</v>
      </c>
      <c r="C219" s="4">
        <v>14</v>
      </c>
      <c r="D219" s="8">
        <v>1.49</v>
      </c>
      <c r="E219" s="4">
        <v>5</v>
      </c>
      <c r="F219" s="8">
        <v>1.05</v>
      </c>
      <c r="G219" s="4">
        <v>9</v>
      </c>
      <c r="H219" s="8">
        <v>1.96</v>
      </c>
      <c r="I219" s="4">
        <v>0</v>
      </c>
    </row>
    <row r="220" spans="1:9" x14ac:dyDescent="0.2">
      <c r="A220" s="2">
        <v>15</v>
      </c>
      <c r="B220" s="1" t="s">
        <v>106</v>
      </c>
      <c r="C220" s="4">
        <v>14</v>
      </c>
      <c r="D220" s="8">
        <v>1.49</v>
      </c>
      <c r="E220" s="4">
        <v>6</v>
      </c>
      <c r="F220" s="8">
        <v>1.26</v>
      </c>
      <c r="G220" s="4">
        <v>8</v>
      </c>
      <c r="H220" s="8">
        <v>1.74</v>
      </c>
      <c r="I220" s="4">
        <v>0</v>
      </c>
    </row>
    <row r="221" spans="1:9" x14ac:dyDescent="0.2">
      <c r="A221" s="2">
        <v>17</v>
      </c>
      <c r="B221" s="1" t="s">
        <v>110</v>
      </c>
      <c r="C221" s="4">
        <v>13</v>
      </c>
      <c r="D221" s="8">
        <v>1.38</v>
      </c>
      <c r="E221" s="4">
        <v>11</v>
      </c>
      <c r="F221" s="8">
        <v>2.3199999999999998</v>
      </c>
      <c r="G221" s="4">
        <v>2</v>
      </c>
      <c r="H221" s="8">
        <v>0.43</v>
      </c>
      <c r="I221" s="4">
        <v>0</v>
      </c>
    </row>
    <row r="222" spans="1:9" x14ac:dyDescent="0.2">
      <c r="A222" s="2">
        <v>18</v>
      </c>
      <c r="B222" s="1" t="s">
        <v>115</v>
      </c>
      <c r="C222" s="4">
        <v>12</v>
      </c>
      <c r="D222" s="8">
        <v>1.28</v>
      </c>
      <c r="E222" s="4">
        <v>4</v>
      </c>
      <c r="F222" s="8">
        <v>0.84</v>
      </c>
      <c r="G222" s="4">
        <v>8</v>
      </c>
      <c r="H222" s="8">
        <v>1.74</v>
      </c>
      <c r="I222" s="4">
        <v>0</v>
      </c>
    </row>
    <row r="223" spans="1:9" x14ac:dyDescent="0.2">
      <c r="A223" s="2">
        <v>18</v>
      </c>
      <c r="B223" s="1" t="s">
        <v>95</v>
      </c>
      <c r="C223" s="4">
        <v>12</v>
      </c>
      <c r="D223" s="8">
        <v>1.28</v>
      </c>
      <c r="E223" s="4">
        <v>8</v>
      </c>
      <c r="F223" s="8">
        <v>1.68</v>
      </c>
      <c r="G223" s="4">
        <v>4</v>
      </c>
      <c r="H223" s="8">
        <v>0.87</v>
      </c>
      <c r="I223" s="4">
        <v>0</v>
      </c>
    </row>
    <row r="224" spans="1:9" x14ac:dyDescent="0.2">
      <c r="A224" s="2">
        <v>20</v>
      </c>
      <c r="B224" s="1" t="s">
        <v>98</v>
      </c>
      <c r="C224" s="4">
        <v>11</v>
      </c>
      <c r="D224" s="8">
        <v>1.17</v>
      </c>
      <c r="E224" s="4">
        <v>4</v>
      </c>
      <c r="F224" s="8">
        <v>0.84</v>
      </c>
      <c r="G224" s="4">
        <v>7</v>
      </c>
      <c r="H224" s="8">
        <v>1.52</v>
      </c>
      <c r="I224" s="4">
        <v>0</v>
      </c>
    </row>
    <row r="225" spans="1:9" x14ac:dyDescent="0.2">
      <c r="A225" s="1"/>
      <c r="C225" s="4"/>
      <c r="D225" s="8"/>
      <c r="E225" s="4"/>
      <c r="F225" s="8"/>
      <c r="G225" s="4"/>
      <c r="H225" s="8"/>
      <c r="I225" s="4"/>
    </row>
    <row r="226" spans="1:9" x14ac:dyDescent="0.2">
      <c r="A226" s="1" t="s">
        <v>10</v>
      </c>
      <c r="C226" s="4"/>
      <c r="D226" s="8"/>
      <c r="E226" s="4"/>
      <c r="F226" s="8"/>
      <c r="G226" s="4"/>
      <c r="H226" s="8"/>
      <c r="I226" s="4"/>
    </row>
    <row r="227" spans="1:9" x14ac:dyDescent="0.2">
      <c r="A227" s="2">
        <v>1</v>
      </c>
      <c r="B227" s="1" t="s">
        <v>105</v>
      </c>
      <c r="C227" s="4">
        <v>46</v>
      </c>
      <c r="D227" s="8">
        <v>4.66</v>
      </c>
      <c r="E227" s="4">
        <v>44</v>
      </c>
      <c r="F227" s="8">
        <v>9.17</v>
      </c>
      <c r="G227" s="4">
        <v>2</v>
      </c>
      <c r="H227" s="8">
        <v>0.41</v>
      </c>
      <c r="I227" s="4">
        <v>0</v>
      </c>
    </row>
    <row r="228" spans="1:9" x14ac:dyDescent="0.2">
      <c r="A228" s="2">
        <v>2</v>
      </c>
      <c r="B228" s="1" t="s">
        <v>99</v>
      </c>
      <c r="C228" s="4">
        <v>34</v>
      </c>
      <c r="D228" s="8">
        <v>3.44</v>
      </c>
      <c r="E228" s="4">
        <v>20</v>
      </c>
      <c r="F228" s="8">
        <v>4.17</v>
      </c>
      <c r="G228" s="4">
        <v>14</v>
      </c>
      <c r="H228" s="8">
        <v>2.9</v>
      </c>
      <c r="I228" s="4">
        <v>0</v>
      </c>
    </row>
    <row r="229" spans="1:9" x14ac:dyDescent="0.2">
      <c r="A229" s="2">
        <v>3</v>
      </c>
      <c r="B229" s="1" t="s">
        <v>89</v>
      </c>
      <c r="C229" s="4">
        <v>28</v>
      </c>
      <c r="D229" s="8">
        <v>2.83</v>
      </c>
      <c r="E229" s="4">
        <v>9</v>
      </c>
      <c r="F229" s="8">
        <v>1.88</v>
      </c>
      <c r="G229" s="4">
        <v>19</v>
      </c>
      <c r="H229" s="8">
        <v>3.93</v>
      </c>
      <c r="I229" s="4">
        <v>0</v>
      </c>
    </row>
    <row r="230" spans="1:9" x14ac:dyDescent="0.2">
      <c r="A230" s="2">
        <v>4</v>
      </c>
      <c r="B230" s="1" t="s">
        <v>101</v>
      </c>
      <c r="C230" s="4">
        <v>27</v>
      </c>
      <c r="D230" s="8">
        <v>2.73</v>
      </c>
      <c r="E230" s="4">
        <v>22</v>
      </c>
      <c r="F230" s="8">
        <v>4.58</v>
      </c>
      <c r="G230" s="4">
        <v>5</v>
      </c>
      <c r="H230" s="8">
        <v>1.04</v>
      </c>
      <c r="I230" s="4">
        <v>0</v>
      </c>
    </row>
    <row r="231" spans="1:9" x14ac:dyDescent="0.2">
      <c r="A231" s="2">
        <v>5</v>
      </c>
      <c r="B231" s="1" t="s">
        <v>107</v>
      </c>
      <c r="C231" s="4">
        <v>25</v>
      </c>
      <c r="D231" s="8">
        <v>2.5299999999999998</v>
      </c>
      <c r="E231" s="4">
        <v>14</v>
      </c>
      <c r="F231" s="8">
        <v>2.92</v>
      </c>
      <c r="G231" s="4">
        <v>11</v>
      </c>
      <c r="H231" s="8">
        <v>2.2799999999999998</v>
      </c>
      <c r="I231" s="4">
        <v>0</v>
      </c>
    </row>
    <row r="232" spans="1:9" x14ac:dyDescent="0.2">
      <c r="A232" s="2">
        <v>6</v>
      </c>
      <c r="B232" s="1" t="s">
        <v>104</v>
      </c>
      <c r="C232" s="4">
        <v>22</v>
      </c>
      <c r="D232" s="8">
        <v>2.23</v>
      </c>
      <c r="E232" s="4">
        <v>20</v>
      </c>
      <c r="F232" s="8">
        <v>4.17</v>
      </c>
      <c r="G232" s="4">
        <v>2</v>
      </c>
      <c r="H232" s="8">
        <v>0.41</v>
      </c>
      <c r="I232" s="4">
        <v>0</v>
      </c>
    </row>
    <row r="233" spans="1:9" x14ac:dyDescent="0.2">
      <c r="A233" s="2">
        <v>7</v>
      </c>
      <c r="B233" s="1" t="s">
        <v>92</v>
      </c>
      <c r="C233" s="4">
        <v>20</v>
      </c>
      <c r="D233" s="8">
        <v>2.02</v>
      </c>
      <c r="E233" s="4">
        <v>10</v>
      </c>
      <c r="F233" s="8">
        <v>2.08</v>
      </c>
      <c r="G233" s="4">
        <v>10</v>
      </c>
      <c r="H233" s="8">
        <v>2.0699999999999998</v>
      </c>
      <c r="I233" s="4">
        <v>0</v>
      </c>
    </row>
    <row r="234" spans="1:9" x14ac:dyDescent="0.2">
      <c r="A234" s="2">
        <v>8</v>
      </c>
      <c r="B234" s="1" t="s">
        <v>96</v>
      </c>
      <c r="C234" s="4">
        <v>19</v>
      </c>
      <c r="D234" s="8">
        <v>1.92</v>
      </c>
      <c r="E234" s="4">
        <v>8</v>
      </c>
      <c r="F234" s="8">
        <v>1.67</v>
      </c>
      <c r="G234" s="4">
        <v>11</v>
      </c>
      <c r="H234" s="8">
        <v>2.2799999999999998</v>
      </c>
      <c r="I234" s="4">
        <v>0</v>
      </c>
    </row>
    <row r="235" spans="1:9" x14ac:dyDescent="0.2">
      <c r="A235" s="2">
        <v>8</v>
      </c>
      <c r="B235" s="1" t="s">
        <v>108</v>
      </c>
      <c r="C235" s="4">
        <v>19</v>
      </c>
      <c r="D235" s="8">
        <v>1.92</v>
      </c>
      <c r="E235" s="4">
        <v>18</v>
      </c>
      <c r="F235" s="8">
        <v>3.75</v>
      </c>
      <c r="G235" s="4">
        <v>1</v>
      </c>
      <c r="H235" s="8">
        <v>0.21</v>
      </c>
      <c r="I235" s="4">
        <v>0</v>
      </c>
    </row>
    <row r="236" spans="1:9" x14ac:dyDescent="0.2">
      <c r="A236" s="2">
        <v>10</v>
      </c>
      <c r="B236" s="1" t="s">
        <v>102</v>
      </c>
      <c r="C236" s="4">
        <v>18</v>
      </c>
      <c r="D236" s="8">
        <v>1.82</v>
      </c>
      <c r="E236" s="4">
        <v>16</v>
      </c>
      <c r="F236" s="8">
        <v>3.33</v>
      </c>
      <c r="G236" s="4">
        <v>2</v>
      </c>
      <c r="H236" s="8">
        <v>0.41</v>
      </c>
      <c r="I236" s="4">
        <v>0</v>
      </c>
    </row>
    <row r="237" spans="1:9" x14ac:dyDescent="0.2">
      <c r="A237" s="2">
        <v>11</v>
      </c>
      <c r="B237" s="1" t="s">
        <v>90</v>
      </c>
      <c r="C237" s="4">
        <v>16</v>
      </c>
      <c r="D237" s="8">
        <v>1.62</v>
      </c>
      <c r="E237" s="4">
        <v>5</v>
      </c>
      <c r="F237" s="8">
        <v>1.04</v>
      </c>
      <c r="G237" s="4">
        <v>11</v>
      </c>
      <c r="H237" s="8">
        <v>2.2799999999999998</v>
      </c>
      <c r="I237" s="4">
        <v>0</v>
      </c>
    </row>
    <row r="238" spans="1:9" x14ac:dyDescent="0.2">
      <c r="A238" s="2">
        <v>11</v>
      </c>
      <c r="B238" s="1" t="s">
        <v>127</v>
      </c>
      <c r="C238" s="4">
        <v>16</v>
      </c>
      <c r="D238" s="8">
        <v>1.62</v>
      </c>
      <c r="E238" s="4">
        <v>5</v>
      </c>
      <c r="F238" s="8">
        <v>1.04</v>
      </c>
      <c r="G238" s="4">
        <v>11</v>
      </c>
      <c r="H238" s="8">
        <v>2.2799999999999998</v>
      </c>
      <c r="I238" s="4">
        <v>0</v>
      </c>
    </row>
    <row r="239" spans="1:9" x14ac:dyDescent="0.2">
      <c r="A239" s="2">
        <v>11</v>
      </c>
      <c r="B239" s="1" t="s">
        <v>103</v>
      </c>
      <c r="C239" s="4">
        <v>16</v>
      </c>
      <c r="D239" s="8">
        <v>1.62</v>
      </c>
      <c r="E239" s="4">
        <v>15</v>
      </c>
      <c r="F239" s="8">
        <v>3.13</v>
      </c>
      <c r="G239" s="4">
        <v>1</v>
      </c>
      <c r="H239" s="8">
        <v>0.21</v>
      </c>
      <c r="I239" s="4">
        <v>0</v>
      </c>
    </row>
    <row r="240" spans="1:9" x14ac:dyDescent="0.2">
      <c r="A240" s="2">
        <v>14</v>
      </c>
      <c r="B240" s="1" t="s">
        <v>128</v>
      </c>
      <c r="C240" s="4">
        <v>15</v>
      </c>
      <c r="D240" s="8">
        <v>1.52</v>
      </c>
      <c r="E240" s="4">
        <v>3</v>
      </c>
      <c r="F240" s="8">
        <v>0.63</v>
      </c>
      <c r="G240" s="4">
        <v>12</v>
      </c>
      <c r="H240" s="8">
        <v>2.48</v>
      </c>
      <c r="I240" s="4">
        <v>0</v>
      </c>
    </row>
    <row r="241" spans="1:9" x14ac:dyDescent="0.2">
      <c r="A241" s="2">
        <v>14</v>
      </c>
      <c r="B241" s="1" t="s">
        <v>130</v>
      </c>
      <c r="C241" s="4">
        <v>15</v>
      </c>
      <c r="D241" s="8">
        <v>1.52</v>
      </c>
      <c r="E241" s="4">
        <v>2</v>
      </c>
      <c r="F241" s="8">
        <v>0.42</v>
      </c>
      <c r="G241" s="4">
        <v>2</v>
      </c>
      <c r="H241" s="8">
        <v>0.41</v>
      </c>
      <c r="I241" s="4">
        <v>0</v>
      </c>
    </row>
    <row r="242" spans="1:9" x14ac:dyDescent="0.2">
      <c r="A242" s="2">
        <v>16</v>
      </c>
      <c r="B242" s="1" t="s">
        <v>94</v>
      </c>
      <c r="C242" s="4">
        <v>14</v>
      </c>
      <c r="D242" s="8">
        <v>1.42</v>
      </c>
      <c r="E242" s="4">
        <v>11</v>
      </c>
      <c r="F242" s="8">
        <v>2.29</v>
      </c>
      <c r="G242" s="4">
        <v>3</v>
      </c>
      <c r="H242" s="8">
        <v>0.62</v>
      </c>
      <c r="I242" s="4">
        <v>0</v>
      </c>
    </row>
    <row r="243" spans="1:9" x14ac:dyDescent="0.2">
      <c r="A243" s="2">
        <v>16</v>
      </c>
      <c r="B243" s="1" t="s">
        <v>100</v>
      </c>
      <c r="C243" s="4">
        <v>14</v>
      </c>
      <c r="D243" s="8">
        <v>1.42</v>
      </c>
      <c r="E243" s="4">
        <v>6</v>
      </c>
      <c r="F243" s="8">
        <v>1.25</v>
      </c>
      <c r="G243" s="4">
        <v>8</v>
      </c>
      <c r="H243" s="8">
        <v>1.66</v>
      </c>
      <c r="I243" s="4">
        <v>0</v>
      </c>
    </row>
    <row r="244" spans="1:9" x14ac:dyDescent="0.2">
      <c r="A244" s="2">
        <v>16</v>
      </c>
      <c r="B244" s="1" t="s">
        <v>129</v>
      </c>
      <c r="C244" s="4">
        <v>14</v>
      </c>
      <c r="D244" s="8">
        <v>1.42</v>
      </c>
      <c r="E244" s="4">
        <v>10</v>
      </c>
      <c r="F244" s="8">
        <v>2.08</v>
      </c>
      <c r="G244" s="4">
        <v>4</v>
      </c>
      <c r="H244" s="8">
        <v>0.83</v>
      </c>
      <c r="I244" s="4">
        <v>0</v>
      </c>
    </row>
    <row r="245" spans="1:9" x14ac:dyDescent="0.2">
      <c r="A245" s="2">
        <v>16</v>
      </c>
      <c r="B245" s="1" t="s">
        <v>118</v>
      </c>
      <c r="C245" s="4">
        <v>14</v>
      </c>
      <c r="D245" s="8">
        <v>1.42</v>
      </c>
      <c r="E245" s="4">
        <v>6</v>
      </c>
      <c r="F245" s="8">
        <v>1.25</v>
      </c>
      <c r="G245" s="4">
        <v>8</v>
      </c>
      <c r="H245" s="8">
        <v>1.66</v>
      </c>
      <c r="I245" s="4">
        <v>0</v>
      </c>
    </row>
    <row r="246" spans="1:9" x14ac:dyDescent="0.2">
      <c r="A246" s="2">
        <v>16</v>
      </c>
      <c r="B246" s="1" t="s">
        <v>106</v>
      </c>
      <c r="C246" s="4">
        <v>14</v>
      </c>
      <c r="D246" s="8">
        <v>1.42</v>
      </c>
      <c r="E246" s="4">
        <v>13</v>
      </c>
      <c r="F246" s="8">
        <v>2.71</v>
      </c>
      <c r="G246" s="4">
        <v>1</v>
      </c>
      <c r="H246" s="8">
        <v>0.21</v>
      </c>
      <c r="I246" s="4">
        <v>0</v>
      </c>
    </row>
    <row r="247" spans="1:9" x14ac:dyDescent="0.2">
      <c r="A247" s="1"/>
      <c r="C247" s="4"/>
      <c r="D247" s="8"/>
      <c r="E247" s="4"/>
      <c r="F247" s="8"/>
      <c r="G247" s="4"/>
      <c r="H247" s="8"/>
      <c r="I247" s="4"/>
    </row>
    <row r="248" spans="1:9" x14ac:dyDescent="0.2">
      <c r="A248" s="1" t="s">
        <v>11</v>
      </c>
      <c r="C248" s="4"/>
      <c r="D248" s="8"/>
      <c r="E248" s="4"/>
      <c r="F248" s="8"/>
      <c r="G248" s="4"/>
      <c r="H248" s="8"/>
      <c r="I248" s="4"/>
    </row>
    <row r="249" spans="1:9" x14ac:dyDescent="0.2">
      <c r="A249" s="2">
        <v>1</v>
      </c>
      <c r="B249" s="1" t="s">
        <v>132</v>
      </c>
      <c r="C249" s="4">
        <v>62</v>
      </c>
      <c r="D249" s="8">
        <v>4.0999999999999996</v>
      </c>
      <c r="E249" s="4">
        <v>47</v>
      </c>
      <c r="F249" s="8">
        <v>5.22</v>
      </c>
      <c r="G249" s="4">
        <v>15</v>
      </c>
      <c r="H249" s="8">
        <v>2.56</v>
      </c>
      <c r="I249" s="4">
        <v>0</v>
      </c>
    </row>
    <row r="250" spans="1:9" x14ac:dyDescent="0.2">
      <c r="A250" s="2">
        <v>2</v>
      </c>
      <c r="B250" s="1" t="s">
        <v>89</v>
      </c>
      <c r="C250" s="4">
        <v>58</v>
      </c>
      <c r="D250" s="8">
        <v>3.83</v>
      </c>
      <c r="E250" s="4">
        <v>12</v>
      </c>
      <c r="F250" s="8">
        <v>1.33</v>
      </c>
      <c r="G250" s="4">
        <v>46</v>
      </c>
      <c r="H250" s="8">
        <v>7.84</v>
      </c>
      <c r="I250" s="4">
        <v>0</v>
      </c>
    </row>
    <row r="251" spans="1:9" x14ac:dyDescent="0.2">
      <c r="A251" s="2">
        <v>3</v>
      </c>
      <c r="B251" s="1" t="s">
        <v>105</v>
      </c>
      <c r="C251" s="4">
        <v>56</v>
      </c>
      <c r="D251" s="8">
        <v>3.7</v>
      </c>
      <c r="E251" s="4">
        <v>55</v>
      </c>
      <c r="F251" s="8">
        <v>6.1</v>
      </c>
      <c r="G251" s="4">
        <v>1</v>
      </c>
      <c r="H251" s="8">
        <v>0.17</v>
      </c>
      <c r="I251" s="4">
        <v>0</v>
      </c>
    </row>
    <row r="252" spans="1:9" x14ac:dyDescent="0.2">
      <c r="A252" s="2">
        <v>4</v>
      </c>
      <c r="B252" s="1" t="s">
        <v>133</v>
      </c>
      <c r="C252" s="4">
        <v>43</v>
      </c>
      <c r="D252" s="8">
        <v>2.84</v>
      </c>
      <c r="E252" s="4">
        <v>34</v>
      </c>
      <c r="F252" s="8">
        <v>3.77</v>
      </c>
      <c r="G252" s="4">
        <v>9</v>
      </c>
      <c r="H252" s="8">
        <v>1.53</v>
      </c>
      <c r="I252" s="4">
        <v>0</v>
      </c>
    </row>
    <row r="253" spans="1:9" x14ac:dyDescent="0.2">
      <c r="A253" s="2">
        <v>5</v>
      </c>
      <c r="B253" s="1" t="s">
        <v>104</v>
      </c>
      <c r="C253" s="4">
        <v>40</v>
      </c>
      <c r="D253" s="8">
        <v>2.64</v>
      </c>
      <c r="E253" s="4">
        <v>38</v>
      </c>
      <c r="F253" s="8">
        <v>4.22</v>
      </c>
      <c r="G253" s="4">
        <v>2</v>
      </c>
      <c r="H253" s="8">
        <v>0.34</v>
      </c>
      <c r="I253" s="4">
        <v>0</v>
      </c>
    </row>
    <row r="254" spans="1:9" x14ac:dyDescent="0.2">
      <c r="A254" s="2">
        <v>6</v>
      </c>
      <c r="B254" s="1" t="s">
        <v>101</v>
      </c>
      <c r="C254" s="4">
        <v>37</v>
      </c>
      <c r="D254" s="8">
        <v>2.44</v>
      </c>
      <c r="E254" s="4">
        <v>33</v>
      </c>
      <c r="F254" s="8">
        <v>3.66</v>
      </c>
      <c r="G254" s="4">
        <v>4</v>
      </c>
      <c r="H254" s="8">
        <v>0.68</v>
      </c>
      <c r="I254" s="4">
        <v>0</v>
      </c>
    </row>
    <row r="255" spans="1:9" x14ac:dyDescent="0.2">
      <c r="A255" s="2">
        <v>7</v>
      </c>
      <c r="B255" s="1" t="s">
        <v>91</v>
      </c>
      <c r="C255" s="4">
        <v>35</v>
      </c>
      <c r="D255" s="8">
        <v>2.31</v>
      </c>
      <c r="E255" s="4">
        <v>21</v>
      </c>
      <c r="F255" s="8">
        <v>2.33</v>
      </c>
      <c r="G255" s="4">
        <v>14</v>
      </c>
      <c r="H255" s="8">
        <v>2.39</v>
      </c>
      <c r="I255" s="4">
        <v>0</v>
      </c>
    </row>
    <row r="256" spans="1:9" x14ac:dyDescent="0.2">
      <c r="A256" s="2">
        <v>8</v>
      </c>
      <c r="B256" s="1" t="s">
        <v>90</v>
      </c>
      <c r="C256" s="4">
        <v>33</v>
      </c>
      <c r="D256" s="8">
        <v>2.1800000000000002</v>
      </c>
      <c r="E256" s="4">
        <v>11</v>
      </c>
      <c r="F256" s="8">
        <v>1.22</v>
      </c>
      <c r="G256" s="4">
        <v>22</v>
      </c>
      <c r="H256" s="8">
        <v>3.75</v>
      </c>
      <c r="I256" s="4">
        <v>0</v>
      </c>
    </row>
    <row r="257" spans="1:9" x14ac:dyDescent="0.2">
      <c r="A257" s="2">
        <v>9</v>
      </c>
      <c r="B257" s="1" t="s">
        <v>96</v>
      </c>
      <c r="C257" s="4">
        <v>30</v>
      </c>
      <c r="D257" s="8">
        <v>1.98</v>
      </c>
      <c r="E257" s="4">
        <v>20</v>
      </c>
      <c r="F257" s="8">
        <v>2.2200000000000002</v>
      </c>
      <c r="G257" s="4">
        <v>10</v>
      </c>
      <c r="H257" s="8">
        <v>1.7</v>
      </c>
      <c r="I257" s="4">
        <v>0</v>
      </c>
    </row>
    <row r="258" spans="1:9" x14ac:dyDescent="0.2">
      <c r="A258" s="2">
        <v>10</v>
      </c>
      <c r="B258" s="1" t="s">
        <v>103</v>
      </c>
      <c r="C258" s="4">
        <v>28</v>
      </c>
      <c r="D258" s="8">
        <v>1.85</v>
      </c>
      <c r="E258" s="4">
        <v>25</v>
      </c>
      <c r="F258" s="8">
        <v>2.77</v>
      </c>
      <c r="G258" s="4">
        <v>3</v>
      </c>
      <c r="H258" s="8">
        <v>0.51</v>
      </c>
      <c r="I258" s="4">
        <v>0</v>
      </c>
    </row>
    <row r="259" spans="1:9" x14ac:dyDescent="0.2">
      <c r="A259" s="2">
        <v>11</v>
      </c>
      <c r="B259" s="1" t="s">
        <v>95</v>
      </c>
      <c r="C259" s="4">
        <v>27</v>
      </c>
      <c r="D259" s="8">
        <v>1.78</v>
      </c>
      <c r="E259" s="4">
        <v>16</v>
      </c>
      <c r="F259" s="8">
        <v>1.78</v>
      </c>
      <c r="G259" s="4">
        <v>11</v>
      </c>
      <c r="H259" s="8">
        <v>1.87</v>
      </c>
      <c r="I259" s="4">
        <v>0</v>
      </c>
    </row>
    <row r="260" spans="1:9" x14ac:dyDescent="0.2">
      <c r="A260" s="2">
        <v>11</v>
      </c>
      <c r="B260" s="1" t="s">
        <v>100</v>
      </c>
      <c r="C260" s="4">
        <v>27</v>
      </c>
      <c r="D260" s="8">
        <v>1.78</v>
      </c>
      <c r="E260" s="4">
        <v>7</v>
      </c>
      <c r="F260" s="8">
        <v>0.78</v>
      </c>
      <c r="G260" s="4">
        <v>20</v>
      </c>
      <c r="H260" s="8">
        <v>3.41</v>
      </c>
      <c r="I260" s="4">
        <v>0</v>
      </c>
    </row>
    <row r="261" spans="1:9" x14ac:dyDescent="0.2">
      <c r="A261" s="2">
        <v>11</v>
      </c>
      <c r="B261" s="1" t="s">
        <v>134</v>
      </c>
      <c r="C261" s="4">
        <v>27</v>
      </c>
      <c r="D261" s="8">
        <v>1.78</v>
      </c>
      <c r="E261" s="4">
        <v>21</v>
      </c>
      <c r="F261" s="8">
        <v>2.33</v>
      </c>
      <c r="G261" s="4">
        <v>6</v>
      </c>
      <c r="H261" s="8">
        <v>1.02</v>
      </c>
      <c r="I261" s="4">
        <v>0</v>
      </c>
    </row>
    <row r="262" spans="1:9" x14ac:dyDescent="0.2">
      <c r="A262" s="2">
        <v>14</v>
      </c>
      <c r="B262" s="1" t="s">
        <v>97</v>
      </c>
      <c r="C262" s="4">
        <v>26</v>
      </c>
      <c r="D262" s="8">
        <v>1.72</v>
      </c>
      <c r="E262" s="4">
        <v>22</v>
      </c>
      <c r="F262" s="8">
        <v>2.44</v>
      </c>
      <c r="G262" s="4">
        <v>4</v>
      </c>
      <c r="H262" s="8">
        <v>0.68</v>
      </c>
      <c r="I262" s="4">
        <v>0</v>
      </c>
    </row>
    <row r="263" spans="1:9" x14ac:dyDescent="0.2">
      <c r="A263" s="2">
        <v>15</v>
      </c>
      <c r="B263" s="1" t="s">
        <v>117</v>
      </c>
      <c r="C263" s="4">
        <v>25</v>
      </c>
      <c r="D263" s="8">
        <v>1.65</v>
      </c>
      <c r="E263" s="4">
        <v>23</v>
      </c>
      <c r="F263" s="8">
        <v>2.5499999999999998</v>
      </c>
      <c r="G263" s="4">
        <v>2</v>
      </c>
      <c r="H263" s="8">
        <v>0.34</v>
      </c>
      <c r="I263" s="4">
        <v>0</v>
      </c>
    </row>
    <row r="264" spans="1:9" x14ac:dyDescent="0.2">
      <c r="A264" s="2">
        <v>15</v>
      </c>
      <c r="B264" s="1" t="s">
        <v>94</v>
      </c>
      <c r="C264" s="4">
        <v>25</v>
      </c>
      <c r="D264" s="8">
        <v>1.65</v>
      </c>
      <c r="E264" s="4">
        <v>23</v>
      </c>
      <c r="F264" s="8">
        <v>2.5499999999999998</v>
      </c>
      <c r="G264" s="4">
        <v>2</v>
      </c>
      <c r="H264" s="8">
        <v>0.34</v>
      </c>
      <c r="I264" s="4">
        <v>0</v>
      </c>
    </row>
    <row r="265" spans="1:9" x14ac:dyDescent="0.2">
      <c r="A265" s="2">
        <v>17</v>
      </c>
      <c r="B265" s="1" t="s">
        <v>92</v>
      </c>
      <c r="C265" s="4">
        <v>24</v>
      </c>
      <c r="D265" s="8">
        <v>1.59</v>
      </c>
      <c r="E265" s="4">
        <v>14</v>
      </c>
      <c r="F265" s="8">
        <v>1.55</v>
      </c>
      <c r="G265" s="4">
        <v>10</v>
      </c>
      <c r="H265" s="8">
        <v>1.7</v>
      </c>
      <c r="I265" s="4">
        <v>0</v>
      </c>
    </row>
    <row r="266" spans="1:9" x14ac:dyDescent="0.2">
      <c r="A266" s="2">
        <v>17</v>
      </c>
      <c r="B266" s="1" t="s">
        <v>108</v>
      </c>
      <c r="C266" s="4">
        <v>24</v>
      </c>
      <c r="D266" s="8">
        <v>1.59</v>
      </c>
      <c r="E266" s="4">
        <v>23</v>
      </c>
      <c r="F266" s="8">
        <v>2.5499999999999998</v>
      </c>
      <c r="G266" s="4">
        <v>1</v>
      </c>
      <c r="H266" s="8">
        <v>0.17</v>
      </c>
      <c r="I266" s="4">
        <v>0</v>
      </c>
    </row>
    <row r="267" spans="1:9" x14ac:dyDescent="0.2">
      <c r="A267" s="2">
        <v>19</v>
      </c>
      <c r="B267" s="1" t="s">
        <v>93</v>
      </c>
      <c r="C267" s="4">
        <v>22</v>
      </c>
      <c r="D267" s="8">
        <v>1.45</v>
      </c>
      <c r="E267" s="4">
        <v>10</v>
      </c>
      <c r="F267" s="8">
        <v>1.1100000000000001</v>
      </c>
      <c r="G267" s="4">
        <v>12</v>
      </c>
      <c r="H267" s="8">
        <v>2.04</v>
      </c>
      <c r="I267" s="4">
        <v>0</v>
      </c>
    </row>
    <row r="268" spans="1:9" x14ac:dyDescent="0.2">
      <c r="A268" s="2">
        <v>20</v>
      </c>
      <c r="B268" s="1" t="s">
        <v>131</v>
      </c>
      <c r="C268" s="4">
        <v>21</v>
      </c>
      <c r="D268" s="8">
        <v>1.39</v>
      </c>
      <c r="E268" s="4">
        <v>14</v>
      </c>
      <c r="F268" s="8">
        <v>1.55</v>
      </c>
      <c r="G268" s="4">
        <v>7</v>
      </c>
      <c r="H268" s="8">
        <v>1.19</v>
      </c>
      <c r="I268" s="4">
        <v>0</v>
      </c>
    </row>
    <row r="269" spans="1:9" x14ac:dyDescent="0.2">
      <c r="A269" s="2">
        <v>20</v>
      </c>
      <c r="B269" s="1" t="s">
        <v>115</v>
      </c>
      <c r="C269" s="4">
        <v>21</v>
      </c>
      <c r="D269" s="8">
        <v>1.39</v>
      </c>
      <c r="E269" s="4">
        <v>14</v>
      </c>
      <c r="F269" s="8">
        <v>1.55</v>
      </c>
      <c r="G269" s="4">
        <v>7</v>
      </c>
      <c r="H269" s="8">
        <v>1.19</v>
      </c>
      <c r="I269" s="4">
        <v>0</v>
      </c>
    </row>
    <row r="270" spans="1:9" x14ac:dyDescent="0.2">
      <c r="A270" s="1"/>
      <c r="C270" s="4"/>
      <c r="D270" s="8"/>
      <c r="E270" s="4"/>
      <c r="F270" s="8"/>
      <c r="G270" s="4"/>
      <c r="H270" s="8"/>
      <c r="I270" s="4"/>
    </row>
    <row r="271" spans="1:9" x14ac:dyDescent="0.2">
      <c r="A271" s="1" t="s">
        <v>12</v>
      </c>
      <c r="C271" s="4"/>
      <c r="D271" s="8"/>
      <c r="E271" s="4"/>
      <c r="F271" s="8"/>
      <c r="G271" s="4"/>
      <c r="H271" s="8"/>
      <c r="I271" s="4"/>
    </row>
    <row r="272" spans="1:9" x14ac:dyDescent="0.2">
      <c r="A272" s="2">
        <v>1</v>
      </c>
      <c r="B272" s="1" t="s">
        <v>105</v>
      </c>
      <c r="C272" s="4">
        <v>98</v>
      </c>
      <c r="D272" s="8">
        <v>4.21</v>
      </c>
      <c r="E272" s="4">
        <v>91</v>
      </c>
      <c r="F272" s="8">
        <v>6.41</v>
      </c>
      <c r="G272" s="4">
        <v>7</v>
      </c>
      <c r="H272" s="8">
        <v>0.8</v>
      </c>
      <c r="I272" s="4">
        <v>0</v>
      </c>
    </row>
    <row r="273" spans="1:9" x14ac:dyDescent="0.2">
      <c r="A273" s="2">
        <v>2</v>
      </c>
      <c r="B273" s="1" t="s">
        <v>96</v>
      </c>
      <c r="C273" s="4">
        <v>86</v>
      </c>
      <c r="D273" s="8">
        <v>3.69</v>
      </c>
      <c r="E273" s="4">
        <v>57</v>
      </c>
      <c r="F273" s="8">
        <v>4.0199999999999996</v>
      </c>
      <c r="G273" s="4">
        <v>29</v>
      </c>
      <c r="H273" s="8">
        <v>3.33</v>
      </c>
      <c r="I273" s="4">
        <v>0</v>
      </c>
    </row>
    <row r="274" spans="1:9" x14ac:dyDescent="0.2">
      <c r="A274" s="2">
        <v>3</v>
      </c>
      <c r="B274" s="1" t="s">
        <v>104</v>
      </c>
      <c r="C274" s="4">
        <v>78</v>
      </c>
      <c r="D274" s="8">
        <v>3.35</v>
      </c>
      <c r="E274" s="4">
        <v>78</v>
      </c>
      <c r="F274" s="8">
        <v>5.5</v>
      </c>
      <c r="G274" s="4">
        <v>0</v>
      </c>
      <c r="H274" s="8">
        <v>0</v>
      </c>
      <c r="I274" s="4">
        <v>0</v>
      </c>
    </row>
    <row r="275" spans="1:9" x14ac:dyDescent="0.2">
      <c r="A275" s="2">
        <v>4</v>
      </c>
      <c r="B275" s="1" t="s">
        <v>91</v>
      </c>
      <c r="C275" s="4">
        <v>62</v>
      </c>
      <c r="D275" s="8">
        <v>2.66</v>
      </c>
      <c r="E275" s="4">
        <v>47</v>
      </c>
      <c r="F275" s="8">
        <v>3.31</v>
      </c>
      <c r="G275" s="4">
        <v>15</v>
      </c>
      <c r="H275" s="8">
        <v>1.72</v>
      </c>
      <c r="I275" s="4">
        <v>0</v>
      </c>
    </row>
    <row r="276" spans="1:9" x14ac:dyDescent="0.2">
      <c r="A276" s="2">
        <v>5</v>
      </c>
      <c r="B276" s="1" t="s">
        <v>89</v>
      </c>
      <c r="C276" s="4">
        <v>57</v>
      </c>
      <c r="D276" s="8">
        <v>2.4500000000000002</v>
      </c>
      <c r="E276" s="4">
        <v>16</v>
      </c>
      <c r="F276" s="8">
        <v>1.1299999999999999</v>
      </c>
      <c r="G276" s="4">
        <v>41</v>
      </c>
      <c r="H276" s="8">
        <v>4.7</v>
      </c>
      <c r="I276" s="4">
        <v>0</v>
      </c>
    </row>
    <row r="277" spans="1:9" x14ac:dyDescent="0.2">
      <c r="A277" s="2">
        <v>5</v>
      </c>
      <c r="B277" s="1" t="s">
        <v>108</v>
      </c>
      <c r="C277" s="4">
        <v>57</v>
      </c>
      <c r="D277" s="8">
        <v>2.4500000000000002</v>
      </c>
      <c r="E277" s="4">
        <v>53</v>
      </c>
      <c r="F277" s="8">
        <v>3.74</v>
      </c>
      <c r="G277" s="4">
        <v>4</v>
      </c>
      <c r="H277" s="8">
        <v>0.46</v>
      </c>
      <c r="I277" s="4">
        <v>0</v>
      </c>
    </row>
    <row r="278" spans="1:9" x14ac:dyDescent="0.2">
      <c r="A278" s="2">
        <v>7</v>
      </c>
      <c r="B278" s="1" t="s">
        <v>107</v>
      </c>
      <c r="C278" s="4">
        <v>53</v>
      </c>
      <c r="D278" s="8">
        <v>2.27</v>
      </c>
      <c r="E278" s="4">
        <v>46</v>
      </c>
      <c r="F278" s="8">
        <v>3.24</v>
      </c>
      <c r="G278" s="4">
        <v>7</v>
      </c>
      <c r="H278" s="8">
        <v>0.8</v>
      </c>
      <c r="I278" s="4">
        <v>0</v>
      </c>
    </row>
    <row r="279" spans="1:9" x14ac:dyDescent="0.2">
      <c r="A279" s="2">
        <v>8</v>
      </c>
      <c r="B279" s="1" t="s">
        <v>101</v>
      </c>
      <c r="C279" s="4">
        <v>49</v>
      </c>
      <c r="D279" s="8">
        <v>2.1</v>
      </c>
      <c r="E279" s="4">
        <v>43</v>
      </c>
      <c r="F279" s="8">
        <v>3.03</v>
      </c>
      <c r="G279" s="4">
        <v>6</v>
      </c>
      <c r="H279" s="8">
        <v>0.69</v>
      </c>
      <c r="I279" s="4">
        <v>0</v>
      </c>
    </row>
    <row r="280" spans="1:9" x14ac:dyDescent="0.2">
      <c r="A280" s="2">
        <v>9</v>
      </c>
      <c r="B280" s="1" t="s">
        <v>90</v>
      </c>
      <c r="C280" s="4">
        <v>46</v>
      </c>
      <c r="D280" s="8">
        <v>1.97</v>
      </c>
      <c r="E280" s="4">
        <v>18</v>
      </c>
      <c r="F280" s="8">
        <v>1.27</v>
      </c>
      <c r="G280" s="4">
        <v>28</v>
      </c>
      <c r="H280" s="8">
        <v>3.21</v>
      </c>
      <c r="I280" s="4">
        <v>0</v>
      </c>
    </row>
    <row r="281" spans="1:9" x14ac:dyDescent="0.2">
      <c r="A281" s="2">
        <v>9</v>
      </c>
      <c r="B281" s="1" t="s">
        <v>97</v>
      </c>
      <c r="C281" s="4">
        <v>46</v>
      </c>
      <c r="D281" s="8">
        <v>1.97</v>
      </c>
      <c r="E281" s="4">
        <v>39</v>
      </c>
      <c r="F281" s="8">
        <v>2.75</v>
      </c>
      <c r="G281" s="4">
        <v>6</v>
      </c>
      <c r="H281" s="8">
        <v>0.69</v>
      </c>
      <c r="I281" s="4">
        <v>1</v>
      </c>
    </row>
    <row r="282" spans="1:9" x14ac:dyDescent="0.2">
      <c r="A282" s="2">
        <v>11</v>
      </c>
      <c r="B282" s="1" t="s">
        <v>92</v>
      </c>
      <c r="C282" s="4">
        <v>45</v>
      </c>
      <c r="D282" s="8">
        <v>1.93</v>
      </c>
      <c r="E282" s="4">
        <v>29</v>
      </c>
      <c r="F282" s="8">
        <v>2.04</v>
      </c>
      <c r="G282" s="4">
        <v>16</v>
      </c>
      <c r="H282" s="8">
        <v>1.83</v>
      </c>
      <c r="I282" s="4">
        <v>0</v>
      </c>
    </row>
    <row r="283" spans="1:9" x14ac:dyDescent="0.2">
      <c r="A283" s="2">
        <v>11</v>
      </c>
      <c r="B283" s="1" t="s">
        <v>99</v>
      </c>
      <c r="C283" s="4">
        <v>45</v>
      </c>
      <c r="D283" s="8">
        <v>1.93</v>
      </c>
      <c r="E283" s="4">
        <v>14</v>
      </c>
      <c r="F283" s="8">
        <v>0.99</v>
      </c>
      <c r="G283" s="4">
        <v>31</v>
      </c>
      <c r="H283" s="8">
        <v>3.56</v>
      </c>
      <c r="I283" s="4">
        <v>0</v>
      </c>
    </row>
    <row r="284" spans="1:9" x14ac:dyDescent="0.2">
      <c r="A284" s="2">
        <v>13</v>
      </c>
      <c r="B284" s="1" t="s">
        <v>102</v>
      </c>
      <c r="C284" s="4">
        <v>42</v>
      </c>
      <c r="D284" s="8">
        <v>1.8</v>
      </c>
      <c r="E284" s="4">
        <v>39</v>
      </c>
      <c r="F284" s="8">
        <v>2.75</v>
      </c>
      <c r="G284" s="4">
        <v>3</v>
      </c>
      <c r="H284" s="8">
        <v>0.34</v>
      </c>
      <c r="I284" s="4">
        <v>0</v>
      </c>
    </row>
    <row r="285" spans="1:9" x14ac:dyDescent="0.2">
      <c r="A285" s="2">
        <v>14</v>
      </c>
      <c r="B285" s="1" t="s">
        <v>93</v>
      </c>
      <c r="C285" s="4">
        <v>40</v>
      </c>
      <c r="D285" s="8">
        <v>1.72</v>
      </c>
      <c r="E285" s="4">
        <v>24</v>
      </c>
      <c r="F285" s="8">
        <v>1.69</v>
      </c>
      <c r="G285" s="4">
        <v>16</v>
      </c>
      <c r="H285" s="8">
        <v>1.83</v>
      </c>
      <c r="I285" s="4">
        <v>0</v>
      </c>
    </row>
    <row r="286" spans="1:9" x14ac:dyDescent="0.2">
      <c r="A286" s="2">
        <v>14</v>
      </c>
      <c r="B286" s="1" t="s">
        <v>95</v>
      </c>
      <c r="C286" s="4">
        <v>40</v>
      </c>
      <c r="D286" s="8">
        <v>1.72</v>
      </c>
      <c r="E286" s="4">
        <v>31</v>
      </c>
      <c r="F286" s="8">
        <v>2.1800000000000002</v>
      </c>
      <c r="G286" s="4">
        <v>8</v>
      </c>
      <c r="H286" s="8">
        <v>0.92</v>
      </c>
      <c r="I286" s="4">
        <v>1</v>
      </c>
    </row>
    <row r="287" spans="1:9" x14ac:dyDescent="0.2">
      <c r="A287" s="2">
        <v>16</v>
      </c>
      <c r="B287" s="1" t="s">
        <v>103</v>
      </c>
      <c r="C287" s="4">
        <v>33</v>
      </c>
      <c r="D287" s="8">
        <v>1.42</v>
      </c>
      <c r="E287" s="4">
        <v>32</v>
      </c>
      <c r="F287" s="8">
        <v>2.2599999999999998</v>
      </c>
      <c r="G287" s="4">
        <v>1</v>
      </c>
      <c r="H287" s="8">
        <v>0.11</v>
      </c>
      <c r="I287" s="4">
        <v>0</v>
      </c>
    </row>
    <row r="288" spans="1:9" x14ac:dyDescent="0.2">
      <c r="A288" s="2">
        <v>17</v>
      </c>
      <c r="B288" s="1" t="s">
        <v>117</v>
      </c>
      <c r="C288" s="4">
        <v>30</v>
      </c>
      <c r="D288" s="8">
        <v>1.29</v>
      </c>
      <c r="E288" s="4">
        <v>26</v>
      </c>
      <c r="F288" s="8">
        <v>1.83</v>
      </c>
      <c r="G288" s="4">
        <v>4</v>
      </c>
      <c r="H288" s="8">
        <v>0.46</v>
      </c>
      <c r="I288" s="4">
        <v>0</v>
      </c>
    </row>
    <row r="289" spans="1:9" x14ac:dyDescent="0.2">
      <c r="A289" s="2">
        <v>17</v>
      </c>
      <c r="B289" s="1" t="s">
        <v>100</v>
      </c>
      <c r="C289" s="4">
        <v>30</v>
      </c>
      <c r="D289" s="8">
        <v>1.29</v>
      </c>
      <c r="E289" s="4">
        <v>19</v>
      </c>
      <c r="F289" s="8">
        <v>1.34</v>
      </c>
      <c r="G289" s="4">
        <v>10</v>
      </c>
      <c r="H289" s="8">
        <v>1.1499999999999999</v>
      </c>
      <c r="I289" s="4">
        <v>0</v>
      </c>
    </row>
    <row r="290" spans="1:9" x14ac:dyDescent="0.2">
      <c r="A290" s="2">
        <v>17</v>
      </c>
      <c r="B290" s="1" t="s">
        <v>123</v>
      </c>
      <c r="C290" s="4">
        <v>30</v>
      </c>
      <c r="D290" s="8">
        <v>1.29</v>
      </c>
      <c r="E290" s="4">
        <v>19</v>
      </c>
      <c r="F290" s="8">
        <v>1.34</v>
      </c>
      <c r="G290" s="4">
        <v>11</v>
      </c>
      <c r="H290" s="8">
        <v>1.26</v>
      </c>
      <c r="I290" s="4">
        <v>0</v>
      </c>
    </row>
    <row r="291" spans="1:9" x14ac:dyDescent="0.2">
      <c r="A291" s="2">
        <v>20</v>
      </c>
      <c r="B291" s="1" t="s">
        <v>111</v>
      </c>
      <c r="C291" s="4">
        <v>28</v>
      </c>
      <c r="D291" s="8">
        <v>1.2</v>
      </c>
      <c r="E291" s="4">
        <v>28</v>
      </c>
      <c r="F291" s="8">
        <v>1.97</v>
      </c>
      <c r="G291" s="4">
        <v>0</v>
      </c>
      <c r="H291" s="8">
        <v>0</v>
      </c>
      <c r="I291" s="4">
        <v>0</v>
      </c>
    </row>
    <row r="292" spans="1:9" x14ac:dyDescent="0.2">
      <c r="A292" s="2">
        <v>20</v>
      </c>
      <c r="B292" s="1" t="s">
        <v>126</v>
      </c>
      <c r="C292" s="4">
        <v>28</v>
      </c>
      <c r="D292" s="8">
        <v>1.2</v>
      </c>
      <c r="E292" s="4">
        <v>15</v>
      </c>
      <c r="F292" s="8">
        <v>1.06</v>
      </c>
      <c r="G292" s="4">
        <v>11</v>
      </c>
      <c r="H292" s="8">
        <v>1.26</v>
      </c>
      <c r="I292" s="4">
        <v>0</v>
      </c>
    </row>
    <row r="293" spans="1:9" x14ac:dyDescent="0.2">
      <c r="A293" s="1"/>
      <c r="C293" s="4"/>
      <c r="D293" s="8"/>
      <c r="E293" s="4"/>
      <c r="F293" s="8"/>
      <c r="G293" s="4"/>
      <c r="H293" s="8"/>
      <c r="I293" s="4"/>
    </row>
    <row r="294" spans="1:9" x14ac:dyDescent="0.2">
      <c r="A294" s="1" t="s">
        <v>13</v>
      </c>
      <c r="C294" s="4"/>
      <c r="D294" s="8"/>
      <c r="E294" s="4"/>
      <c r="F294" s="8"/>
      <c r="G294" s="4"/>
      <c r="H294" s="8"/>
      <c r="I294" s="4"/>
    </row>
    <row r="295" spans="1:9" x14ac:dyDescent="0.2">
      <c r="A295" s="2">
        <v>1</v>
      </c>
      <c r="B295" s="1" t="s">
        <v>89</v>
      </c>
      <c r="C295" s="4">
        <v>42</v>
      </c>
      <c r="D295" s="8">
        <v>5.9</v>
      </c>
      <c r="E295" s="4">
        <v>16</v>
      </c>
      <c r="F295" s="8">
        <v>3.76</v>
      </c>
      <c r="G295" s="4">
        <v>26</v>
      </c>
      <c r="H295" s="8">
        <v>9.2200000000000006</v>
      </c>
      <c r="I295" s="4">
        <v>0</v>
      </c>
    </row>
    <row r="296" spans="1:9" x14ac:dyDescent="0.2">
      <c r="A296" s="2">
        <v>2</v>
      </c>
      <c r="B296" s="1" t="s">
        <v>105</v>
      </c>
      <c r="C296" s="4">
        <v>29</v>
      </c>
      <c r="D296" s="8">
        <v>4.07</v>
      </c>
      <c r="E296" s="4">
        <v>27</v>
      </c>
      <c r="F296" s="8">
        <v>6.34</v>
      </c>
      <c r="G296" s="4">
        <v>2</v>
      </c>
      <c r="H296" s="8">
        <v>0.71</v>
      </c>
      <c r="I296" s="4">
        <v>0</v>
      </c>
    </row>
    <row r="297" spans="1:9" x14ac:dyDescent="0.2">
      <c r="A297" s="2">
        <v>3</v>
      </c>
      <c r="B297" s="1" t="s">
        <v>96</v>
      </c>
      <c r="C297" s="4">
        <v>24</v>
      </c>
      <c r="D297" s="8">
        <v>3.37</v>
      </c>
      <c r="E297" s="4">
        <v>18</v>
      </c>
      <c r="F297" s="8">
        <v>4.2300000000000004</v>
      </c>
      <c r="G297" s="4">
        <v>6</v>
      </c>
      <c r="H297" s="8">
        <v>2.13</v>
      </c>
      <c r="I297" s="4">
        <v>0</v>
      </c>
    </row>
    <row r="298" spans="1:9" x14ac:dyDescent="0.2">
      <c r="A298" s="2">
        <v>4</v>
      </c>
      <c r="B298" s="1" t="s">
        <v>108</v>
      </c>
      <c r="C298" s="4">
        <v>22</v>
      </c>
      <c r="D298" s="8">
        <v>3.09</v>
      </c>
      <c r="E298" s="4">
        <v>20</v>
      </c>
      <c r="F298" s="8">
        <v>4.6900000000000004</v>
      </c>
      <c r="G298" s="4">
        <v>2</v>
      </c>
      <c r="H298" s="8">
        <v>0.71</v>
      </c>
      <c r="I298" s="4">
        <v>0</v>
      </c>
    </row>
    <row r="299" spans="1:9" x14ac:dyDescent="0.2">
      <c r="A299" s="2">
        <v>5</v>
      </c>
      <c r="B299" s="1" t="s">
        <v>110</v>
      </c>
      <c r="C299" s="4">
        <v>21</v>
      </c>
      <c r="D299" s="8">
        <v>2.95</v>
      </c>
      <c r="E299" s="4">
        <v>18</v>
      </c>
      <c r="F299" s="8">
        <v>4.2300000000000004</v>
      </c>
      <c r="G299" s="4">
        <v>3</v>
      </c>
      <c r="H299" s="8">
        <v>1.06</v>
      </c>
      <c r="I299" s="4">
        <v>0</v>
      </c>
    </row>
    <row r="300" spans="1:9" x14ac:dyDescent="0.2">
      <c r="A300" s="2">
        <v>6</v>
      </c>
      <c r="B300" s="1" t="s">
        <v>104</v>
      </c>
      <c r="C300" s="4">
        <v>20</v>
      </c>
      <c r="D300" s="8">
        <v>2.81</v>
      </c>
      <c r="E300" s="4">
        <v>20</v>
      </c>
      <c r="F300" s="8">
        <v>4.6900000000000004</v>
      </c>
      <c r="G300" s="4">
        <v>0</v>
      </c>
      <c r="H300" s="8">
        <v>0</v>
      </c>
      <c r="I300" s="4">
        <v>0</v>
      </c>
    </row>
    <row r="301" spans="1:9" x14ac:dyDescent="0.2">
      <c r="A301" s="2">
        <v>7</v>
      </c>
      <c r="B301" s="1" t="s">
        <v>135</v>
      </c>
      <c r="C301" s="4">
        <v>19</v>
      </c>
      <c r="D301" s="8">
        <v>2.67</v>
      </c>
      <c r="E301" s="4">
        <v>11</v>
      </c>
      <c r="F301" s="8">
        <v>2.58</v>
      </c>
      <c r="G301" s="4">
        <v>8</v>
      </c>
      <c r="H301" s="8">
        <v>2.84</v>
      </c>
      <c r="I301" s="4">
        <v>0</v>
      </c>
    </row>
    <row r="302" spans="1:9" x14ac:dyDescent="0.2">
      <c r="A302" s="2">
        <v>8</v>
      </c>
      <c r="B302" s="1" t="s">
        <v>91</v>
      </c>
      <c r="C302" s="4">
        <v>17</v>
      </c>
      <c r="D302" s="8">
        <v>2.39</v>
      </c>
      <c r="E302" s="4">
        <v>14</v>
      </c>
      <c r="F302" s="8">
        <v>3.29</v>
      </c>
      <c r="G302" s="4">
        <v>3</v>
      </c>
      <c r="H302" s="8">
        <v>1.06</v>
      </c>
      <c r="I302" s="4">
        <v>0</v>
      </c>
    </row>
    <row r="303" spans="1:9" x14ac:dyDescent="0.2">
      <c r="A303" s="2">
        <v>9</v>
      </c>
      <c r="B303" s="1" t="s">
        <v>90</v>
      </c>
      <c r="C303" s="4">
        <v>16</v>
      </c>
      <c r="D303" s="8">
        <v>2.25</v>
      </c>
      <c r="E303" s="4">
        <v>9</v>
      </c>
      <c r="F303" s="8">
        <v>2.11</v>
      </c>
      <c r="G303" s="4">
        <v>7</v>
      </c>
      <c r="H303" s="8">
        <v>2.48</v>
      </c>
      <c r="I303" s="4">
        <v>0</v>
      </c>
    </row>
    <row r="304" spans="1:9" x14ac:dyDescent="0.2">
      <c r="A304" s="2">
        <v>9</v>
      </c>
      <c r="B304" s="1" t="s">
        <v>101</v>
      </c>
      <c r="C304" s="4">
        <v>16</v>
      </c>
      <c r="D304" s="8">
        <v>2.25</v>
      </c>
      <c r="E304" s="4">
        <v>13</v>
      </c>
      <c r="F304" s="8">
        <v>3.05</v>
      </c>
      <c r="G304" s="4">
        <v>3</v>
      </c>
      <c r="H304" s="8">
        <v>1.06</v>
      </c>
      <c r="I304" s="4">
        <v>0</v>
      </c>
    </row>
    <row r="305" spans="1:9" x14ac:dyDescent="0.2">
      <c r="A305" s="2">
        <v>11</v>
      </c>
      <c r="B305" s="1" t="s">
        <v>93</v>
      </c>
      <c r="C305" s="4">
        <v>14</v>
      </c>
      <c r="D305" s="8">
        <v>1.97</v>
      </c>
      <c r="E305" s="4">
        <v>7</v>
      </c>
      <c r="F305" s="8">
        <v>1.64</v>
      </c>
      <c r="G305" s="4">
        <v>7</v>
      </c>
      <c r="H305" s="8">
        <v>2.48</v>
      </c>
      <c r="I305" s="4">
        <v>0</v>
      </c>
    </row>
    <row r="306" spans="1:9" x14ac:dyDescent="0.2">
      <c r="A306" s="2">
        <v>11</v>
      </c>
      <c r="B306" s="1" t="s">
        <v>95</v>
      </c>
      <c r="C306" s="4">
        <v>14</v>
      </c>
      <c r="D306" s="8">
        <v>1.97</v>
      </c>
      <c r="E306" s="4">
        <v>12</v>
      </c>
      <c r="F306" s="8">
        <v>2.82</v>
      </c>
      <c r="G306" s="4">
        <v>2</v>
      </c>
      <c r="H306" s="8">
        <v>0.71</v>
      </c>
      <c r="I306" s="4">
        <v>0</v>
      </c>
    </row>
    <row r="307" spans="1:9" x14ac:dyDescent="0.2">
      <c r="A307" s="2">
        <v>11</v>
      </c>
      <c r="B307" s="1" t="s">
        <v>99</v>
      </c>
      <c r="C307" s="4">
        <v>14</v>
      </c>
      <c r="D307" s="8">
        <v>1.97</v>
      </c>
      <c r="E307" s="4">
        <v>7</v>
      </c>
      <c r="F307" s="8">
        <v>1.64</v>
      </c>
      <c r="G307" s="4">
        <v>7</v>
      </c>
      <c r="H307" s="8">
        <v>2.48</v>
      </c>
      <c r="I307" s="4">
        <v>0</v>
      </c>
    </row>
    <row r="308" spans="1:9" x14ac:dyDescent="0.2">
      <c r="A308" s="2">
        <v>11</v>
      </c>
      <c r="B308" s="1" t="s">
        <v>100</v>
      </c>
      <c r="C308" s="4">
        <v>14</v>
      </c>
      <c r="D308" s="8">
        <v>1.97</v>
      </c>
      <c r="E308" s="4">
        <v>3</v>
      </c>
      <c r="F308" s="8">
        <v>0.7</v>
      </c>
      <c r="G308" s="4">
        <v>11</v>
      </c>
      <c r="H308" s="8">
        <v>3.9</v>
      </c>
      <c r="I308" s="4">
        <v>0</v>
      </c>
    </row>
    <row r="309" spans="1:9" x14ac:dyDescent="0.2">
      <c r="A309" s="2">
        <v>15</v>
      </c>
      <c r="B309" s="1" t="s">
        <v>103</v>
      </c>
      <c r="C309" s="4">
        <v>13</v>
      </c>
      <c r="D309" s="8">
        <v>1.83</v>
      </c>
      <c r="E309" s="4">
        <v>13</v>
      </c>
      <c r="F309" s="8">
        <v>3.05</v>
      </c>
      <c r="G309" s="4">
        <v>0</v>
      </c>
      <c r="H309" s="8">
        <v>0</v>
      </c>
      <c r="I309" s="4">
        <v>0</v>
      </c>
    </row>
    <row r="310" spans="1:9" x14ac:dyDescent="0.2">
      <c r="A310" s="2">
        <v>16</v>
      </c>
      <c r="B310" s="1" t="s">
        <v>92</v>
      </c>
      <c r="C310" s="4">
        <v>12</v>
      </c>
      <c r="D310" s="8">
        <v>1.69</v>
      </c>
      <c r="E310" s="4">
        <v>5</v>
      </c>
      <c r="F310" s="8">
        <v>1.17</v>
      </c>
      <c r="G310" s="4">
        <v>7</v>
      </c>
      <c r="H310" s="8">
        <v>2.48</v>
      </c>
      <c r="I310" s="4">
        <v>0</v>
      </c>
    </row>
    <row r="311" spans="1:9" x14ac:dyDescent="0.2">
      <c r="A311" s="2">
        <v>16</v>
      </c>
      <c r="B311" s="1" t="s">
        <v>97</v>
      </c>
      <c r="C311" s="4">
        <v>12</v>
      </c>
      <c r="D311" s="8">
        <v>1.69</v>
      </c>
      <c r="E311" s="4">
        <v>10</v>
      </c>
      <c r="F311" s="8">
        <v>2.35</v>
      </c>
      <c r="G311" s="4">
        <v>2</v>
      </c>
      <c r="H311" s="8">
        <v>0.71</v>
      </c>
      <c r="I311" s="4">
        <v>0</v>
      </c>
    </row>
    <row r="312" spans="1:9" x14ac:dyDescent="0.2">
      <c r="A312" s="2">
        <v>18</v>
      </c>
      <c r="B312" s="1" t="s">
        <v>115</v>
      </c>
      <c r="C312" s="4">
        <v>11</v>
      </c>
      <c r="D312" s="8">
        <v>1.54</v>
      </c>
      <c r="E312" s="4">
        <v>6</v>
      </c>
      <c r="F312" s="8">
        <v>1.41</v>
      </c>
      <c r="G312" s="4">
        <v>5</v>
      </c>
      <c r="H312" s="8">
        <v>1.77</v>
      </c>
      <c r="I312" s="4">
        <v>0</v>
      </c>
    </row>
    <row r="313" spans="1:9" x14ac:dyDescent="0.2">
      <c r="A313" s="2">
        <v>18</v>
      </c>
      <c r="B313" s="1" t="s">
        <v>107</v>
      </c>
      <c r="C313" s="4">
        <v>11</v>
      </c>
      <c r="D313" s="8">
        <v>1.54</v>
      </c>
      <c r="E313" s="4">
        <v>10</v>
      </c>
      <c r="F313" s="8">
        <v>2.35</v>
      </c>
      <c r="G313" s="4">
        <v>0</v>
      </c>
      <c r="H313" s="8">
        <v>0</v>
      </c>
      <c r="I313" s="4">
        <v>1</v>
      </c>
    </row>
    <row r="314" spans="1:9" x14ac:dyDescent="0.2">
      <c r="A314" s="2">
        <v>20</v>
      </c>
      <c r="B314" s="1" t="s">
        <v>94</v>
      </c>
      <c r="C314" s="4">
        <v>9</v>
      </c>
      <c r="D314" s="8">
        <v>1.26</v>
      </c>
      <c r="E314" s="4">
        <v>7</v>
      </c>
      <c r="F314" s="8">
        <v>1.64</v>
      </c>
      <c r="G314" s="4">
        <v>2</v>
      </c>
      <c r="H314" s="8">
        <v>0.71</v>
      </c>
      <c r="I314" s="4">
        <v>0</v>
      </c>
    </row>
    <row r="315" spans="1:9" x14ac:dyDescent="0.2">
      <c r="A315" s="2">
        <v>20</v>
      </c>
      <c r="B315" s="1" t="s">
        <v>136</v>
      </c>
      <c r="C315" s="4">
        <v>9</v>
      </c>
      <c r="D315" s="8">
        <v>1.26</v>
      </c>
      <c r="E315" s="4">
        <v>0</v>
      </c>
      <c r="F315" s="8">
        <v>0</v>
      </c>
      <c r="G315" s="4">
        <v>9</v>
      </c>
      <c r="H315" s="8">
        <v>3.19</v>
      </c>
      <c r="I315" s="4">
        <v>0</v>
      </c>
    </row>
    <row r="316" spans="1:9" x14ac:dyDescent="0.2">
      <c r="A316" s="2">
        <v>20</v>
      </c>
      <c r="B316" s="1" t="s">
        <v>129</v>
      </c>
      <c r="C316" s="4">
        <v>9</v>
      </c>
      <c r="D316" s="8">
        <v>1.26</v>
      </c>
      <c r="E316" s="4">
        <v>6</v>
      </c>
      <c r="F316" s="8">
        <v>1.41</v>
      </c>
      <c r="G316" s="4">
        <v>3</v>
      </c>
      <c r="H316" s="8">
        <v>1.06</v>
      </c>
      <c r="I316" s="4">
        <v>0</v>
      </c>
    </row>
    <row r="317" spans="1:9" x14ac:dyDescent="0.2">
      <c r="A317" s="2">
        <v>20</v>
      </c>
      <c r="B317" s="1" t="s">
        <v>106</v>
      </c>
      <c r="C317" s="4">
        <v>9</v>
      </c>
      <c r="D317" s="8">
        <v>1.26</v>
      </c>
      <c r="E317" s="4">
        <v>7</v>
      </c>
      <c r="F317" s="8">
        <v>1.64</v>
      </c>
      <c r="G317" s="4">
        <v>2</v>
      </c>
      <c r="H317" s="8">
        <v>0.71</v>
      </c>
      <c r="I317" s="4">
        <v>0</v>
      </c>
    </row>
    <row r="318" spans="1:9" x14ac:dyDescent="0.2">
      <c r="A318" s="2">
        <v>20</v>
      </c>
      <c r="B318" s="1" t="s">
        <v>123</v>
      </c>
      <c r="C318" s="4">
        <v>9</v>
      </c>
      <c r="D318" s="8">
        <v>1.26</v>
      </c>
      <c r="E318" s="4">
        <v>8</v>
      </c>
      <c r="F318" s="8">
        <v>1.88</v>
      </c>
      <c r="G318" s="4">
        <v>1</v>
      </c>
      <c r="H318" s="8">
        <v>0.35</v>
      </c>
      <c r="I318" s="4">
        <v>0</v>
      </c>
    </row>
    <row r="319" spans="1:9" x14ac:dyDescent="0.2">
      <c r="A319" s="1"/>
      <c r="C319" s="4"/>
      <c r="D319" s="8"/>
      <c r="E319" s="4"/>
      <c r="F319" s="8"/>
      <c r="G319" s="4"/>
      <c r="H319" s="8"/>
      <c r="I319" s="4"/>
    </row>
    <row r="320" spans="1:9" x14ac:dyDescent="0.2">
      <c r="A320" s="1" t="s">
        <v>14</v>
      </c>
      <c r="C320" s="4"/>
      <c r="D320" s="8"/>
      <c r="E320" s="4"/>
      <c r="F320" s="8"/>
      <c r="G320" s="4"/>
      <c r="H320" s="8"/>
      <c r="I320" s="4"/>
    </row>
    <row r="321" spans="1:9" x14ac:dyDescent="0.2">
      <c r="A321" s="2">
        <v>1</v>
      </c>
      <c r="B321" s="1" t="s">
        <v>89</v>
      </c>
      <c r="C321" s="4">
        <v>24</v>
      </c>
      <c r="D321" s="8">
        <v>4.95</v>
      </c>
      <c r="E321" s="4">
        <v>12</v>
      </c>
      <c r="F321" s="8">
        <v>3.72</v>
      </c>
      <c r="G321" s="4">
        <v>12</v>
      </c>
      <c r="H321" s="8">
        <v>8.11</v>
      </c>
      <c r="I321" s="4">
        <v>0</v>
      </c>
    </row>
    <row r="322" spans="1:9" x14ac:dyDescent="0.2">
      <c r="A322" s="2">
        <v>1</v>
      </c>
      <c r="B322" s="1" t="s">
        <v>105</v>
      </c>
      <c r="C322" s="4">
        <v>24</v>
      </c>
      <c r="D322" s="8">
        <v>4.95</v>
      </c>
      <c r="E322" s="4">
        <v>22</v>
      </c>
      <c r="F322" s="8">
        <v>6.81</v>
      </c>
      <c r="G322" s="4">
        <v>2</v>
      </c>
      <c r="H322" s="8">
        <v>1.35</v>
      </c>
      <c r="I322" s="4">
        <v>0</v>
      </c>
    </row>
    <row r="323" spans="1:9" x14ac:dyDescent="0.2">
      <c r="A323" s="2">
        <v>3</v>
      </c>
      <c r="B323" s="1" t="s">
        <v>91</v>
      </c>
      <c r="C323" s="4">
        <v>19</v>
      </c>
      <c r="D323" s="8">
        <v>3.92</v>
      </c>
      <c r="E323" s="4">
        <v>17</v>
      </c>
      <c r="F323" s="8">
        <v>5.26</v>
      </c>
      <c r="G323" s="4">
        <v>2</v>
      </c>
      <c r="H323" s="8">
        <v>1.35</v>
      </c>
      <c r="I323" s="4">
        <v>0</v>
      </c>
    </row>
    <row r="324" spans="1:9" x14ac:dyDescent="0.2">
      <c r="A324" s="2">
        <v>3</v>
      </c>
      <c r="B324" s="1" t="s">
        <v>104</v>
      </c>
      <c r="C324" s="4">
        <v>19</v>
      </c>
      <c r="D324" s="8">
        <v>3.92</v>
      </c>
      <c r="E324" s="4">
        <v>19</v>
      </c>
      <c r="F324" s="8">
        <v>5.88</v>
      </c>
      <c r="G324" s="4">
        <v>0</v>
      </c>
      <c r="H324" s="8">
        <v>0</v>
      </c>
      <c r="I324" s="4">
        <v>0</v>
      </c>
    </row>
    <row r="325" spans="1:9" x14ac:dyDescent="0.2">
      <c r="A325" s="2">
        <v>5</v>
      </c>
      <c r="B325" s="1" t="s">
        <v>115</v>
      </c>
      <c r="C325" s="4">
        <v>17</v>
      </c>
      <c r="D325" s="8">
        <v>3.51</v>
      </c>
      <c r="E325" s="4">
        <v>15</v>
      </c>
      <c r="F325" s="8">
        <v>4.6399999999999997</v>
      </c>
      <c r="G325" s="4">
        <v>2</v>
      </c>
      <c r="H325" s="8">
        <v>1.35</v>
      </c>
      <c r="I325" s="4">
        <v>0</v>
      </c>
    </row>
    <row r="326" spans="1:9" x14ac:dyDescent="0.2">
      <c r="A326" s="2">
        <v>5</v>
      </c>
      <c r="B326" s="1" t="s">
        <v>96</v>
      </c>
      <c r="C326" s="4">
        <v>17</v>
      </c>
      <c r="D326" s="8">
        <v>3.51</v>
      </c>
      <c r="E326" s="4">
        <v>16</v>
      </c>
      <c r="F326" s="8">
        <v>4.95</v>
      </c>
      <c r="G326" s="4">
        <v>1</v>
      </c>
      <c r="H326" s="8">
        <v>0.68</v>
      </c>
      <c r="I326" s="4">
        <v>0</v>
      </c>
    </row>
    <row r="327" spans="1:9" x14ac:dyDescent="0.2">
      <c r="A327" s="2">
        <v>7</v>
      </c>
      <c r="B327" s="1" t="s">
        <v>139</v>
      </c>
      <c r="C327" s="4">
        <v>13</v>
      </c>
      <c r="D327" s="8">
        <v>2.68</v>
      </c>
      <c r="E327" s="4">
        <v>0</v>
      </c>
      <c r="F327" s="8">
        <v>0</v>
      </c>
      <c r="G327" s="4">
        <v>0</v>
      </c>
      <c r="H327" s="8">
        <v>0</v>
      </c>
      <c r="I327" s="4">
        <v>3</v>
      </c>
    </row>
    <row r="328" spans="1:9" x14ac:dyDescent="0.2">
      <c r="A328" s="2">
        <v>8</v>
      </c>
      <c r="B328" s="1" t="s">
        <v>92</v>
      </c>
      <c r="C328" s="4">
        <v>12</v>
      </c>
      <c r="D328" s="8">
        <v>2.4700000000000002</v>
      </c>
      <c r="E328" s="4">
        <v>9</v>
      </c>
      <c r="F328" s="8">
        <v>2.79</v>
      </c>
      <c r="G328" s="4">
        <v>3</v>
      </c>
      <c r="H328" s="8">
        <v>2.0299999999999998</v>
      </c>
      <c r="I328" s="4">
        <v>0</v>
      </c>
    </row>
    <row r="329" spans="1:9" x14ac:dyDescent="0.2">
      <c r="A329" s="2">
        <v>8</v>
      </c>
      <c r="B329" s="1" t="s">
        <v>126</v>
      </c>
      <c r="C329" s="4">
        <v>12</v>
      </c>
      <c r="D329" s="8">
        <v>2.4700000000000002</v>
      </c>
      <c r="E329" s="4">
        <v>7</v>
      </c>
      <c r="F329" s="8">
        <v>2.17</v>
      </c>
      <c r="G329" s="4">
        <v>5</v>
      </c>
      <c r="H329" s="8">
        <v>3.38</v>
      </c>
      <c r="I329" s="4">
        <v>0</v>
      </c>
    </row>
    <row r="330" spans="1:9" x14ac:dyDescent="0.2">
      <c r="A330" s="2">
        <v>10</v>
      </c>
      <c r="B330" s="1" t="s">
        <v>137</v>
      </c>
      <c r="C330" s="4">
        <v>9</v>
      </c>
      <c r="D330" s="8">
        <v>1.86</v>
      </c>
      <c r="E330" s="4">
        <v>7</v>
      </c>
      <c r="F330" s="8">
        <v>2.17</v>
      </c>
      <c r="G330" s="4">
        <v>2</v>
      </c>
      <c r="H330" s="8">
        <v>1.35</v>
      </c>
      <c r="I330" s="4">
        <v>0</v>
      </c>
    </row>
    <row r="331" spans="1:9" x14ac:dyDescent="0.2">
      <c r="A331" s="2">
        <v>11</v>
      </c>
      <c r="B331" s="1" t="s">
        <v>117</v>
      </c>
      <c r="C331" s="4">
        <v>8</v>
      </c>
      <c r="D331" s="8">
        <v>1.65</v>
      </c>
      <c r="E331" s="4">
        <v>7</v>
      </c>
      <c r="F331" s="8">
        <v>2.17</v>
      </c>
      <c r="G331" s="4">
        <v>1</v>
      </c>
      <c r="H331" s="8">
        <v>0.68</v>
      </c>
      <c r="I331" s="4">
        <v>0</v>
      </c>
    </row>
    <row r="332" spans="1:9" x14ac:dyDescent="0.2">
      <c r="A332" s="2">
        <v>11</v>
      </c>
      <c r="B332" s="1" t="s">
        <v>101</v>
      </c>
      <c r="C332" s="4">
        <v>8</v>
      </c>
      <c r="D332" s="8">
        <v>1.65</v>
      </c>
      <c r="E332" s="4">
        <v>7</v>
      </c>
      <c r="F332" s="8">
        <v>2.17</v>
      </c>
      <c r="G332" s="4">
        <v>1</v>
      </c>
      <c r="H332" s="8">
        <v>0.68</v>
      </c>
      <c r="I332" s="4">
        <v>0</v>
      </c>
    </row>
    <row r="333" spans="1:9" x14ac:dyDescent="0.2">
      <c r="A333" s="2">
        <v>11</v>
      </c>
      <c r="B333" s="1" t="s">
        <v>107</v>
      </c>
      <c r="C333" s="4">
        <v>8</v>
      </c>
      <c r="D333" s="8">
        <v>1.65</v>
      </c>
      <c r="E333" s="4">
        <v>6</v>
      </c>
      <c r="F333" s="8">
        <v>1.86</v>
      </c>
      <c r="G333" s="4">
        <v>2</v>
      </c>
      <c r="H333" s="8">
        <v>1.35</v>
      </c>
      <c r="I333" s="4">
        <v>0</v>
      </c>
    </row>
    <row r="334" spans="1:9" x14ac:dyDescent="0.2">
      <c r="A334" s="2">
        <v>11</v>
      </c>
      <c r="B334" s="1" t="s">
        <v>108</v>
      </c>
      <c r="C334" s="4">
        <v>8</v>
      </c>
      <c r="D334" s="8">
        <v>1.65</v>
      </c>
      <c r="E334" s="4">
        <v>8</v>
      </c>
      <c r="F334" s="8">
        <v>2.48</v>
      </c>
      <c r="G334" s="4">
        <v>0</v>
      </c>
      <c r="H334" s="8">
        <v>0</v>
      </c>
      <c r="I334" s="4">
        <v>0</v>
      </c>
    </row>
    <row r="335" spans="1:9" x14ac:dyDescent="0.2">
      <c r="A335" s="2">
        <v>15</v>
      </c>
      <c r="B335" s="1" t="s">
        <v>116</v>
      </c>
      <c r="C335" s="4">
        <v>7</v>
      </c>
      <c r="D335" s="8">
        <v>1.44</v>
      </c>
      <c r="E335" s="4">
        <v>6</v>
      </c>
      <c r="F335" s="8">
        <v>1.86</v>
      </c>
      <c r="G335" s="4">
        <v>1</v>
      </c>
      <c r="H335" s="8">
        <v>0.68</v>
      </c>
      <c r="I335" s="4">
        <v>0</v>
      </c>
    </row>
    <row r="336" spans="1:9" x14ac:dyDescent="0.2">
      <c r="A336" s="2">
        <v>15</v>
      </c>
      <c r="B336" s="1" t="s">
        <v>95</v>
      </c>
      <c r="C336" s="4">
        <v>7</v>
      </c>
      <c r="D336" s="8">
        <v>1.44</v>
      </c>
      <c r="E336" s="4">
        <v>7</v>
      </c>
      <c r="F336" s="8">
        <v>2.17</v>
      </c>
      <c r="G336" s="4">
        <v>0</v>
      </c>
      <c r="H336" s="8">
        <v>0</v>
      </c>
      <c r="I336" s="4">
        <v>0</v>
      </c>
    </row>
    <row r="337" spans="1:9" x14ac:dyDescent="0.2">
      <c r="A337" s="2">
        <v>15</v>
      </c>
      <c r="B337" s="1" t="s">
        <v>97</v>
      </c>
      <c r="C337" s="4">
        <v>7</v>
      </c>
      <c r="D337" s="8">
        <v>1.44</v>
      </c>
      <c r="E337" s="4">
        <v>4</v>
      </c>
      <c r="F337" s="8">
        <v>1.24</v>
      </c>
      <c r="G337" s="4">
        <v>3</v>
      </c>
      <c r="H337" s="8">
        <v>2.0299999999999998</v>
      </c>
      <c r="I337" s="4">
        <v>0</v>
      </c>
    </row>
    <row r="338" spans="1:9" x14ac:dyDescent="0.2">
      <c r="A338" s="2">
        <v>15</v>
      </c>
      <c r="B338" s="1" t="s">
        <v>99</v>
      </c>
      <c r="C338" s="4">
        <v>7</v>
      </c>
      <c r="D338" s="8">
        <v>1.44</v>
      </c>
      <c r="E338" s="4">
        <v>6</v>
      </c>
      <c r="F338" s="8">
        <v>1.86</v>
      </c>
      <c r="G338" s="4">
        <v>1</v>
      </c>
      <c r="H338" s="8">
        <v>0.68</v>
      </c>
      <c r="I338" s="4">
        <v>0</v>
      </c>
    </row>
    <row r="339" spans="1:9" x14ac:dyDescent="0.2">
      <c r="A339" s="2">
        <v>15</v>
      </c>
      <c r="B339" s="1" t="s">
        <v>123</v>
      </c>
      <c r="C339" s="4">
        <v>7</v>
      </c>
      <c r="D339" s="8">
        <v>1.44</v>
      </c>
      <c r="E339" s="4">
        <v>7</v>
      </c>
      <c r="F339" s="8">
        <v>2.17</v>
      </c>
      <c r="G339" s="4">
        <v>0</v>
      </c>
      <c r="H339" s="8">
        <v>0</v>
      </c>
      <c r="I339" s="4">
        <v>0</v>
      </c>
    </row>
    <row r="340" spans="1:9" x14ac:dyDescent="0.2">
      <c r="A340" s="2">
        <v>20</v>
      </c>
      <c r="B340" s="1" t="s">
        <v>90</v>
      </c>
      <c r="C340" s="4">
        <v>6</v>
      </c>
      <c r="D340" s="8">
        <v>1.24</v>
      </c>
      <c r="E340" s="4">
        <v>3</v>
      </c>
      <c r="F340" s="8">
        <v>0.93</v>
      </c>
      <c r="G340" s="4">
        <v>3</v>
      </c>
      <c r="H340" s="8">
        <v>2.0299999999999998</v>
      </c>
      <c r="I340" s="4">
        <v>0</v>
      </c>
    </row>
    <row r="341" spans="1:9" x14ac:dyDescent="0.2">
      <c r="A341" s="2">
        <v>20</v>
      </c>
      <c r="B341" s="1" t="s">
        <v>138</v>
      </c>
      <c r="C341" s="4">
        <v>6</v>
      </c>
      <c r="D341" s="8">
        <v>1.24</v>
      </c>
      <c r="E341" s="4">
        <v>5</v>
      </c>
      <c r="F341" s="8">
        <v>1.55</v>
      </c>
      <c r="G341" s="4">
        <v>1</v>
      </c>
      <c r="H341" s="8">
        <v>0.68</v>
      </c>
      <c r="I341" s="4">
        <v>0</v>
      </c>
    </row>
    <row r="342" spans="1:9" x14ac:dyDescent="0.2">
      <c r="A342" s="2">
        <v>20</v>
      </c>
      <c r="B342" s="1" t="s">
        <v>100</v>
      </c>
      <c r="C342" s="4">
        <v>6</v>
      </c>
      <c r="D342" s="8">
        <v>1.24</v>
      </c>
      <c r="E342" s="4">
        <v>0</v>
      </c>
      <c r="F342" s="8">
        <v>0</v>
      </c>
      <c r="G342" s="4">
        <v>6</v>
      </c>
      <c r="H342" s="8">
        <v>4.05</v>
      </c>
      <c r="I342" s="4">
        <v>0</v>
      </c>
    </row>
    <row r="343" spans="1:9" x14ac:dyDescent="0.2">
      <c r="A343" s="2">
        <v>20</v>
      </c>
      <c r="B343" s="1" t="s">
        <v>102</v>
      </c>
      <c r="C343" s="4">
        <v>6</v>
      </c>
      <c r="D343" s="8">
        <v>1.24</v>
      </c>
      <c r="E343" s="4">
        <v>6</v>
      </c>
      <c r="F343" s="8">
        <v>1.86</v>
      </c>
      <c r="G343" s="4">
        <v>0</v>
      </c>
      <c r="H343" s="8">
        <v>0</v>
      </c>
      <c r="I343" s="4">
        <v>0</v>
      </c>
    </row>
    <row r="344" spans="1:9" x14ac:dyDescent="0.2">
      <c r="A344" s="2">
        <v>20</v>
      </c>
      <c r="B344" s="1" t="s">
        <v>103</v>
      </c>
      <c r="C344" s="4">
        <v>6</v>
      </c>
      <c r="D344" s="8">
        <v>1.24</v>
      </c>
      <c r="E344" s="4">
        <v>5</v>
      </c>
      <c r="F344" s="8">
        <v>1.55</v>
      </c>
      <c r="G344" s="4">
        <v>1</v>
      </c>
      <c r="H344" s="8">
        <v>0.68</v>
      </c>
      <c r="I344" s="4">
        <v>0</v>
      </c>
    </row>
    <row r="345" spans="1:9" x14ac:dyDescent="0.2">
      <c r="A345" s="1"/>
      <c r="C345" s="4"/>
      <c r="D345" s="8"/>
      <c r="E345" s="4"/>
      <c r="F345" s="8"/>
      <c r="G345" s="4"/>
      <c r="H345" s="8"/>
      <c r="I345" s="4"/>
    </row>
    <row r="346" spans="1:9" x14ac:dyDescent="0.2">
      <c r="A346" s="1" t="s">
        <v>15</v>
      </c>
      <c r="C346" s="4"/>
      <c r="D346" s="8"/>
      <c r="E346" s="4"/>
      <c r="F346" s="8"/>
      <c r="G346" s="4"/>
      <c r="H346" s="8"/>
      <c r="I346" s="4"/>
    </row>
    <row r="347" spans="1:9" x14ac:dyDescent="0.2">
      <c r="A347" s="2">
        <v>1</v>
      </c>
      <c r="B347" s="1" t="s">
        <v>142</v>
      </c>
      <c r="C347" s="4">
        <v>17</v>
      </c>
      <c r="D347" s="8">
        <v>5.14</v>
      </c>
      <c r="E347" s="4">
        <v>0</v>
      </c>
      <c r="F347" s="8">
        <v>0</v>
      </c>
      <c r="G347" s="4">
        <v>17</v>
      </c>
      <c r="H347" s="8">
        <v>8.59</v>
      </c>
      <c r="I347" s="4">
        <v>0</v>
      </c>
    </row>
    <row r="348" spans="1:9" x14ac:dyDescent="0.2">
      <c r="A348" s="2">
        <v>2</v>
      </c>
      <c r="B348" s="1" t="s">
        <v>89</v>
      </c>
      <c r="C348" s="4">
        <v>14</v>
      </c>
      <c r="D348" s="8">
        <v>4.2300000000000004</v>
      </c>
      <c r="E348" s="4">
        <v>1</v>
      </c>
      <c r="F348" s="8">
        <v>0.76</v>
      </c>
      <c r="G348" s="4">
        <v>13</v>
      </c>
      <c r="H348" s="8">
        <v>6.57</v>
      </c>
      <c r="I348" s="4">
        <v>0</v>
      </c>
    </row>
    <row r="349" spans="1:9" x14ac:dyDescent="0.2">
      <c r="A349" s="2">
        <v>3</v>
      </c>
      <c r="B349" s="1" t="s">
        <v>116</v>
      </c>
      <c r="C349" s="4">
        <v>13</v>
      </c>
      <c r="D349" s="8">
        <v>3.93</v>
      </c>
      <c r="E349" s="4">
        <v>3</v>
      </c>
      <c r="F349" s="8">
        <v>2.29</v>
      </c>
      <c r="G349" s="4">
        <v>10</v>
      </c>
      <c r="H349" s="8">
        <v>5.05</v>
      </c>
      <c r="I349" s="4">
        <v>0</v>
      </c>
    </row>
    <row r="350" spans="1:9" x14ac:dyDescent="0.2">
      <c r="A350" s="2">
        <v>4</v>
      </c>
      <c r="B350" s="1" t="s">
        <v>91</v>
      </c>
      <c r="C350" s="4">
        <v>11</v>
      </c>
      <c r="D350" s="8">
        <v>3.32</v>
      </c>
      <c r="E350" s="4">
        <v>8</v>
      </c>
      <c r="F350" s="8">
        <v>6.11</v>
      </c>
      <c r="G350" s="4">
        <v>3</v>
      </c>
      <c r="H350" s="8">
        <v>1.52</v>
      </c>
      <c r="I350" s="4">
        <v>0</v>
      </c>
    </row>
    <row r="351" spans="1:9" x14ac:dyDescent="0.2">
      <c r="A351" s="2">
        <v>4</v>
      </c>
      <c r="B351" s="1" t="s">
        <v>127</v>
      </c>
      <c r="C351" s="4">
        <v>11</v>
      </c>
      <c r="D351" s="8">
        <v>3.32</v>
      </c>
      <c r="E351" s="4">
        <v>1</v>
      </c>
      <c r="F351" s="8">
        <v>0.76</v>
      </c>
      <c r="G351" s="4">
        <v>10</v>
      </c>
      <c r="H351" s="8">
        <v>5.05</v>
      </c>
      <c r="I351" s="4">
        <v>0</v>
      </c>
    </row>
    <row r="352" spans="1:9" x14ac:dyDescent="0.2">
      <c r="A352" s="2">
        <v>4</v>
      </c>
      <c r="B352" s="1" t="s">
        <v>96</v>
      </c>
      <c r="C352" s="4">
        <v>11</v>
      </c>
      <c r="D352" s="8">
        <v>3.32</v>
      </c>
      <c r="E352" s="4">
        <v>6</v>
      </c>
      <c r="F352" s="8">
        <v>4.58</v>
      </c>
      <c r="G352" s="4">
        <v>5</v>
      </c>
      <c r="H352" s="8">
        <v>2.5299999999999998</v>
      </c>
      <c r="I352" s="4">
        <v>0</v>
      </c>
    </row>
    <row r="353" spans="1:9" x14ac:dyDescent="0.2">
      <c r="A353" s="2">
        <v>4</v>
      </c>
      <c r="B353" s="1" t="s">
        <v>100</v>
      </c>
      <c r="C353" s="4">
        <v>11</v>
      </c>
      <c r="D353" s="8">
        <v>3.32</v>
      </c>
      <c r="E353" s="4">
        <v>6</v>
      </c>
      <c r="F353" s="8">
        <v>4.58</v>
      </c>
      <c r="G353" s="4">
        <v>5</v>
      </c>
      <c r="H353" s="8">
        <v>2.5299999999999998</v>
      </c>
      <c r="I353" s="4">
        <v>0</v>
      </c>
    </row>
    <row r="354" spans="1:9" x14ac:dyDescent="0.2">
      <c r="A354" s="2">
        <v>8</v>
      </c>
      <c r="B354" s="1" t="s">
        <v>140</v>
      </c>
      <c r="C354" s="4">
        <v>10</v>
      </c>
      <c r="D354" s="8">
        <v>3.02</v>
      </c>
      <c r="E354" s="4">
        <v>1</v>
      </c>
      <c r="F354" s="8">
        <v>0.76</v>
      </c>
      <c r="G354" s="4">
        <v>9</v>
      </c>
      <c r="H354" s="8">
        <v>4.55</v>
      </c>
      <c r="I354" s="4">
        <v>0</v>
      </c>
    </row>
    <row r="355" spans="1:9" x14ac:dyDescent="0.2">
      <c r="A355" s="2">
        <v>9</v>
      </c>
      <c r="B355" s="1" t="s">
        <v>92</v>
      </c>
      <c r="C355" s="4">
        <v>9</v>
      </c>
      <c r="D355" s="8">
        <v>2.72</v>
      </c>
      <c r="E355" s="4">
        <v>3</v>
      </c>
      <c r="F355" s="8">
        <v>2.29</v>
      </c>
      <c r="G355" s="4">
        <v>6</v>
      </c>
      <c r="H355" s="8">
        <v>3.03</v>
      </c>
      <c r="I355" s="4">
        <v>0</v>
      </c>
    </row>
    <row r="356" spans="1:9" x14ac:dyDescent="0.2">
      <c r="A356" s="2">
        <v>9</v>
      </c>
      <c r="B356" s="1" t="s">
        <v>105</v>
      </c>
      <c r="C356" s="4">
        <v>9</v>
      </c>
      <c r="D356" s="8">
        <v>2.72</v>
      </c>
      <c r="E356" s="4">
        <v>9</v>
      </c>
      <c r="F356" s="8">
        <v>6.87</v>
      </c>
      <c r="G356" s="4">
        <v>0</v>
      </c>
      <c r="H356" s="8">
        <v>0</v>
      </c>
      <c r="I356" s="4">
        <v>0</v>
      </c>
    </row>
    <row r="357" spans="1:9" x14ac:dyDescent="0.2">
      <c r="A357" s="2">
        <v>9</v>
      </c>
      <c r="B357" s="1" t="s">
        <v>107</v>
      </c>
      <c r="C357" s="4">
        <v>9</v>
      </c>
      <c r="D357" s="8">
        <v>2.72</v>
      </c>
      <c r="E357" s="4">
        <v>9</v>
      </c>
      <c r="F357" s="8">
        <v>6.87</v>
      </c>
      <c r="G357" s="4">
        <v>0</v>
      </c>
      <c r="H357" s="8">
        <v>0</v>
      </c>
      <c r="I357" s="4">
        <v>0</v>
      </c>
    </row>
    <row r="358" spans="1:9" x14ac:dyDescent="0.2">
      <c r="A358" s="2">
        <v>12</v>
      </c>
      <c r="B358" s="1" t="s">
        <v>104</v>
      </c>
      <c r="C358" s="4">
        <v>8</v>
      </c>
      <c r="D358" s="8">
        <v>2.42</v>
      </c>
      <c r="E358" s="4">
        <v>7</v>
      </c>
      <c r="F358" s="8">
        <v>5.34</v>
      </c>
      <c r="G358" s="4">
        <v>1</v>
      </c>
      <c r="H358" s="8">
        <v>0.51</v>
      </c>
      <c r="I358" s="4">
        <v>0</v>
      </c>
    </row>
    <row r="359" spans="1:9" x14ac:dyDescent="0.2">
      <c r="A359" s="2">
        <v>13</v>
      </c>
      <c r="B359" s="1" t="s">
        <v>115</v>
      </c>
      <c r="C359" s="4">
        <v>6</v>
      </c>
      <c r="D359" s="8">
        <v>1.81</v>
      </c>
      <c r="E359" s="4">
        <v>2</v>
      </c>
      <c r="F359" s="8">
        <v>1.53</v>
      </c>
      <c r="G359" s="4">
        <v>4</v>
      </c>
      <c r="H359" s="8">
        <v>2.02</v>
      </c>
      <c r="I359" s="4">
        <v>0</v>
      </c>
    </row>
    <row r="360" spans="1:9" x14ac:dyDescent="0.2">
      <c r="A360" s="2">
        <v>13</v>
      </c>
      <c r="B360" s="1" t="s">
        <v>141</v>
      </c>
      <c r="C360" s="4">
        <v>6</v>
      </c>
      <c r="D360" s="8">
        <v>1.81</v>
      </c>
      <c r="E360" s="4">
        <v>0</v>
      </c>
      <c r="F360" s="8">
        <v>0</v>
      </c>
      <c r="G360" s="4">
        <v>6</v>
      </c>
      <c r="H360" s="8">
        <v>3.03</v>
      </c>
      <c r="I360" s="4">
        <v>0</v>
      </c>
    </row>
    <row r="361" spans="1:9" x14ac:dyDescent="0.2">
      <c r="A361" s="2">
        <v>13</v>
      </c>
      <c r="B361" s="1" t="s">
        <v>143</v>
      </c>
      <c r="C361" s="4">
        <v>6</v>
      </c>
      <c r="D361" s="8">
        <v>1.81</v>
      </c>
      <c r="E361" s="4">
        <v>0</v>
      </c>
      <c r="F361" s="8">
        <v>0</v>
      </c>
      <c r="G361" s="4">
        <v>6</v>
      </c>
      <c r="H361" s="8">
        <v>3.03</v>
      </c>
      <c r="I361" s="4">
        <v>0</v>
      </c>
    </row>
    <row r="362" spans="1:9" x14ac:dyDescent="0.2">
      <c r="A362" s="2">
        <v>13</v>
      </c>
      <c r="B362" s="1" t="s">
        <v>126</v>
      </c>
      <c r="C362" s="4">
        <v>6</v>
      </c>
      <c r="D362" s="8">
        <v>1.81</v>
      </c>
      <c r="E362" s="4">
        <v>2</v>
      </c>
      <c r="F362" s="8">
        <v>1.53</v>
      </c>
      <c r="G362" s="4">
        <v>4</v>
      </c>
      <c r="H362" s="8">
        <v>2.02</v>
      </c>
      <c r="I362" s="4">
        <v>0</v>
      </c>
    </row>
    <row r="363" spans="1:9" x14ac:dyDescent="0.2">
      <c r="A363" s="2">
        <v>17</v>
      </c>
      <c r="B363" s="1" t="s">
        <v>144</v>
      </c>
      <c r="C363" s="4">
        <v>5</v>
      </c>
      <c r="D363" s="8">
        <v>1.51</v>
      </c>
      <c r="E363" s="4">
        <v>0</v>
      </c>
      <c r="F363" s="8">
        <v>0</v>
      </c>
      <c r="G363" s="4">
        <v>5</v>
      </c>
      <c r="H363" s="8">
        <v>2.5299999999999998</v>
      </c>
      <c r="I363" s="4">
        <v>0</v>
      </c>
    </row>
    <row r="364" spans="1:9" x14ac:dyDescent="0.2">
      <c r="A364" s="2">
        <v>17</v>
      </c>
      <c r="B364" s="1" t="s">
        <v>101</v>
      </c>
      <c r="C364" s="4">
        <v>5</v>
      </c>
      <c r="D364" s="8">
        <v>1.51</v>
      </c>
      <c r="E364" s="4">
        <v>2</v>
      </c>
      <c r="F364" s="8">
        <v>1.53</v>
      </c>
      <c r="G364" s="4">
        <v>3</v>
      </c>
      <c r="H364" s="8">
        <v>1.52</v>
      </c>
      <c r="I364" s="4">
        <v>0</v>
      </c>
    </row>
    <row r="365" spans="1:9" x14ac:dyDescent="0.2">
      <c r="A365" s="2">
        <v>19</v>
      </c>
      <c r="B365" s="1" t="s">
        <v>90</v>
      </c>
      <c r="C365" s="4">
        <v>4</v>
      </c>
      <c r="D365" s="8">
        <v>1.21</v>
      </c>
      <c r="E365" s="4">
        <v>2</v>
      </c>
      <c r="F365" s="8">
        <v>1.53</v>
      </c>
      <c r="G365" s="4">
        <v>2</v>
      </c>
      <c r="H365" s="8">
        <v>1.01</v>
      </c>
      <c r="I365" s="4">
        <v>0</v>
      </c>
    </row>
    <row r="366" spans="1:9" x14ac:dyDescent="0.2">
      <c r="A366" s="2">
        <v>19</v>
      </c>
      <c r="B366" s="1" t="s">
        <v>117</v>
      </c>
      <c r="C366" s="4">
        <v>4</v>
      </c>
      <c r="D366" s="8">
        <v>1.21</v>
      </c>
      <c r="E366" s="4">
        <v>4</v>
      </c>
      <c r="F366" s="8">
        <v>3.05</v>
      </c>
      <c r="G366" s="4">
        <v>0</v>
      </c>
      <c r="H366" s="8">
        <v>0</v>
      </c>
      <c r="I366" s="4">
        <v>0</v>
      </c>
    </row>
    <row r="367" spans="1:9" x14ac:dyDescent="0.2">
      <c r="A367" s="2">
        <v>19</v>
      </c>
      <c r="B367" s="1" t="s">
        <v>106</v>
      </c>
      <c r="C367" s="4">
        <v>4</v>
      </c>
      <c r="D367" s="8">
        <v>1.21</v>
      </c>
      <c r="E367" s="4">
        <v>4</v>
      </c>
      <c r="F367" s="8">
        <v>3.05</v>
      </c>
      <c r="G367" s="4">
        <v>0</v>
      </c>
      <c r="H367" s="8">
        <v>0</v>
      </c>
      <c r="I367" s="4">
        <v>0</v>
      </c>
    </row>
    <row r="368" spans="1:9" x14ac:dyDescent="0.2">
      <c r="A368" s="2">
        <v>19</v>
      </c>
      <c r="B368" s="1" t="s">
        <v>123</v>
      </c>
      <c r="C368" s="4">
        <v>4</v>
      </c>
      <c r="D368" s="8">
        <v>1.21</v>
      </c>
      <c r="E368" s="4">
        <v>1</v>
      </c>
      <c r="F368" s="8">
        <v>0.76</v>
      </c>
      <c r="G368" s="4">
        <v>3</v>
      </c>
      <c r="H368" s="8">
        <v>1.52</v>
      </c>
      <c r="I368" s="4">
        <v>0</v>
      </c>
    </row>
    <row r="369" spans="1:9" x14ac:dyDescent="0.2">
      <c r="A369" s="1"/>
      <c r="C369" s="4"/>
      <c r="D369" s="8"/>
      <c r="E369" s="4"/>
      <c r="F369" s="8"/>
      <c r="G369" s="4"/>
      <c r="H369" s="8"/>
      <c r="I369" s="4"/>
    </row>
    <row r="370" spans="1:9" x14ac:dyDescent="0.2">
      <c r="A370" s="1" t="s">
        <v>16</v>
      </c>
      <c r="C370" s="4"/>
      <c r="D370" s="8"/>
      <c r="E370" s="4"/>
      <c r="F370" s="8"/>
      <c r="G370" s="4"/>
      <c r="H370" s="8"/>
      <c r="I370" s="4"/>
    </row>
    <row r="371" spans="1:9" x14ac:dyDescent="0.2">
      <c r="A371" s="2">
        <v>1</v>
      </c>
      <c r="B371" s="1" t="s">
        <v>89</v>
      </c>
      <c r="C371" s="4">
        <v>23</v>
      </c>
      <c r="D371" s="8">
        <v>5.9</v>
      </c>
      <c r="E371" s="4">
        <v>7</v>
      </c>
      <c r="F371" s="8">
        <v>3.91</v>
      </c>
      <c r="G371" s="4">
        <v>16</v>
      </c>
      <c r="H371" s="8">
        <v>7.88</v>
      </c>
      <c r="I371" s="4">
        <v>0</v>
      </c>
    </row>
    <row r="372" spans="1:9" x14ac:dyDescent="0.2">
      <c r="A372" s="2">
        <v>2</v>
      </c>
      <c r="B372" s="1" t="s">
        <v>135</v>
      </c>
      <c r="C372" s="4">
        <v>17</v>
      </c>
      <c r="D372" s="8">
        <v>4.3600000000000003</v>
      </c>
      <c r="E372" s="4">
        <v>5</v>
      </c>
      <c r="F372" s="8">
        <v>2.79</v>
      </c>
      <c r="G372" s="4">
        <v>12</v>
      </c>
      <c r="H372" s="8">
        <v>5.91</v>
      </c>
      <c r="I372" s="4">
        <v>0</v>
      </c>
    </row>
    <row r="373" spans="1:9" x14ac:dyDescent="0.2">
      <c r="A373" s="2">
        <v>2</v>
      </c>
      <c r="B373" s="1" t="s">
        <v>105</v>
      </c>
      <c r="C373" s="4">
        <v>17</v>
      </c>
      <c r="D373" s="8">
        <v>4.3600000000000003</v>
      </c>
      <c r="E373" s="4">
        <v>12</v>
      </c>
      <c r="F373" s="8">
        <v>6.7</v>
      </c>
      <c r="G373" s="4">
        <v>5</v>
      </c>
      <c r="H373" s="8">
        <v>2.46</v>
      </c>
      <c r="I373" s="4">
        <v>0</v>
      </c>
    </row>
    <row r="374" spans="1:9" x14ac:dyDescent="0.2">
      <c r="A374" s="2">
        <v>4</v>
      </c>
      <c r="B374" s="1" t="s">
        <v>101</v>
      </c>
      <c r="C374" s="4">
        <v>10</v>
      </c>
      <c r="D374" s="8">
        <v>2.56</v>
      </c>
      <c r="E374" s="4">
        <v>7</v>
      </c>
      <c r="F374" s="8">
        <v>3.91</v>
      </c>
      <c r="G374" s="4">
        <v>3</v>
      </c>
      <c r="H374" s="8">
        <v>1.48</v>
      </c>
      <c r="I374" s="4">
        <v>0</v>
      </c>
    </row>
    <row r="375" spans="1:9" x14ac:dyDescent="0.2">
      <c r="A375" s="2">
        <v>5</v>
      </c>
      <c r="B375" s="1" t="s">
        <v>104</v>
      </c>
      <c r="C375" s="4">
        <v>9</v>
      </c>
      <c r="D375" s="8">
        <v>2.31</v>
      </c>
      <c r="E375" s="4">
        <v>8</v>
      </c>
      <c r="F375" s="8">
        <v>4.47</v>
      </c>
      <c r="G375" s="4">
        <v>1</v>
      </c>
      <c r="H375" s="8">
        <v>0.49</v>
      </c>
      <c r="I375" s="4">
        <v>0</v>
      </c>
    </row>
    <row r="376" spans="1:9" x14ac:dyDescent="0.2">
      <c r="A376" s="2">
        <v>6</v>
      </c>
      <c r="B376" s="1" t="s">
        <v>91</v>
      </c>
      <c r="C376" s="4">
        <v>8</v>
      </c>
      <c r="D376" s="8">
        <v>2.0499999999999998</v>
      </c>
      <c r="E376" s="4">
        <v>7</v>
      </c>
      <c r="F376" s="8">
        <v>3.91</v>
      </c>
      <c r="G376" s="4">
        <v>1</v>
      </c>
      <c r="H376" s="8">
        <v>0.49</v>
      </c>
      <c r="I376" s="4">
        <v>0</v>
      </c>
    </row>
    <row r="377" spans="1:9" x14ac:dyDescent="0.2">
      <c r="A377" s="2">
        <v>6</v>
      </c>
      <c r="B377" s="1" t="s">
        <v>99</v>
      </c>
      <c r="C377" s="4">
        <v>8</v>
      </c>
      <c r="D377" s="8">
        <v>2.0499999999999998</v>
      </c>
      <c r="E377" s="4">
        <v>5</v>
      </c>
      <c r="F377" s="8">
        <v>2.79</v>
      </c>
      <c r="G377" s="4">
        <v>3</v>
      </c>
      <c r="H377" s="8">
        <v>1.48</v>
      </c>
      <c r="I377" s="4">
        <v>0</v>
      </c>
    </row>
    <row r="378" spans="1:9" x14ac:dyDescent="0.2">
      <c r="A378" s="2">
        <v>8</v>
      </c>
      <c r="B378" s="1" t="s">
        <v>92</v>
      </c>
      <c r="C378" s="4">
        <v>7</v>
      </c>
      <c r="D378" s="8">
        <v>1.79</v>
      </c>
      <c r="E378" s="4">
        <v>4</v>
      </c>
      <c r="F378" s="8">
        <v>2.23</v>
      </c>
      <c r="G378" s="4">
        <v>3</v>
      </c>
      <c r="H378" s="8">
        <v>1.48</v>
      </c>
      <c r="I378" s="4">
        <v>0</v>
      </c>
    </row>
    <row r="379" spans="1:9" x14ac:dyDescent="0.2">
      <c r="A379" s="2">
        <v>8</v>
      </c>
      <c r="B379" s="1" t="s">
        <v>146</v>
      </c>
      <c r="C379" s="4">
        <v>7</v>
      </c>
      <c r="D379" s="8">
        <v>1.79</v>
      </c>
      <c r="E379" s="4">
        <v>3</v>
      </c>
      <c r="F379" s="8">
        <v>1.68</v>
      </c>
      <c r="G379" s="4">
        <v>4</v>
      </c>
      <c r="H379" s="8">
        <v>1.97</v>
      </c>
      <c r="I379" s="4">
        <v>0</v>
      </c>
    </row>
    <row r="380" spans="1:9" x14ac:dyDescent="0.2">
      <c r="A380" s="2">
        <v>8</v>
      </c>
      <c r="B380" s="1" t="s">
        <v>126</v>
      </c>
      <c r="C380" s="4">
        <v>7</v>
      </c>
      <c r="D380" s="8">
        <v>1.79</v>
      </c>
      <c r="E380" s="4">
        <v>2</v>
      </c>
      <c r="F380" s="8">
        <v>1.1200000000000001</v>
      </c>
      <c r="G380" s="4">
        <v>4</v>
      </c>
      <c r="H380" s="8">
        <v>1.97</v>
      </c>
      <c r="I380" s="4">
        <v>0</v>
      </c>
    </row>
    <row r="381" spans="1:9" x14ac:dyDescent="0.2">
      <c r="A381" s="2">
        <v>11</v>
      </c>
      <c r="B381" s="1" t="s">
        <v>90</v>
      </c>
      <c r="C381" s="4">
        <v>6</v>
      </c>
      <c r="D381" s="8">
        <v>1.54</v>
      </c>
      <c r="E381" s="4">
        <v>0</v>
      </c>
      <c r="F381" s="8">
        <v>0</v>
      </c>
      <c r="G381" s="4">
        <v>6</v>
      </c>
      <c r="H381" s="8">
        <v>2.96</v>
      </c>
      <c r="I381" s="4">
        <v>0</v>
      </c>
    </row>
    <row r="382" spans="1:9" x14ac:dyDescent="0.2">
      <c r="A382" s="2">
        <v>11</v>
      </c>
      <c r="B382" s="1" t="s">
        <v>93</v>
      </c>
      <c r="C382" s="4">
        <v>6</v>
      </c>
      <c r="D382" s="8">
        <v>1.54</v>
      </c>
      <c r="E382" s="4">
        <v>4</v>
      </c>
      <c r="F382" s="8">
        <v>2.23</v>
      </c>
      <c r="G382" s="4">
        <v>2</v>
      </c>
      <c r="H382" s="8">
        <v>0.99</v>
      </c>
      <c r="I382" s="4">
        <v>0</v>
      </c>
    </row>
    <row r="383" spans="1:9" x14ac:dyDescent="0.2">
      <c r="A383" s="2">
        <v>11</v>
      </c>
      <c r="B383" s="1" t="s">
        <v>96</v>
      </c>
      <c r="C383" s="4">
        <v>6</v>
      </c>
      <c r="D383" s="8">
        <v>1.54</v>
      </c>
      <c r="E383" s="4">
        <v>2</v>
      </c>
      <c r="F383" s="8">
        <v>1.1200000000000001</v>
      </c>
      <c r="G383" s="4">
        <v>4</v>
      </c>
      <c r="H383" s="8">
        <v>1.97</v>
      </c>
      <c r="I383" s="4">
        <v>0</v>
      </c>
    </row>
    <row r="384" spans="1:9" x14ac:dyDescent="0.2">
      <c r="A384" s="2">
        <v>11</v>
      </c>
      <c r="B384" s="1" t="s">
        <v>107</v>
      </c>
      <c r="C384" s="4">
        <v>6</v>
      </c>
      <c r="D384" s="8">
        <v>1.54</v>
      </c>
      <c r="E384" s="4">
        <v>3</v>
      </c>
      <c r="F384" s="8">
        <v>1.68</v>
      </c>
      <c r="G384" s="4">
        <v>3</v>
      </c>
      <c r="H384" s="8">
        <v>1.48</v>
      </c>
      <c r="I384" s="4">
        <v>0</v>
      </c>
    </row>
    <row r="385" spans="1:9" x14ac:dyDescent="0.2">
      <c r="A385" s="2">
        <v>15</v>
      </c>
      <c r="B385" s="1" t="s">
        <v>145</v>
      </c>
      <c r="C385" s="4">
        <v>5</v>
      </c>
      <c r="D385" s="8">
        <v>1.28</v>
      </c>
      <c r="E385" s="4">
        <v>1</v>
      </c>
      <c r="F385" s="8">
        <v>0.56000000000000005</v>
      </c>
      <c r="G385" s="4">
        <v>4</v>
      </c>
      <c r="H385" s="8">
        <v>1.97</v>
      </c>
      <c r="I385" s="4">
        <v>0</v>
      </c>
    </row>
    <row r="386" spans="1:9" x14ac:dyDescent="0.2">
      <c r="A386" s="2">
        <v>15</v>
      </c>
      <c r="B386" s="1" t="s">
        <v>116</v>
      </c>
      <c r="C386" s="4">
        <v>5</v>
      </c>
      <c r="D386" s="8">
        <v>1.28</v>
      </c>
      <c r="E386" s="4">
        <v>5</v>
      </c>
      <c r="F386" s="8">
        <v>2.79</v>
      </c>
      <c r="G386" s="4">
        <v>0</v>
      </c>
      <c r="H386" s="8">
        <v>0</v>
      </c>
      <c r="I386" s="4">
        <v>0</v>
      </c>
    </row>
    <row r="387" spans="1:9" x14ac:dyDescent="0.2">
      <c r="A387" s="2">
        <v>15</v>
      </c>
      <c r="B387" s="1" t="s">
        <v>97</v>
      </c>
      <c r="C387" s="4">
        <v>5</v>
      </c>
      <c r="D387" s="8">
        <v>1.28</v>
      </c>
      <c r="E387" s="4">
        <v>5</v>
      </c>
      <c r="F387" s="8">
        <v>2.79</v>
      </c>
      <c r="G387" s="4">
        <v>0</v>
      </c>
      <c r="H387" s="8">
        <v>0</v>
      </c>
      <c r="I387" s="4">
        <v>0</v>
      </c>
    </row>
    <row r="388" spans="1:9" x14ac:dyDescent="0.2">
      <c r="A388" s="2">
        <v>15</v>
      </c>
      <c r="B388" s="1" t="s">
        <v>98</v>
      </c>
      <c r="C388" s="4">
        <v>5</v>
      </c>
      <c r="D388" s="8">
        <v>1.28</v>
      </c>
      <c r="E388" s="4">
        <v>0</v>
      </c>
      <c r="F388" s="8">
        <v>0</v>
      </c>
      <c r="G388" s="4">
        <v>5</v>
      </c>
      <c r="H388" s="8">
        <v>2.46</v>
      </c>
      <c r="I388" s="4">
        <v>0</v>
      </c>
    </row>
    <row r="389" spans="1:9" x14ac:dyDescent="0.2">
      <c r="A389" s="2">
        <v>15</v>
      </c>
      <c r="B389" s="1" t="s">
        <v>100</v>
      </c>
      <c r="C389" s="4">
        <v>5</v>
      </c>
      <c r="D389" s="8">
        <v>1.28</v>
      </c>
      <c r="E389" s="4">
        <v>2</v>
      </c>
      <c r="F389" s="8">
        <v>1.1200000000000001</v>
      </c>
      <c r="G389" s="4">
        <v>3</v>
      </c>
      <c r="H389" s="8">
        <v>1.48</v>
      </c>
      <c r="I389" s="4">
        <v>0</v>
      </c>
    </row>
    <row r="390" spans="1:9" x14ac:dyDescent="0.2">
      <c r="A390" s="2">
        <v>15</v>
      </c>
      <c r="B390" s="1" t="s">
        <v>108</v>
      </c>
      <c r="C390" s="4">
        <v>5</v>
      </c>
      <c r="D390" s="8">
        <v>1.28</v>
      </c>
      <c r="E390" s="4">
        <v>4</v>
      </c>
      <c r="F390" s="8">
        <v>2.23</v>
      </c>
      <c r="G390" s="4">
        <v>1</v>
      </c>
      <c r="H390" s="8">
        <v>0.49</v>
      </c>
      <c r="I390" s="4">
        <v>0</v>
      </c>
    </row>
    <row r="391" spans="1:9" x14ac:dyDescent="0.2">
      <c r="A391" s="1"/>
      <c r="C391" s="4"/>
      <c r="D391" s="8"/>
      <c r="E391" s="4"/>
      <c r="F391" s="8"/>
      <c r="G391" s="4"/>
      <c r="H391" s="8"/>
      <c r="I391" s="4"/>
    </row>
    <row r="392" spans="1:9" x14ac:dyDescent="0.2">
      <c r="A392" s="1" t="s">
        <v>17</v>
      </c>
      <c r="C392" s="4"/>
      <c r="D392" s="8"/>
      <c r="E392" s="4"/>
      <c r="F392" s="8"/>
      <c r="G392" s="4"/>
      <c r="H392" s="8"/>
      <c r="I392" s="4"/>
    </row>
    <row r="393" spans="1:9" x14ac:dyDescent="0.2">
      <c r="A393" s="2">
        <v>1</v>
      </c>
      <c r="B393" s="1" t="s">
        <v>92</v>
      </c>
      <c r="C393" s="4">
        <v>7</v>
      </c>
      <c r="D393" s="8">
        <v>4.83</v>
      </c>
      <c r="E393" s="4">
        <v>4</v>
      </c>
      <c r="F393" s="8">
        <v>5.71</v>
      </c>
      <c r="G393" s="4">
        <v>3</v>
      </c>
      <c r="H393" s="8">
        <v>4.1100000000000003</v>
      </c>
      <c r="I393" s="4">
        <v>0</v>
      </c>
    </row>
    <row r="394" spans="1:9" x14ac:dyDescent="0.2">
      <c r="A394" s="2">
        <v>1</v>
      </c>
      <c r="B394" s="1" t="s">
        <v>96</v>
      </c>
      <c r="C394" s="4">
        <v>7</v>
      </c>
      <c r="D394" s="8">
        <v>4.83</v>
      </c>
      <c r="E394" s="4">
        <v>4</v>
      </c>
      <c r="F394" s="8">
        <v>5.71</v>
      </c>
      <c r="G394" s="4">
        <v>3</v>
      </c>
      <c r="H394" s="8">
        <v>4.1100000000000003</v>
      </c>
      <c r="I394" s="4">
        <v>0</v>
      </c>
    </row>
    <row r="395" spans="1:9" x14ac:dyDescent="0.2">
      <c r="A395" s="2">
        <v>3</v>
      </c>
      <c r="B395" s="1" t="s">
        <v>157</v>
      </c>
      <c r="C395" s="4">
        <v>6</v>
      </c>
      <c r="D395" s="8">
        <v>4.1399999999999997</v>
      </c>
      <c r="E395" s="4">
        <v>0</v>
      </c>
      <c r="F395" s="8">
        <v>0</v>
      </c>
      <c r="G395" s="4">
        <v>6</v>
      </c>
      <c r="H395" s="8">
        <v>8.2200000000000006</v>
      </c>
      <c r="I395" s="4">
        <v>0</v>
      </c>
    </row>
    <row r="396" spans="1:9" x14ac:dyDescent="0.2">
      <c r="A396" s="2">
        <v>4</v>
      </c>
      <c r="B396" s="1" t="s">
        <v>123</v>
      </c>
      <c r="C396" s="4">
        <v>5</v>
      </c>
      <c r="D396" s="8">
        <v>3.45</v>
      </c>
      <c r="E396" s="4">
        <v>4</v>
      </c>
      <c r="F396" s="8">
        <v>5.71</v>
      </c>
      <c r="G396" s="4">
        <v>1</v>
      </c>
      <c r="H396" s="8">
        <v>1.37</v>
      </c>
      <c r="I396" s="4">
        <v>0</v>
      </c>
    </row>
    <row r="397" spans="1:9" x14ac:dyDescent="0.2">
      <c r="A397" s="2">
        <v>5</v>
      </c>
      <c r="B397" s="1" t="s">
        <v>89</v>
      </c>
      <c r="C397" s="4">
        <v>4</v>
      </c>
      <c r="D397" s="8">
        <v>2.76</v>
      </c>
      <c r="E397" s="4">
        <v>0</v>
      </c>
      <c r="F397" s="8">
        <v>0</v>
      </c>
      <c r="G397" s="4">
        <v>4</v>
      </c>
      <c r="H397" s="8">
        <v>5.48</v>
      </c>
      <c r="I397" s="4">
        <v>0</v>
      </c>
    </row>
    <row r="398" spans="1:9" x14ac:dyDescent="0.2">
      <c r="A398" s="2">
        <v>5</v>
      </c>
      <c r="B398" s="1" t="s">
        <v>104</v>
      </c>
      <c r="C398" s="4">
        <v>4</v>
      </c>
      <c r="D398" s="8">
        <v>2.76</v>
      </c>
      <c r="E398" s="4">
        <v>3</v>
      </c>
      <c r="F398" s="8">
        <v>4.29</v>
      </c>
      <c r="G398" s="4">
        <v>1</v>
      </c>
      <c r="H398" s="8">
        <v>1.37</v>
      </c>
      <c r="I398" s="4">
        <v>0</v>
      </c>
    </row>
    <row r="399" spans="1:9" x14ac:dyDescent="0.2">
      <c r="A399" s="2">
        <v>7</v>
      </c>
      <c r="B399" s="1" t="s">
        <v>147</v>
      </c>
      <c r="C399" s="4">
        <v>3</v>
      </c>
      <c r="D399" s="8">
        <v>2.0699999999999998</v>
      </c>
      <c r="E399" s="4">
        <v>1</v>
      </c>
      <c r="F399" s="8">
        <v>1.43</v>
      </c>
      <c r="G399" s="4">
        <v>2</v>
      </c>
      <c r="H399" s="8">
        <v>2.74</v>
      </c>
      <c r="I399" s="4">
        <v>0</v>
      </c>
    </row>
    <row r="400" spans="1:9" x14ac:dyDescent="0.2">
      <c r="A400" s="2">
        <v>7</v>
      </c>
      <c r="B400" s="1" t="s">
        <v>137</v>
      </c>
      <c r="C400" s="4">
        <v>3</v>
      </c>
      <c r="D400" s="8">
        <v>2.0699999999999998</v>
      </c>
      <c r="E400" s="4">
        <v>0</v>
      </c>
      <c r="F400" s="8">
        <v>0</v>
      </c>
      <c r="G400" s="4">
        <v>3</v>
      </c>
      <c r="H400" s="8">
        <v>4.1100000000000003</v>
      </c>
      <c r="I400" s="4">
        <v>0</v>
      </c>
    </row>
    <row r="401" spans="1:9" x14ac:dyDescent="0.2">
      <c r="A401" s="2">
        <v>7</v>
      </c>
      <c r="B401" s="1" t="s">
        <v>148</v>
      </c>
      <c r="C401" s="4">
        <v>3</v>
      </c>
      <c r="D401" s="8">
        <v>2.0699999999999998</v>
      </c>
      <c r="E401" s="4">
        <v>2</v>
      </c>
      <c r="F401" s="8">
        <v>2.86</v>
      </c>
      <c r="G401" s="4">
        <v>1</v>
      </c>
      <c r="H401" s="8">
        <v>1.37</v>
      </c>
      <c r="I401" s="4">
        <v>0</v>
      </c>
    </row>
    <row r="402" spans="1:9" x14ac:dyDescent="0.2">
      <c r="A402" s="2">
        <v>7</v>
      </c>
      <c r="B402" s="1" t="s">
        <v>115</v>
      </c>
      <c r="C402" s="4">
        <v>3</v>
      </c>
      <c r="D402" s="8">
        <v>2.0699999999999998</v>
      </c>
      <c r="E402" s="4">
        <v>3</v>
      </c>
      <c r="F402" s="8">
        <v>4.29</v>
      </c>
      <c r="G402" s="4">
        <v>0</v>
      </c>
      <c r="H402" s="8">
        <v>0</v>
      </c>
      <c r="I402" s="4">
        <v>0</v>
      </c>
    </row>
    <row r="403" spans="1:9" x14ac:dyDescent="0.2">
      <c r="A403" s="2">
        <v>7</v>
      </c>
      <c r="B403" s="1" t="s">
        <v>93</v>
      </c>
      <c r="C403" s="4">
        <v>3</v>
      </c>
      <c r="D403" s="8">
        <v>2.0699999999999998</v>
      </c>
      <c r="E403" s="4">
        <v>3</v>
      </c>
      <c r="F403" s="8">
        <v>4.29</v>
      </c>
      <c r="G403" s="4">
        <v>0</v>
      </c>
      <c r="H403" s="8">
        <v>0</v>
      </c>
      <c r="I403" s="4">
        <v>0</v>
      </c>
    </row>
    <row r="404" spans="1:9" x14ac:dyDescent="0.2">
      <c r="A404" s="2">
        <v>7</v>
      </c>
      <c r="B404" s="1" t="s">
        <v>150</v>
      </c>
      <c r="C404" s="4">
        <v>3</v>
      </c>
      <c r="D404" s="8">
        <v>2.0699999999999998</v>
      </c>
      <c r="E404" s="4">
        <v>2</v>
      </c>
      <c r="F404" s="8">
        <v>2.86</v>
      </c>
      <c r="G404" s="4">
        <v>1</v>
      </c>
      <c r="H404" s="8">
        <v>1.37</v>
      </c>
      <c r="I404" s="4">
        <v>0</v>
      </c>
    </row>
    <row r="405" spans="1:9" x14ac:dyDescent="0.2">
      <c r="A405" s="2">
        <v>7</v>
      </c>
      <c r="B405" s="1" t="s">
        <v>151</v>
      </c>
      <c r="C405" s="4">
        <v>3</v>
      </c>
      <c r="D405" s="8">
        <v>2.0699999999999998</v>
      </c>
      <c r="E405" s="4">
        <v>0</v>
      </c>
      <c r="F405" s="8">
        <v>0</v>
      </c>
      <c r="G405" s="4">
        <v>3</v>
      </c>
      <c r="H405" s="8">
        <v>4.1100000000000003</v>
      </c>
      <c r="I405" s="4">
        <v>0</v>
      </c>
    </row>
    <row r="406" spans="1:9" x14ac:dyDescent="0.2">
      <c r="A406" s="2">
        <v>7</v>
      </c>
      <c r="B406" s="1" t="s">
        <v>152</v>
      </c>
      <c r="C406" s="4">
        <v>3</v>
      </c>
      <c r="D406" s="8">
        <v>2.0699999999999998</v>
      </c>
      <c r="E406" s="4">
        <v>3</v>
      </c>
      <c r="F406" s="8">
        <v>4.29</v>
      </c>
      <c r="G406" s="4">
        <v>0</v>
      </c>
      <c r="H406" s="8">
        <v>0</v>
      </c>
      <c r="I406" s="4">
        <v>0</v>
      </c>
    </row>
    <row r="407" spans="1:9" x14ac:dyDescent="0.2">
      <c r="A407" s="2">
        <v>7</v>
      </c>
      <c r="B407" s="1" t="s">
        <v>112</v>
      </c>
      <c r="C407" s="4">
        <v>3</v>
      </c>
      <c r="D407" s="8">
        <v>2.0699999999999998</v>
      </c>
      <c r="E407" s="4">
        <v>3</v>
      </c>
      <c r="F407" s="8">
        <v>4.29</v>
      </c>
      <c r="G407" s="4">
        <v>0</v>
      </c>
      <c r="H407" s="8">
        <v>0</v>
      </c>
      <c r="I407" s="4">
        <v>0</v>
      </c>
    </row>
    <row r="408" spans="1:9" x14ac:dyDescent="0.2">
      <c r="A408" s="2">
        <v>7</v>
      </c>
      <c r="B408" s="1" t="s">
        <v>101</v>
      </c>
      <c r="C408" s="4">
        <v>3</v>
      </c>
      <c r="D408" s="8">
        <v>2.0699999999999998</v>
      </c>
      <c r="E408" s="4">
        <v>3</v>
      </c>
      <c r="F408" s="8">
        <v>4.29</v>
      </c>
      <c r="G408" s="4">
        <v>0</v>
      </c>
      <c r="H408" s="8">
        <v>0</v>
      </c>
      <c r="I408" s="4">
        <v>0</v>
      </c>
    </row>
    <row r="409" spans="1:9" x14ac:dyDescent="0.2">
      <c r="A409" s="2">
        <v>7</v>
      </c>
      <c r="B409" s="1" t="s">
        <v>139</v>
      </c>
      <c r="C409" s="4">
        <v>3</v>
      </c>
      <c r="D409" s="8">
        <v>2.0699999999999998</v>
      </c>
      <c r="E409" s="4">
        <v>0</v>
      </c>
      <c r="F409" s="8">
        <v>0</v>
      </c>
      <c r="G409" s="4">
        <v>2</v>
      </c>
      <c r="H409" s="8">
        <v>2.74</v>
      </c>
      <c r="I409" s="4">
        <v>0</v>
      </c>
    </row>
    <row r="410" spans="1:9" x14ac:dyDescent="0.2">
      <c r="A410" s="2">
        <v>18</v>
      </c>
      <c r="B410" s="1" t="s">
        <v>90</v>
      </c>
      <c r="C410" s="4">
        <v>2</v>
      </c>
      <c r="D410" s="8">
        <v>1.38</v>
      </c>
      <c r="E410" s="4">
        <v>1</v>
      </c>
      <c r="F410" s="8">
        <v>1.43</v>
      </c>
      <c r="G410" s="4">
        <v>1</v>
      </c>
      <c r="H410" s="8">
        <v>1.37</v>
      </c>
      <c r="I410" s="4">
        <v>0</v>
      </c>
    </row>
    <row r="411" spans="1:9" x14ac:dyDescent="0.2">
      <c r="A411" s="2">
        <v>18</v>
      </c>
      <c r="B411" s="1" t="s">
        <v>91</v>
      </c>
      <c r="C411" s="4">
        <v>2</v>
      </c>
      <c r="D411" s="8">
        <v>1.38</v>
      </c>
      <c r="E411" s="4">
        <v>1</v>
      </c>
      <c r="F411" s="8">
        <v>1.43</v>
      </c>
      <c r="G411" s="4">
        <v>1</v>
      </c>
      <c r="H411" s="8">
        <v>1.37</v>
      </c>
      <c r="I411" s="4">
        <v>0</v>
      </c>
    </row>
    <row r="412" spans="1:9" x14ac:dyDescent="0.2">
      <c r="A412" s="2">
        <v>18</v>
      </c>
      <c r="B412" s="1" t="s">
        <v>131</v>
      </c>
      <c r="C412" s="4">
        <v>2</v>
      </c>
      <c r="D412" s="8">
        <v>1.38</v>
      </c>
      <c r="E412" s="4">
        <v>2</v>
      </c>
      <c r="F412" s="8">
        <v>2.86</v>
      </c>
      <c r="G412" s="4">
        <v>0</v>
      </c>
      <c r="H412" s="8">
        <v>0</v>
      </c>
      <c r="I412" s="4">
        <v>0</v>
      </c>
    </row>
    <row r="413" spans="1:9" x14ac:dyDescent="0.2">
      <c r="A413" s="2">
        <v>18</v>
      </c>
      <c r="B413" s="1" t="s">
        <v>149</v>
      </c>
      <c r="C413" s="4">
        <v>2</v>
      </c>
      <c r="D413" s="8">
        <v>1.38</v>
      </c>
      <c r="E413" s="4">
        <v>1</v>
      </c>
      <c r="F413" s="8">
        <v>1.43</v>
      </c>
      <c r="G413" s="4">
        <v>1</v>
      </c>
      <c r="H413" s="8">
        <v>1.37</v>
      </c>
      <c r="I413" s="4">
        <v>0</v>
      </c>
    </row>
    <row r="414" spans="1:9" x14ac:dyDescent="0.2">
      <c r="A414" s="2">
        <v>18</v>
      </c>
      <c r="B414" s="1" t="s">
        <v>125</v>
      </c>
      <c r="C414" s="4">
        <v>2</v>
      </c>
      <c r="D414" s="8">
        <v>1.38</v>
      </c>
      <c r="E414" s="4">
        <v>1</v>
      </c>
      <c r="F414" s="8">
        <v>1.43</v>
      </c>
      <c r="G414" s="4">
        <v>1</v>
      </c>
      <c r="H414" s="8">
        <v>1.37</v>
      </c>
      <c r="I414" s="4">
        <v>0</v>
      </c>
    </row>
    <row r="415" spans="1:9" x14ac:dyDescent="0.2">
      <c r="A415" s="2">
        <v>18</v>
      </c>
      <c r="B415" s="1" t="s">
        <v>153</v>
      </c>
      <c r="C415" s="4">
        <v>2</v>
      </c>
      <c r="D415" s="8">
        <v>1.38</v>
      </c>
      <c r="E415" s="4">
        <v>2</v>
      </c>
      <c r="F415" s="8">
        <v>2.86</v>
      </c>
      <c r="G415" s="4">
        <v>0</v>
      </c>
      <c r="H415" s="8">
        <v>0</v>
      </c>
      <c r="I415" s="4">
        <v>0</v>
      </c>
    </row>
    <row r="416" spans="1:9" x14ac:dyDescent="0.2">
      <c r="A416" s="2">
        <v>18</v>
      </c>
      <c r="B416" s="1" t="s">
        <v>136</v>
      </c>
      <c r="C416" s="4">
        <v>2</v>
      </c>
      <c r="D416" s="8">
        <v>1.38</v>
      </c>
      <c r="E416" s="4">
        <v>1</v>
      </c>
      <c r="F416" s="8">
        <v>1.43</v>
      </c>
      <c r="G416" s="4">
        <v>1</v>
      </c>
      <c r="H416" s="8">
        <v>1.37</v>
      </c>
      <c r="I416" s="4">
        <v>0</v>
      </c>
    </row>
    <row r="417" spans="1:9" x14ac:dyDescent="0.2">
      <c r="A417" s="2">
        <v>18</v>
      </c>
      <c r="B417" s="1" t="s">
        <v>97</v>
      </c>
      <c r="C417" s="4">
        <v>2</v>
      </c>
      <c r="D417" s="8">
        <v>1.38</v>
      </c>
      <c r="E417" s="4">
        <v>2</v>
      </c>
      <c r="F417" s="8">
        <v>2.86</v>
      </c>
      <c r="G417" s="4">
        <v>0</v>
      </c>
      <c r="H417" s="8">
        <v>0</v>
      </c>
      <c r="I417" s="4">
        <v>0</v>
      </c>
    </row>
    <row r="418" spans="1:9" x14ac:dyDescent="0.2">
      <c r="A418" s="2">
        <v>18</v>
      </c>
      <c r="B418" s="1" t="s">
        <v>154</v>
      </c>
      <c r="C418" s="4">
        <v>2</v>
      </c>
      <c r="D418" s="8">
        <v>1.38</v>
      </c>
      <c r="E418" s="4">
        <v>1</v>
      </c>
      <c r="F418" s="8">
        <v>1.43</v>
      </c>
      <c r="G418" s="4">
        <v>1</v>
      </c>
      <c r="H418" s="8">
        <v>1.37</v>
      </c>
      <c r="I418" s="4">
        <v>0</v>
      </c>
    </row>
    <row r="419" spans="1:9" x14ac:dyDescent="0.2">
      <c r="A419" s="2">
        <v>18</v>
      </c>
      <c r="B419" s="1" t="s">
        <v>100</v>
      </c>
      <c r="C419" s="4">
        <v>2</v>
      </c>
      <c r="D419" s="8">
        <v>1.38</v>
      </c>
      <c r="E419" s="4">
        <v>0</v>
      </c>
      <c r="F419" s="8">
        <v>0</v>
      </c>
      <c r="G419" s="4">
        <v>2</v>
      </c>
      <c r="H419" s="8">
        <v>2.74</v>
      </c>
      <c r="I419" s="4">
        <v>0</v>
      </c>
    </row>
    <row r="420" spans="1:9" x14ac:dyDescent="0.2">
      <c r="A420" s="2">
        <v>18</v>
      </c>
      <c r="B420" s="1" t="s">
        <v>129</v>
      </c>
      <c r="C420" s="4">
        <v>2</v>
      </c>
      <c r="D420" s="8">
        <v>1.38</v>
      </c>
      <c r="E420" s="4">
        <v>2</v>
      </c>
      <c r="F420" s="8">
        <v>2.86</v>
      </c>
      <c r="G420" s="4">
        <v>0</v>
      </c>
      <c r="H420" s="8">
        <v>0</v>
      </c>
      <c r="I420" s="4">
        <v>0</v>
      </c>
    </row>
    <row r="421" spans="1:9" x14ac:dyDescent="0.2">
      <c r="A421" s="2">
        <v>18</v>
      </c>
      <c r="B421" s="1" t="s">
        <v>155</v>
      </c>
      <c r="C421" s="4">
        <v>2</v>
      </c>
      <c r="D421" s="8">
        <v>1.38</v>
      </c>
      <c r="E421" s="4">
        <v>1</v>
      </c>
      <c r="F421" s="8">
        <v>1.43</v>
      </c>
      <c r="G421" s="4">
        <v>1</v>
      </c>
      <c r="H421" s="8">
        <v>1.37</v>
      </c>
      <c r="I421" s="4">
        <v>0</v>
      </c>
    </row>
    <row r="422" spans="1:9" x14ac:dyDescent="0.2">
      <c r="A422" s="2">
        <v>18</v>
      </c>
      <c r="B422" s="1" t="s">
        <v>105</v>
      </c>
      <c r="C422" s="4">
        <v>2</v>
      </c>
      <c r="D422" s="8">
        <v>1.38</v>
      </c>
      <c r="E422" s="4">
        <v>2</v>
      </c>
      <c r="F422" s="8">
        <v>2.86</v>
      </c>
      <c r="G422" s="4">
        <v>0</v>
      </c>
      <c r="H422" s="8">
        <v>0</v>
      </c>
      <c r="I422" s="4">
        <v>0</v>
      </c>
    </row>
    <row r="423" spans="1:9" x14ac:dyDescent="0.2">
      <c r="A423" s="2">
        <v>18</v>
      </c>
      <c r="B423" s="1" t="s">
        <v>120</v>
      </c>
      <c r="C423" s="4">
        <v>2</v>
      </c>
      <c r="D423" s="8">
        <v>1.38</v>
      </c>
      <c r="E423" s="4">
        <v>0</v>
      </c>
      <c r="F423" s="8">
        <v>0</v>
      </c>
      <c r="G423" s="4">
        <v>2</v>
      </c>
      <c r="H423" s="8">
        <v>2.74</v>
      </c>
      <c r="I423" s="4">
        <v>0</v>
      </c>
    </row>
    <row r="424" spans="1:9" x14ac:dyDescent="0.2">
      <c r="A424" s="2">
        <v>18</v>
      </c>
      <c r="B424" s="1" t="s">
        <v>156</v>
      </c>
      <c r="C424" s="4">
        <v>2</v>
      </c>
      <c r="D424" s="8">
        <v>1.38</v>
      </c>
      <c r="E424" s="4">
        <v>1</v>
      </c>
      <c r="F424" s="8">
        <v>1.43</v>
      </c>
      <c r="G424" s="4">
        <v>1</v>
      </c>
      <c r="H424" s="8">
        <v>1.37</v>
      </c>
      <c r="I424" s="4">
        <v>0</v>
      </c>
    </row>
    <row r="425" spans="1:9" x14ac:dyDescent="0.2">
      <c r="A425" s="2">
        <v>18</v>
      </c>
      <c r="B425" s="1" t="s">
        <v>106</v>
      </c>
      <c r="C425" s="4">
        <v>2</v>
      </c>
      <c r="D425" s="8">
        <v>1.38</v>
      </c>
      <c r="E425" s="4">
        <v>2</v>
      </c>
      <c r="F425" s="8">
        <v>2.86</v>
      </c>
      <c r="G425" s="4">
        <v>0</v>
      </c>
      <c r="H425" s="8">
        <v>0</v>
      </c>
      <c r="I425" s="4">
        <v>0</v>
      </c>
    </row>
    <row r="426" spans="1:9" x14ac:dyDescent="0.2">
      <c r="A426" s="1"/>
      <c r="C426" s="4"/>
      <c r="D426" s="8"/>
      <c r="E426" s="4"/>
      <c r="F426" s="8"/>
      <c r="G426" s="4"/>
      <c r="H426" s="8"/>
      <c r="I426" s="4"/>
    </row>
    <row r="427" spans="1:9" x14ac:dyDescent="0.2">
      <c r="A427" s="1" t="s">
        <v>18</v>
      </c>
      <c r="C427" s="4"/>
      <c r="D427" s="8"/>
      <c r="E427" s="4"/>
      <c r="F427" s="8"/>
      <c r="G427" s="4"/>
      <c r="H427" s="8"/>
      <c r="I427" s="4"/>
    </row>
    <row r="428" spans="1:9" x14ac:dyDescent="0.2">
      <c r="A428" s="2">
        <v>1</v>
      </c>
      <c r="B428" s="1" t="s">
        <v>89</v>
      </c>
      <c r="C428" s="4">
        <v>21</v>
      </c>
      <c r="D428" s="8">
        <v>14.19</v>
      </c>
      <c r="E428" s="4">
        <v>14</v>
      </c>
      <c r="F428" s="8">
        <v>14.74</v>
      </c>
      <c r="G428" s="4">
        <v>7</v>
      </c>
      <c r="H428" s="8">
        <v>14.29</v>
      </c>
      <c r="I428" s="4">
        <v>0</v>
      </c>
    </row>
    <row r="429" spans="1:9" x14ac:dyDescent="0.2">
      <c r="A429" s="2">
        <v>2</v>
      </c>
      <c r="B429" s="1" t="s">
        <v>90</v>
      </c>
      <c r="C429" s="4">
        <v>6</v>
      </c>
      <c r="D429" s="8">
        <v>4.05</v>
      </c>
      <c r="E429" s="4">
        <v>3</v>
      </c>
      <c r="F429" s="8">
        <v>3.16</v>
      </c>
      <c r="G429" s="4">
        <v>3</v>
      </c>
      <c r="H429" s="8">
        <v>6.12</v>
      </c>
      <c r="I429" s="4">
        <v>0</v>
      </c>
    </row>
    <row r="430" spans="1:9" x14ac:dyDescent="0.2">
      <c r="A430" s="2">
        <v>2</v>
      </c>
      <c r="B430" s="1" t="s">
        <v>96</v>
      </c>
      <c r="C430" s="4">
        <v>6</v>
      </c>
      <c r="D430" s="8">
        <v>4.05</v>
      </c>
      <c r="E430" s="4">
        <v>4</v>
      </c>
      <c r="F430" s="8">
        <v>4.21</v>
      </c>
      <c r="G430" s="4">
        <v>2</v>
      </c>
      <c r="H430" s="8">
        <v>4.08</v>
      </c>
      <c r="I430" s="4">
        <v>0</v>
      </c>
    </row>
    <row r="431" spans="1:9" x14ac:dyDescent="0.2">
      <c r="A431" s="2">
        <v>2</v>
      </c>
      <c r="B431" s="1" t="s">
        <v>104</v>
      </c>
      <c r="C431" s="4">
        <v>6</v>
      </c>
      <c r="D431" s="8">
        <v>4.05</v>
      </c>
      <c r="E431" s="4">
        <v>6</v>
      </c>
      <c r="F431" s="8">
        <v>6.32</v>
      </c>
      <c r="G431" s="4">
        <v>0</v>
      </c>
      <c r="H431" s="8">
        <v>0</v>
      </c>
      <c r="I431" s="4">
        <v>0</v>
      </c>
    </row>
    <row r="432" spans="1:9" x14ac:dyDescent="0.2">
      <c r="A432" s="2">
        <v>2</v>
      </c>
      <c r="B432" s="1" t="s">
        <v>105</v>
      </c>
      <c r="C432" s="4">
        <v>6</v>
      </c>
      <c r="D432" s="8">
        <v>4.05</v>
      </c>
      <c r="E432" s="4">
        <v>6</v>
      </c>
      <c r="F432" s="8">
        <v>6.32</v>
      </c>
      <c r="G432" s="4">
        <v>0</v>
      </c>
      <c r="H432" s="8">
        <v>0</v>
      </c>
      <c r="I432" s="4">
        <v>0</v>
      </c>
    </row>
    <row r="433" spans="1:9" x14ac:dyDescent="0.2">
      <c r="A433" s="2">
        <v>6</v>
      </c>
      <c r="B433" s="1" t="s">
        <v>115</v>
      </c>
      <c r="C433" s="4">
        <v>5</v>
      </c>
      <c r="D433" s="8">
        <v>3.38</v>
      </c>
      <c r="E433" s="4">
        <v>4</v>
      </c>
      <c r="F433" s="8">
        <v>4.21</v>
      </c>
      <c r="G433" s="4">
        <v>1</v>
      </c>
      <c r="H433" s="8">
        <v>2.04</v>
      </c>
      <c r="I433" s="4">
        <v>0</v>
      </c>
    </row>
    <row r="434" spans="1:9" x14ac:dyDescent="0.2">
      <c r="A434" s="2">
        <v>6</v>
      </c>
      <c r="B434" s="1" t="s">
        <v>95</v>
      </c>
      <c r="C434" s="4">
        <v>5</v>
      </c>
      <c r="D434" s="8">
        <v>3.38</v>
      </c>
      <c r="E434" s="4">
        <v>5</v>
      </c>
      <c r="F434" s="8">
        <v>5.26</v>
      </c>
      <c r="G434" s="4">
        <v>0</v>
      </c>
      <c r="H434" s="8">
        <v>0</v>
      </c>
      <c r="I434" s="4">
        <v>0</v>
      </c>
    </row>
    <row r="435" spans="1:9" x14ac:dyDescent="0.2">
      <c r="A435" s="2">
        <v>6</v>
      </c>
      <c r="B435" s="1" t="s">
        <v>163</v>
      </c>
      <c r="C435" s="4">
        <v>5</v>
      </c>
      <c r="D435" s="8">
        <v>3.38</v>
      </c>
      <c r="E435" s="4">
        <v>2</v>
      </c>
      <c r="F435" s="8">
        <v>2.11</v>
      </c>
      <c r="G435" s="4">
        <v>3</v>
      </c>
      <c r="H435" s="8">
        <v>6.12</v>
      </c>
      <c r="I435" s="4">
        <v>0</v>
      </c>
    </row>
    <row r="436" spans="1:9" x14ac:dyDescent="0.2">
      <c r="A436" s="2">
        <v>9</v>
      </c>
      <c r="B436" s="1" t="s">
        <v>91</v>
      </c>
      <c r="C436" s="4">
        <v>4</v>
      </c>
      <c r="D436" s="8">
        <v>2.7</v>
      </c>
      <c r="E436" s="4">
        <v>2</v>
      </c>
      <c r="F436" s="8">
        <v>2.11</v>
      </c>
      <c r="G436" s="4">
        <v>2</v>
      </c>
      <c r="H436" s="8">
        <v>4.08</v>
      </c>
      <c r="I436" s="4">
        <v>0</v>
      </c>
    </row>
    <row r="437" spans="1:9" x14ac:dyDescent="0.2">
      <c r="A437" s="2">
        <v>9</v>
      </c>
      <c r="B437" s="1" t="s">
        <v>148</v>
      </c>
      <c r="C437" s="4">
        <v>4</v>
      </c>
      <c r="D437" s="8">
        <v>2.7</v>
      </c>
      <c r="E437" s="4">
        <v>3</v>
      </c>
      <c r="F437" s="8">
        <v>3.16</v>
      </c>
      <c r="G437" s="4">
        <v>1</v>
      </c>
      <c r="H437" s="8">
        <v>2.04</v>
      </c>
      <c r="I437" s="4">
        <v>0</v>
      </c>
    </row>
    <row r="438" spans="1:9" x14ac:dyDescent="0.2">
      <c r="A438" s="2">
        <v>9</v>
      </c>
      <c r="B438" s="1" t="s">
        <v>92</v>
      </c>
      <c r="C438" s="4">
        <v>4</v>
      </c>
      <c r="D438" s="8">
        <v>2.7</v>
      </c>
      <c r="E438" s="4">
        <v>2</v>
      </c>
      <c r="F438" s="8">
        <v>2.11</v>
      </c>
      <c r="G438" s="4">
        <v>2</v>
      </c>
      <c r="H438" s="8">
        <v>4.08</v>
      </c>
      <c r="I438" s="4">
        <v>0</v>
      </c>
    </row>
    <row r="439" spans="1:9" x14ac:dyDescent="0.2">
      <c r="A439" s="2">
        <v>12</v>
      </c>
      <c r="B439" s="1" t="s">
        <v>158</v>
      </c>
      <c r="C439" s="4">
        <v>3</v>
      </c>
      <c r="D439" s="8">
        <v>2.0299999999999998</v>
      </c>
      <c r="E439" s="4">
        <v>3</v>
      </c>
      <c r="F439" s="8">
        <v>3.16</v>
      </c>
      <c r="G439" s="4">
        <v>0</v>
      </c>
      <c r="H439" s="8">
        <v>0</v>
      </c>
      <c r="I439" s="4">
        <v>0</v>
      </c>
    </row>
    <row r="440" spans="1:9" x14ac:dyDescent="0.2">
      <c r="A440" s="2">
        <v>12</v>
      </c>
      <c r="B440" s="1" t="s">
        <v>159</v>
      </c>
      <c r="C440" s="4">
        <v>3</v>
      </c>
      <c r="D440" s="8">
        <v>2.0299999999999998</v>
      </c>
      <c r="E440" s="4">
        <v>2</v>
      </c>
      <c r="F440" s="8">
        <v>2.11</v>
      </c>
      <c r="G440" s="4">
        <v>1</v>
      </c>
      <c r="H440" s="8">
        <v>2.04</v>
      </c>
      <c r="I440" s="4">
        <v>0</v>
      </c>
    </row>
    <row r="441" spans="1:9" x14ac:dyDescent="0.2">
      <c r="A441" s="2">
        <v>12</v>
      </c>
      <c r="B441" s="1" t="s">
        <v>93</v>
      </c>
      <c r="C441" s="4">
        <v>3</v>
      </c>
      <c r="D441" s="8">
        <v>2.0299999999999998</v>
      </c>
      <c r="E441" s="4">
        <v>2</v>
      </c>
      <c r="F441" s="8">
        <v>2.11</v>
      </c>
      <c r="G441" s="4">
        <v>1</v>
      </c>
      <c r="H441" s="8">
        <v>2.04</v>
      </c>
      <c r="I441" s="4">
        <v>0</v>
      </c>
    </row>
    <row r="442" spans="1:9" x14ac:dyDescent="0.2">
      <c r="A442" s="2">
        <v>12</v>
      </c>
      <c r="B442" s="1" t="s">
        <v>160</v>
      </c>
      <c r="C442" s="4">
        <v>3</v>
      </c>
      <c r="D442" s="8">
        <v>2.0299999999999998</v>
      </c>
      <c r="E442" s="4">
        <v>3</v>
      </c>
      <c r="F442" s="8">
        <v>3.16</v>
      </c>
      <c r="G442" s="4">
        <v>0</v>
      </c>
      <c r="H442" s="8">
        <v>0</v>
      </c>
      <c r="I442" s="4">
        <v>0</v>
      </c>
    </row>
    <row r="443" spans="1:9" x14ac:dyDescent="0.2">
      <c r="A443" s="2">
        <v>12</v>
      </c>
      <c r="B443" s="1" t="s">
        <v>152</v>
      </c>
      <c r="C443" s="4">
        <v>3</v>
      </c>
      <c r="D443" s="8">
        <v>2.0299999999999998</v>
      </c>
      <c r="E443" s="4">
        <v>3</v>
      </c>
      <c r="F443" s="8">
        <v>3.16</v>
      </c>
      <c r="G443" s="4">
        <v>0</v>
      </c>
      <c r="H443" s="8">
        <v>0</v>
      </c>
      <c r="I443" s="4">
        <v>0</v>
      </c>
    </row>
    <row r="444" spans="1:9" x14ac:dyDescent="0.2">
      <c r="A444" s="2">
        <v>12</v>
      </c>
      <c r="B444" s="1" t="s">
        <v>97</v>
      </c>
      <c r="C444" s="4">
        <v>3</v>
      </c>
      <c r="D444" s="8">
        <v>2.0299999999999998</v>
      </c>
      <c r="E444" s="4">
        <v>3</v>
      </c>
      <c r="F444" s="8">
        <v>3.16</v>
      </c>
      <c r="G444" s="4">
        <v>0</v>
      </c>
      <c r="H444" s="8">
        <v>0</v>
      </c>
      <c r="I444" s="4">
        <v>0</v>
      </c>
    </row>
    <row r="445" spans="1:9" x14ac:dyDescent="0.2">
      <c r="A445" s="2">
        <v>12</v>
      </c>
      <c r="B445" s="1" t="s">
        <v>123</v>
      </c>
      <c r="C445" s="4">
        <v>3</v>
      </c>
      <c r="D445" s="8">
        <v>2.0299999999999998</v>
      </c>
      <c r="E445" s="4">
        <v>3</v>
      </c>
      <c r="F445" s="8">
        <v>3.16</v>
      </c>
      <c r="G445" s="4">
        <v>0</v>
      </c>
      <c r="H445" s="8">
        <v>0</v>
      </c>
      <c r="I445" s="4">
        <v>0</v>
      </c>
    </row>
    <row r="446" spans="1:9" x14ac:dyDescent="0.2">
      <c r="A446" s="2">
        <v>19</v>
      </c>
      <c r="B446" s="1" t="s">
        <v>137</v>
      </c>
      <c r="C446" s="4">
        <v>2</v>
      </c>
      <c r="D446" s="8">
        <v>1.35</v>
      </c>
      <c r="E446" s="4">
        <v>1</v>
      </c>
      <c r="F446" s="8">
        <v>1.05</v>
      </c>
      <c r="G446" s="4">
        <v>1</v>
      </c>
      <c r="H446" s="8">
        <v>2.04</v>
      </c>
      <c r="I446" s="4">
        <v>0</v>
      </c>
    </row>
    <row r="447" spans="1:9" x14ac:dyDescent="0.2">
      <c r="A447" s="2">
        <v>19</v>
      </c>
      <c r="B447" s="1" t="s">
        <v>161</v>
      </c>
      <c r="C447" s="4">
        <v>2</v>
      </c>
      <c r="D447" s="8">
        <v>1.35</v>
      </c>
      <c r="E447" s="4">
        <v>1</v>
      </c>
      <c r="F447" s="8">
        <v>1.05</v>
      </c>
      <c r="G447" s="4">
        <v>1</v>
      </c>
      <c r="H447" s="8">
        <v>2.04</v>
      </c>
      <c r="I447" s="4">
        <v>0</v>
      </c>
    </row>
    <row r="448" spans="1:9" x14ac:dyDescent="0.2">
      <c r="A448" s="2">
        <v>19</v>
      </c>
      <c r="B448" s="1" t="s">
        <v>128</v>
      </c>
      <c r="C448" s="4">
        <v>2</v>
      </c>
      <c r="D448" s="8">
        <v>1.35</v>
      </c>
      <c r="E448" s="4">
        <v>1</v>
      </c>
      <c r="F448" s="8">
        <v>1.05</v>
      </c>
      <c r="G448" s="4">
        <v>1</v>
      </c>
      <c r="H448" s="8">
        <v>2.04</v>
      </c>
      <c r="I448" s="4">
        <v>0</v>
      </c>
    </row>
    <row r="449" spans="1:9" x14ac:dyDescent="0.2">
      <c r="A449" s="2">
        <v>19</v>
      </c>
      <c r="B449" s="1" t="s">
        <v>162</v>
      </c>
      <c r="C449" s="4">
        <v>2</v>
      </c>
      <c r="D449" s="8">
        <v>1.35</v>
      </c>
      <c r="E449" s="4">
        <v>0</v>
      </c>
      <c r="F449" s="8">
        <v>0</v>
      </c>
      <c r="G449" s="4">
        <v>2</v>
      </c>
      <c r="H449" s="8">
        <v>4.08</v>
      </c>
      <c r="I449" s="4">
        <v>0</v>
      </c>
    </row>
    <row r="450" spans="1:9" x14ac:dyDescent="0.2">
      <c r="A450" s="2">
        <v>19</v>
      </c>
      <c r="B450" s="1" t="s">
        <v>136</v>
      </c>
      <c r="C450" s="4">
        <v>2</v>
      </c>
      <c r="D450" s="8">
        <v>1.35</v>
      </c>
      <c r="E450" s="4">
        <v>2</v>
      </c>
      <c r="F450" s="8">
        <v>2.11</v>
      </c>
      <c r="G450" s="4">
        <v>0</v>
      </c>
      <c r="H450" s="8">
        <v>0</v>
      </c>
      <c r="I450" s="4">
        <v>0</v>
      </c>
    </row>
    <row r="451" spans="1:9" x14ac:dyDescent="0.2">
      <c r="A451" s="2">
        <v>19</v>
      </c>
      <c r="B451" s="1" t="s">
        <v>101</v>
      </c>
      <c r="C451" s="4">
        <v>2</v>
      </c>
      <c r="D451" s="8">
        <v>1.35</v>
      </c>
      <c r="E451" s="4">
        <v>2</v>
      </c>
      <c r="F451" s="8">
        <v>2.11</v>
      </c>
      <c r="G451" s="4">
        <v>0</v>
      </c>
      <c r="H451" s="8">
        <v>0</v>
      </c>
      <c r="I451" s="4">
        <v>0</v>
      </c>
    </row>
    <row r="452" spans="1:9" x14ac:dyDescent="0.2">
      <c r="A452" s="2">
        <v>19</v>
      </c>
      <c r="B452" s="1" t="s">
        <v>126</v>
      </c>
      <c r="C452" s="4">
        <v>2</v>
      </c>
      <c r="D452" s="8">
        <v>1.35</v>
      </c>
      <c r="E452" s="4">
        <v>0</v>
      </c>
      <c r="F452" s="8">
        <v>0</v>
      </c>
      <c r="G452" s="4">
        <v>2</v>
      </c>
      <c r="H452" s="8">
        <v>4.08</v>
      </c>
      <c r="I452" s="4">
        <v>0</v>
      </c>
    </row>
    <row r="453" spans="1:9" x14ac:dyDescent="0.2">
      <c r="A453" s="2">
        <v>19</v>
      </c>
      <c r="B453" s="1" t="s">
        <v>106</v>
      </c>
      <c r="C453" s="4">
        <v>2</v>
      </c>
      <c r="D453" s="8">
        <v>1.35</v>
      </c>
      <c r="E453" s="4">
        <v>2</v>
      </c>
      <c r="F453" s="8">
        <v>2.11</v>
      </c>
      <c r="G453" s="4">
        <v>0</v>
      </c>
      <c r="H453" s="8">
        <v>0</v>
      </c>
      <c r="I453" s="4">
        <v>0</v>
      </c>
    </row>
    <row r="454" spans="1:9" x14ac:dyDescent="0.2">
      <c r="A454" s="2">
        <v>19</v>
      </c>
      <c r="B454" s="1" t="s">
        <v>164</v>
      </c>
      <c r="C454" s="4">
        <v>2</v>
      </c>
      <c r="D454" s="8">
        <v>1.35</v>
      </c>
      <c r="E454" s="4">
        <v>0</v>
      </c>
      <c r="F454" s="8">
        <v>0</v>
      </c>
      <c r="G454" s="4">
        <v>0</v>
      </c>
      <c r="H454" s="8">
        <v>0</v>
      </c>
      <c r="I454" s="4">
        <v>0</v>
      </c>
    </row>
    <row r="455" spans="1:9" x14ac:dyDescent="0.2">
      <c r="A455" s="1"/>
      <c r="C455" s="4"/>
      <c r="D455" s="8"/>
      <c r="E455" s="4"/>
      <c r="F455" s="8"/>
      <c r="G455" s="4"/>
      <c r="H455" s="8"/>
      <c r="I455" s="4"/>
    </row>
    <row r="456" spans="1:9" x14ac:dyDescent="0.2">
      <c r="A456" s="1" t="s">
        <v>19</v>
      </c>
      <c r="C456" s="4"/>
      <c r="D456" s="8"/>
      <c r="E456" s="4"/>
      <c r="F456" s="8"/>
      <c r="G456" s="4"/>
      <c r="H456" s="8"/>
      <c r="I456" s="4"/>
    </row>
    <row r="457" spans="1:9" x14ac:dyDescent="0.2">
      <c r="A457" s="2">
        <v>1</v>
      </c>
      <c r="B457" s="1" t="s">
        <v>89</v>
      </c>
      <c r="C457" s="4">
        <v>9</v>
      </c>
      <c r="D457" s="8">
        <v>4.6900000000000004</v>
      </c>
      <c r="E457" s="4">
        <v>3</v>
      </c>
      <c r="F457" s="8">
        <v>2.48</v>
      </c>
      <c r="G457" s="4">
        <v>6</v>
      </c>
      <c r="H457" s="8">
        <v>8.9600000000000009</v>
      </c>
      <c r="I457" s="4">
        <v>0</v>
      </c>
    </row>
    <row r="458" spans="1:9" x14ac:dyDescent="0.2">
      <c r="A458" s="2">
        <v>2</v>
      </c>
      <c r="B458" s="1" t="s">
        <v>92</v>
      </c>
      <c r="C458" s="4">
        <v>6</v>
      </c>
      <c r="D458" s="8">
        <v>3.13</v>
      </c>
      <c r="E458" s="4">
        <v>5</v>
      </c>
      <c r="F458" s="8">
        <v>4.13</v>
      </c>
      <c r="G458" s="4">
        <v>1</v>
      </c>
      <c r="H458" s="8">
        <v>1.49</v>
      </c>
      <c r="I458" s="4">
        <v>0</v>
      </c>
    </row>
    <row r="459" spans="1:9" x14ac:dyDescent="0.2">
      <c r="A459" s="2">
        <v>2</v>
      </c>
      <c r="B459" s="1" t="s">
        <v>117</v>
      </c>
      <c r="C459" s="4">
        <v>6</v>
      </c>
      <c r="D459" s="8">
        <v>3.13</v>
      </c>
      <c r="E459" s="4">
        <v>6</v>
      </c>
      <c r="F459" s="8">
        <v>4.96</v>
      </c>
      <c r="G459" s="4">
        <v>0</v>
      </c>
      <c r="H459" s="8">
        <v>0</v>
      </c>
      <c r="I459" s="4">
        <v>0</v>
      </c>
    </row>
    <row r="460" spans="1:9" x14ac:dyDescent="0.2">
      <c r="A460" s="2">
        <v>2</v>
      </c>
      <c r="B460" s="1" t="s">
        <v>105</v>
      </c>
      <c r="C460" s="4">
        <v>6</v>
      </c>
      <c r="D460" s="8">
        <v>3.13</v>
      </c>
      <c r="E460" s="4">
        <v>5</v>
      </c>
      <c r="F460" s="8">
        <v>4.13</v>
      </c>
      <c r="G460" s="4">
        <v>1</v>
      </c>
      <c r="H460" s="8">
        <v>1.49</v>
      </c>
      <c r="I460" s="4">
        <v>0</v>
      </c>
    </row>
    <row r="461" spans="1:9" x14ac:dyDescent="0.2">
      <c r="A461" s="2">
        <v>2</v>
      </c>
      <c r="B461" s="1" t="s">
        <v>123</v>
      </c>
      <c r="C461" s="4">
        <v>6</v>
      </c>
      <c r="D461" s="8">
        <v>3.13</v>
      </c>
      <c r="E461" s="4">
        <v>5</v>
      </c>
      <c r="F461" s="8">
        <v>4.13</v>
      </c>
      <c r="G461" s="4">
        <v>1</v>
      </c>
      <c r="H461" s="8">
        <v>1.49</v>
      </c>
      <c r="I461" s="4">
        <v>0</v>
      </c>
    </row>
    <row r="462" spans="1:9" x14ac:dyDescent="0.2">
      <c r="A462" s="2">
        <v>6</v>
      </c>
      <c r="B462" s="1" t="s">
        <v>90</v>
      </c>
      <c r="C462" s="4">
        <v>5</v>
      </c>
      <c r="D462" s="8">
        <v>2.6</v>
      </c>
      <c r="E462" s="4">
        <v>3</v>
      </c>
      <c r="F462" s="8">
        <v>2.48</v>
      </c>
      <c r="G462" s="4">
        <v>2</v>
      </c>
      <c r="H462" s="8">
        <v>2.99</v>
      </c>
      <c r="I462" s="4">
        <v>0</v>
      </c>
    </row>
    <row r="463" spans="1:9" x14ac:dyDescent="0.2">
      <c r="A463" s="2">
        <v>6</v>
      </c>
      <c r="B463" s="1" t="s">
        <v>91</v>
      </c>
      <c r="C463" s="4">
        <v>5</v>
      </c>
      <c r="D463" s="8">
        <v>2.6</v>
      </c>
      <c r="E463" s="4">
        <v>3</v>
      </c>
      <c r="F463" s="8">
        <v>2.48</v>
      </c>
      <c r="G463" s="4">
        <v>2</v>
      </c>
      <c r="H463" s="8">
        <v>2.99</v>
      </c>
      <c r="I463" s="4">
        <v>0</v>
      </c>
    </row>
    <row r="464" spans="1:9" x14ac:dyDescent="0.2">
      <c r="A464" s="2">
        <v>6</v>
      </c>
      <c r="B464" s="1" t="s">
        <v>137</v>
      </c>
      <c r="C464" s="4">
        <v>5</v>
      </c>
      <c r="D464" s="8">
        <v>2.6</v>
      </c>
      <c r="E464" s="4">
        <v>3</v>
      </c>
      <c r="F464" s="8">
        <v>2.48</v>
      </c>
      <c r="G464" s="4">
        <v>2</v>
      </c>
      <c r="H464" s="8">
        <v>2.99</v>
      </c>
      <c r="I464" s="4">
        <v>0</v>
      </c>
    </row>
    <row r="465" spans="1:9" x14ac:dyDescent="0.2">
      <c r="A465" s="2">
        <v>6</v>
      </c>
      <c r="B465" s="1" t="s">
        <v>93</v>
      </c>
      <c r="C465" s="4">
        <v>5</v>
      </c>
      <c r="D465" s="8">
        <v>2.6</v>
      </c>
      <c r="E465" s="4">
        <v>2</v>
      </c>
      <c r="F465" s="8">
        <v>1.65</v>
      </c>
      <c r="G465" s="4">
        <v>3</v>
      </c>
      <c r="H465" s="8">
        <v>4.4800000000000004</v>
      </c>
      <c r="I465" s="4">
        <v>0</v>
      </c>
    </row>
    <row r="466" spans="1:9" x14ac:dyDescent="0.2">
      <c r="A466" s="2">
        <v>6</v>
      </c>
      <c r="B466" s="1" t="s">
        <v>96</v>
      </c>
      <c r="C466" s="4">
        <v>5</v>
      </c>
      <c r="D466" s="8">
        <v>2.6</v>
      </c>
      <c r="E466" s="4">
        <v>5</v>
      </c>
      <c r="F466" s="8">
        <v>4.13</v>
      </c>
      <c r="G466" s="4">
        <v>0</v>
      </c>
      <c r="H466" s="8">
        <v>0</v>
      </c>
      <c r="I466" s="4">
        <v>0</v>
      </c>
    </row>
    <row r="467" spans="1:9" x14ac:dyDescent="0.2">
      <c r="A467" s="2">
        <v>6</v>
      </c>
      <c r="B467" s="1" t="s">
        <v>103</v>
      </c>
      <c r="C467" s="4">
        <v>5</v>
      </c>
      <c r="D467" s="8">
        <v>2.6</v>
      </c>
      <c r="E467" s="4">
        <v>5</v>
      </c>
      <c r="F467" s="8">
        <v>4.13</v>
      </c>
      <c r="G467" s="4">
        <v>0</v>
      </c>
      <c r="H467" s="8">
        <v>0</v>
      </c>
      <c r="I467" s="4">
        <v>0</v>
      </c>
    </row>
    <row r="468" spans="1:9" x14ac:dyDescent="0.2">
      <c r="A468" s="2">
        <v>12</v>
      </c>
      <c r="B468" s="1" t="s">
        <v>128</v>
      </c>
      <c r="C468" s="4">
        <v>4</v>
      </c>
      <c r="D468" s="8">
        <v>2.08</v>
      </c>
      <c r="E468" s="4">
        <v>0</v>
      </c>
      <c r="F468" s="8">
        <v>0</v>
      </c>
      <c r="G468" s="4">
        <v>4</v>
      </c>
      <c r="H468" s="8">
        <v>5.97</v>
      </c>
      <c r="I468" s="4">
        <v>0</v>
      </c>
    </row>
    <row r="469" spans="1:9" x14ac:dyDescent="0.2">
      <c r="A469" s="2">
        <v>12</v>
      </c>
      <c r="B469" s="1" t="s">
        <v>136</v>
      </c>
      <c r="C469" s="4">
        <v>4</v>
      </c>
      <c r="D469" s="8">
        <v>2.08</v>
      </c>
      <c r="E469" s="4">
        <v>3</v>
      </c>
      <c r="F469" s="8">
        <v>2.48</v>
      </c>
      <c r="G469" s="4">
        <v>1</v>
      </c>
      <c r="H469" s="8">
        <v>1.49</v>
      </c>
      <c r="I469" s="4">
        <v>0</v>
      </c>
    </row>
    <row r="470" spans="1:9" x14ac:dyDescent="0.2">
      <c r="A470" s="2">
        <v>12</v>
      </c>
      <c r="B470" s="1" t="s">
        <v>129</v>
      </c>
      <c r="C470" s="4">
        <v>4</v>
      </c>
      <c r="D470" s="8">
        <v>2.08</v>
      </c>
      <c r="E470" s="4">
        <v>1</v>
      </c>
      <c r="F470" s="8">
        <v>0.83</v>
      </c>
      <c r="G470" s="4">
        <v>3</v>
      </c>
      <c r="H470" s="8">
        <v>4.4800000000000004</v>
      </c>
      <c r="I470" s="4">
        <v>0</v>
      </c>
    </row>
    <row r="471" spans="1:9" x14ac:dyDescent="0.2">
      <c r="A471" s="2">
        <v>12</v>
      </c>
      <c r="B471" s="1" t="s">
        <v>167</v>
      </c>
      <c r="C471" s="4">
        <v>4</v>
      </c>
      <c r="D471" s="8">
        <v>2.08</v>
      </c>
      <c r="E471" s="4">
        <v>3</v>
      </c>
      <c r="F471" s="8">
        <v>2.48</v>
      </c>
      <c r="G471" s="4">
        <v>1</v>
      </c>
      <c r="H471" s="8">
        <v>1.49</v>
      </c>
      <c r="I471" s="4">
        <v>0</v>
      </c>
    </row>
    <row r="472" spans="1:9" x14ac:dyDescent="0.2">
      <c r="A472" s="2">
        <v>12</v>
      </c>
      <c r="B472" s="1" t="s">
        <v>126</v>
      </c>
      <c r="C472" s="4">
        <v>4</v>
      </c>
      <c r="D472" s="8">
        <v>2.08</v>
      </c>
      <c r="E472" s="4">
        <v>2</v>
      </c>
      <c r="F472" s="8">
        <v>1.65</v>
      </c>
      <c r="G472" s="4">
        <v>2</v>
      </c>
      <c r="H472" s="8">
        <v>2.99</v>
      </c>
      <c r="I472" s="4">
        <v>0</v>
      </c>
    </row>
    <row r="473" spans="1:9" x14ac:dyDescent="0.2">
      <c r="A473" s="2">
        <v>17</v>
      </c>
      <c r="B473" s="1" t="s">
        <v>115</v>
      </c>
      <c r="C473" s="4">
        <v>3</v>
      </c>
      <c r="D473" s="8">
        <v>1.56</v>
      </c>
      <c r="E473" s="4">
        <v>1</v>
      </c>
      <c r="F473" s="8">
        <v>0.83</v>
      </c>
      <c r="G473" s="4">
        <v>2</v>
      </c>
      <c r="H473" s="8">
        <v>2.99</v>
      </c>
      <c r="I473" s="4">
        <v>0</v>
      </c>
    </row>
    <row r="474" spans="1:9" x14ac:dyDescent="0.2">
      <c r="A474" s="2">
        <v>17</v>
      </c>
      <c r="B474" s="1" t="s">
        <v>165</v>
      </c>
      <c r="C474" s="4">
        <v>3</v>
      </c>
      <c r="D474" s="8">
        <v>1.56</v>
      </c>
      <c r="E474" s="4">
        <v>2</v>
      </c>
      <c r="F474" s="8">
        <v>1.65</v>
      </c>
      <c r="G474" s="4">
        <v>1</v>
      </c>
      <c r="H474" s="8">
        <v>1.49</v>
      </c>
      <c r="I474" s="4">
        <v>0</v>
      </c>
    </row>
    <row r="475" spans="1:9" x14ac:dyDescent="0.2">
      <c r="A475" s="2">
        <v>17</v>
      </c>
      <c r="B475" s="1" t="s">
        <v>94</v>
      </c>
      <c r="C475" s="4">
        <v>3</v>
      </c>
      <c r="D475" s="8">
        <v>1.56</v>
      </c>
      <c r="E475" s="4">
        <v>3</v>
      </c>
      <c r="F475" s="8">
        <v>2.48</v>
      </c>
      <c r="G475" s="4">
        <v>0</v>
      </c>
      <c r="H475" s="8">
        <v>0</v>
      </c>
      <c r="I475" s="4">
        <v>0</v>
      </c>
    </row>
    <row r="476" spans="1:9" x14ac:dyDescent="0.2">
      <c r="A476" s="2">
        <v>17</v>
      </c>
      <c r="B476" s="1" t="s">
        <v>95</v>
      </c>
      <c r="C476" s="4">
        <v>3</v>
      </c>
      <c r="D476" s="8">
        <v>1.56</v>
      </c>
      <c r="E476" s="4">
        <v>3</v>
      </c>
      <c r="F476" s="8">
        <v>2.48</v>
      </c>
      <c r="G476" s="4">
        <v>0</v>
      </c>
      <c r="H476" s="8">
        <v>0</v>
      </c>
      <c r="I476" s="4">
        <v>0</v>
      </c>
    </row>
    <row r="477" spans="1:9" x14ac:dyDescent="0.2">
      <c r="A477" s="2">
        <v>17</v>
      </c>
      <c r="B477" s="1" t="s">
        <v>112</v>
      </c>
      <c r="C477" s="4">
        <v>3</v>
      </c>
      <c r="D477" s="8">
        <v>1.56</v>
      </c>
      <c r="E477" s="4">
        <v>3</v>
      </c>
      <c r="F477" s="8">
        <v>2.48</v>
      </c>
      <c r="G477" s="4">
        <v>0</v>
      </c>
      <c r="H477" s="8">
        <v>0</v>
      </c>
      <c r="I477" s="4">
        <v>0</v>
      </c>
    </row>
    <row r="478" spans="1:9" x14ac:dyDescent="0.2">
      <c r="A478" s="2">
        <v>17</v>
      </c>
      <c r="B478" s="1" t="s">
        <v>166</v>
      </c>
      <c r="C478" s="4">
        <v>3</v>
      </c>
      <c r="D478" s="8">
        <v>1.56</v>
      </c>
      <c r="E478" s="4">
        <v>1</v>
      </c>
      <c r="F478" s="8">
        <v>0.83</v>
      </c>
      <c r="G478" s="4">
        <v>2</v>
      </c>
      <c r="H478" s="8">
        <v>2.99</v>
      </c>
      <c r="I478" s="4">
        <v>0</v>
      </c>
    </row>
    <row r="479" spans="1:9" x14ac:dyDescent="0.2">
      <c r="A479" s="2">
        <v>17</v>
      </c>
      <c r="B479" s="1" t="s">
        <v>104</v>
      </c>
      <c r="C479" s="4">
        <v>3</v>
      </c>
      <c r="D479" s="8">
        <v>1.56</v>
      </c>
      <c r="E479" s="4">
        <v>3</v>
      </c>
      <c r="F479" s="8">
        <v>2.48</v>
      </c>
      <c r="G479" s="4">
        <v>0</v>
      </c>
      <c r="H479" s="8">
        <v>0</v>
      </c>
      <c r="I479" s="4">
        <v>0</v>
      </c>
    </row>
    <row r="480" spans="1:9" x14ac:dyDescent="0.2">
      <c r="A480" s="2">
        <v>17</v>
      </c>
      <c r="B480" s="1" t="s">
        <v>168</v>
      </c>
      <c r="C480" s="4">
        <v>3</v>
      </c>
      <c r="D480" s="8">
        <v>1.56</v>
      </c>
      <c r="E480" s="4">
        <v>1</v>
      </c>
      <c r="F480" s="8">
        <v>0.83</v>
      </c>
      <c r="G480" s="4">
        <v>2</v>
      </c>
      <c r="H480" s="8">
        <v>2.99</v>
      </c>
      <c r="I480" s="4">
        <v>0</v>
      </c>
    </row>
    <row r="481" spans="1:9" x14ac:dyDescent="0.2">
      <c r="A481" s="1"/>
      <c r="C481" s="4"/>
      <c r="D481" s="8"/>
      <c r="E481" s="4"/>
      <c r="F481" s="8"/>
      <c r="G481" s="4"/>
      <c r="H481" s="8"/>
      <c r="I481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産業小分類トップ２０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8333E-864D-4315-8B53-1544F15CA71D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170</v>
      </c>
    </row>
    <row r="4" spans="2:9" ht="33" customHeight="1" x14ac:dyDescent="0.2">
      <c r="B4" t="s">
        <v>171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6</v>
      </c>
      <c r="D5" s="8">
        <v>0.02</v>
      </c>
      <c r="E5" s="12">
        <v>1</v>
      </c>
      <c r="F5" s="8">
        <v>0.01</v>
      </c>
      <c r="G5" s="12">
        <v>5</v>
      </c>
      <c r="H5" s="8">
        <v>0.04</v>
      </c>
      <c r="I5" s="12">
        <v>0</v>
      </c>
    </row>
    <row r="6" spans="2:9" ht="15" customHeight="1" x14ac:dyDescent="0.2">
      <c r="B6" t="s">
        <v>21</v>
      </c>
      <c r="C6" s="12">
        <v>4706</v>
      </c>
      <c r="D6" s="8">
        <v>16.25</v>
      </c>
      <c r="E6" s="12">
        <v>2019</v>
      </c>
      <c r="F6" s="8">
        <v>13.27</v>
      </c>
      <c r="G6" s="12">
        <v>2687</v>
      </c>
      <c r="H6" s="8">
        <v>20.09</v>
      </c>
      <c r="I6" s="12">
        <v>0</v>
      </c>
    </row>
    <row r="7" spans="2:9" ht="15" customHeight="1" x14ac:dyDescent="0.2">
      <c r="B7" t="s">
        <v>22</v>
      </c>
      <c r="C7" s="12">
        <v>2937</v>
      </c>
      <c r="D7" s="8">
        <v>10.14</v>
      </c>
      <c r="E7" s="12">
        <v>1244</v>
      </c>
      <c r="F7" s="8">
        <v>8.18</v>
      </c>
      <c r="G7" s="12">
        <v>1690</v>
      </c>
      <c r="H7" s="8">
        <v>12.64</v>
      </c>
      <c r="I7" s="12">
        <v>3</v>
      </c>
    </row>
    <row r="8" spans="2:9" ht="15" customHeight="1" x14ac:dyDescent="0.2">
      <c r="B8" t="s">
        <v>23</v>
      </c>
      <c r="C8" s="12">
        <v>56</v>
      </c>
      <c r="D8" s="8">
        <v>0.19</v>
      </c>
      <c r="E8" s="12">
        <v>2</v>
      </c>
      <c r="F8" s="8">
        <v>0.01</v>
      </c>
      <c r="G8" s="12">
        <v>52</v>
      </c>
      <c r="H8" s="8">
        <v>0.39</v>
      </c>
      <c r="I8" s="12">
        <v>0</v>
      </c>
    </row>
    <row r="9" spans="2:9" ht="15" customHeight="1" x14ac:dyDescent="0.2">
      <c r="B9" t="s">
        <v>24</v>
      </c>
      <c r="C9" s="12">
        <v>237</v>
      </c>
      <c r="D9" s="8">
        <v>0.82</v>
      </c>
      <c r="E9" s="12">
        <v>20</v>
      </c>
      <c r="F9" s="8">
        <v>0.13</v>
      </c>
      <c r="G9" s="12">
        <v>216</v>
      </c>
      <c r="H9" s="8">
        <v>1.61</v>
      </c>
      <c r="I9" s="12">
        <v>1</v>
      </c>
    </row>
    <row r="10" spans="2:9" ht="15" customHeight="1" x14ac:dyDescent="0.2">
      <c r="B10" t="s">
        <v>25</v>
      </c>
      <c r="C10" s="12">
        <v>357</v>
      </c>
      <c r="D10" s="8">
        <v>1.23</v>
      </c>
      <c r="E10" s="12">
        <v>62</v>
      </c>
      <c r="F10" s="8">
        <v>0.41</v>
      </c>
      <c r="G10" s="12">
        <v>289</v>
      </c>
      <c r="H10" s="8">
        <v>2.16</v>
      </c>
      <c r="I10" s="12">
        <v>5</v>
      </c>
    </row>
    <row r="11" spans="2:9" ht="15" customHeight="1" x14ac:dyDescent="0.2">
      <c r="B11" t="s">
        <v>26</v>
      </c>
      <c r="C11" s="12">
        <v>6498</v>
      </c>
      <c r="D11" s="8">
        <v>22.44</v>
      </c>
      <c r="E11" s="12">
        <v>3348</v>
      </c>
      <c r="F11" s="8">
        <v>22.01</v>
      </c>
      <c r="G11" s="12">
        <v>3144</v>
      </c>
      <c r="H11" s="8">
        <v>23.51</v>
      </c>
      <c r="I11" s="12">
        <v>5</v>
      </c>
    </row>
    <row r="12" spans="2:9" ht="15" customHeight="1" x14ac:dyDescent="0.2">
      <c r="B12" t="s">
        <v>27</v>
      </c>
      <c r="C12" s="12">
        <v>176</v>
      </c>
      <c r="D12" s="8">
        <v>0.61</v>
      </c>
      <c r="E12" s="12">
        <v>30</v>
      </c>
      <c r="F12" s="8">
        <v>0.2</v>
      </c>
      <c r="G12" s="12">
        <v>146</v>
      </c>
      <c r="H12" s="8">
        <v>1.0900000000000001</v>
      </c>
      <c r="I12" s="12">
        <v>0</v>
      </c>
    </row>
    <row r="13" spans="2:9" ht="15" customHeight="1" x14ac:dyDescent="0.2">
      <c r="B13" t="s">
        <v>28</v>
      </c>
      <c r="C13" s="12">
        <v>2581</v>
      </c>
      <c r="D13" s="8">
        <v>8.91</v>
      </c>
      <c r="E13" s="12">
        <v>952</v>
      </c>
      <c r="F13" s="8">
        <v>6.26</v>
      </c>
      <c r="G13" s="12">
        <v>1625</v>
      </c>
      <c r="H13" s="8">
        <v>12.15</v>
      </c>
      <c r="I13" s="12">
        <v>4</v>
      </c>
    </row>
    <row r="14" spans="2:9" ht="15" customHeight="1" x14ac:dyDescent="0.2">
      <c r="B14" t="s">
        <v>29</v>
      </c>
      <c r="C14" s="12">
        <v>1651</v>
      </c>
      <c r="D14" s="8">
        <v>5.7</v>
      </c>
      <c r="E14" s="12">
        <v>845</v>
      </c>
      <c r="F14" s="8">
        <v>5.55</v>
      </c>
      <c r="G14" s="12">
        <v>788</v>
      </c>
      <c r="H14" s="8">
        <v>5.89</v>
      </c>
      <c r="I14" s="12">
        <v>4</v>
      </c>
    </row>
    <row r="15" spans="2:9" ht="15" customHeight="1" x14ac:dyDescent="0.2">
      <c r="B15" t="s">
        <v>30</v>
      </c>
      <c r="C15" s="12">
        <v>2810</v>
      </c>
      <c r="D15" s="8">
        <v>9.6999999999999993</v>
      </c>
      <c r="E15" s="12">
        <v>2198</v>
      </c>
      <c r="F15" s="8">
        <v>14.45</v>
      </c>
      <c r="G15" s="12">
        <v>600</v>
      </c>
      <c r="H15" s="8">
        <v>4.49</v>
      </c>
      <c r="I15" s="12">
        <v>1</v>
      </c>
    </row>
    <row r="16" spans="2:9" ht="15" customHeight="1" x14ac:dyDescent="0.2">
      <c r="B16" t="s">
        <v>31</v>
      </c>
      <c r="C16" s="12">
        <v>3341</v>
      </c>
      <c r="D16" s="8">
        <v>11.54</v>
      </c>
      <c r="E16" s="12">
        <v>2530</v>
      </c>
      <c r="F16" s="8">
        <v>16.63</v>
      </c>
      <c r="G16" s="12">
        <v>794</v>
      </c>
      <c r="H16" s="8">
        <v>5.94</v>
      </c>
      <c r="I16" s="12">
        <v>7</v>
      </c>
    </row>
    <row r="17" spans="2:9" ht="15" customHeight="1" x14ac:dyDescent="0.2">
      <c r="B17" t="s">
        <v>32</v>
      </c>
      <c r="C17" s="12">
        <v>1299</v>
      </c>
      <c r="D17" s="8">
        <v>4.49</v>
      </c>
      <c r="E17" s="12">
        <v>841</v>
      </c>
      <c r="F17" s="8">
        <v>5.53</v>
      </c>
      <c r="G17" s="12">
        <v>317</v>
      </c>
      <c r="H17" s="8">
        <v>2.37</v>
      </c>
      <c r="I17" s="12">
        <v>25</v>
      </c>
    </row>
    <row r="18" spans="2:9" ht="15" customHeight="1" x14ac:dyDescent="0.2">
      <c r="B18" t="s">
        <v>33</v>
      </c>
      <c r="C18" s="12">
        <v>1352</v>
      </c>
      <c r="D18" s="8">
        <v>4.67</v>
      </c>
      <c r="E18" s="12">
        <v>812</v>
      </c>
      <c r="F18" s="8">
        <v>5.34</v>
      </c>
      <c r="G18" s="12">
        <v>471</v>
      </c>
      <c r="H18" s="8">
        <v>3.52</v>
      </c>
      <c r="I18" s="12">
        <v>6</v>
      </c>
    </row>
    <row r="19" spans="2:9" ht="15" customHeight="1" x14ac:dyDescent="0.2">
      <c r="B19" t="s">
        <v>34</v>
      </c>
      <c r="C19" s="12">
        <v>950</v>
      </c>
      <c r="D19" s="8">
        <v>3.28</v>
      </c>
      <c r="E19" s="12">
        <v>308</v>
      </c>
      <c r="F19" s="8">
        <v>2.02</v>
      </c>
      <c r="G19" s="12">
        <v>551</v>
      </c>
      <c r="H19" s="8">
        <v>4.12</v>
      </c>
      <c r="I19" s="12">
        <v>14</v>
      </c>
    </row>
    <row r="20" spans="2:9" ht="15" customHeight="1" x14ac:dyDescent="0.2">
      <c r="B20" s="9" t="s">
        <v>172</v>
      </c>
      <c r="C20" s="12">
        <f>SUM(LTBL_25000[総数／事業所数])</f>
        <v>28957</v>
      </c>
      <c r="E20" s="12">
        <f>SUBTOTAL(109,LTBL_25000[個人／事業所数])</f>
        <v>15212</v>
      </c>
      <c r="G20" s="12">
        <f>SUBTOTAL(109,LTBL_25000[法人／事業所数])</f>
        <v>13375</v>
      </c>
      <c r="I20" s="12">
        <f>SUBTOTAL(109,LTBL_25000[法人以外の団体／事業所数])</f>
        <v>75</v>
      </c>
    </row>
    <row r="21" spans="2:9" ht="15" customHeight="1" x14ac:dyDescent="0.2">
      <c r="E21" s="11">
        <f>LTBL_25000[[#Totals],[個人／事業所数]]/LTBL_25000[[#Totals],[総数／事業所数]]</f>
        <v>0.52533066270677209</v>
      </c>
      <c r="G21" s="11">
        <f>LTBL_25000[[#Totals],[法人／事業所数]]/LTBL_25000[[#Totals],[総数／事業所数]]</f>
        <v>0.46189177055634217</v>
      </c>
      <c r="I21" s="11">
        <f>LTBL_25000[[#Totals],[法人以外の団体／事業所数]]/LTBL_25000[[#Totals],[総数／事業所数]]</f>
        <v>2.5900473115308908E-3</v>
      </c>
    </row>
    <row r="23" spans="2:9" ht="33" customHeight="1" x14ac:dyDescent="0.2">
      <c r="B23" t="s">
        <v>173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58</v>
      </c>
      <c r="C24" s="12">
        <v>2721</v>
      </c>
      <c r="D24" s="8">
        <v>9.4</v>
      </c>
      <c r="E24" s="12">
        <v>2266</v>
      </c>
      <c r="F24" s="8">
        <v>14.9</v>
      </c>
      <c r="G24" s="12">
        <v>455</v>
      </c>
      <c r="H24" s="8">
        <v>3.4</v>
      </c>
      <c r="I24" s="12">
        <v>0</v>
      </c>
    </row>
    <row r="25" spans="2:9" ht="15" customHeight="1" x14ac:dyDescent="0.2">
      <c r="B25" t="s">
        <v>57</v>
      </c>
      <c r="C25" s="12">
        <v>2346</v>
      </c>
      <c r="D25" s="8">
        <v>8.1</v>
      </c>
      <c r="E25" s="12">
        <v>1980</v>
      </c>
      <c r="F25" s="8">
        <v>13.02</v>
      </c>
      <c r="G25" s="12">
        <v>365</v>
      </c>
      <c r="H25" s="8">
        <v>2.73</v>
      </c>
      <c r="I25" s="12">
        <v>1</v>
      </c>
    </row>
    <row r="26" spans="2:9" ht="15" customHeight="1" x14ac:dyDescent="0.2">
      <c r="B26" t="s">
        <v>43</v>
      </c>
      <c r="C26" s="12">
        <v>2203</v>
      </c>
      <c r="D26" s="8">
        <v>7.61</v>
      </c>
      <c r="E26" s="12">
        <v>743</v>
      </c>
      <c r="F26" s="8">
        <v>4.88</v>
      </c>
      <c r="G26" s="12">
        <v>1460</v>
      </c>
      <c r="H26" s="8">
        <v>10.92</v>
      </c>
      <c r="I26" s="12">
        <v>0</v>
      </c>
    </row>
    <row r="27" spans="2:9" ht="15" customHeight="1" x14ac:dyDescent="0.2">
      <c r="B27" t="s">
        <v>54</v>
      </c>
      <c r="C27" s="12">
        <v>2026</v>
      </c>
      <c r="D27" s="8">
        <v>7</v>
      </c>
      <c r="E27" s="12">
        <v>895</v>
      </c>
      <c r="F27" s="8">
        <v>5.88</v>
      </c>
      <c r="G27" s="12">
        <v>1127</v>
      </c>
      <c r="H27" s="8">
        <v>8.43</v>
      </c>
      <c r="I27" s="12">
        <v>4</v>
      </c>
    </row>
    <row r="28" spans="2:9" ht="15" customHeight="1" x14ac:dyDescent="0.2">
      <c r="B28" t="s">
        <v>52</v>
      </c>
      <c r="C28" s="12">
        <v>1892</v>
      </c>
      <c r="D28" s="8">
        <v>6.53</v>
      </c>
      <c r="E28" s="12">
        <v>1025</v>
      </c>
      <c r="F28" s="8">
        <v>6.74</v>
      </c>
      <c r="G28" s="12">
        <v>864</v>
      </c>
      <c r="H28" s="8">
        <v>6.46</v>
      </c>
      <c r="I28" s="12">
        <v>2</v>
      </c>
    </row>
    <row r="29" spans="2:9" ht="15" customHeight="1" x14ac:dyDescent="0.2">
      <c r="B29" t="s">
        <v>44</v>
      </c>
      <c r="C29" s="12">
        <v>1400</v>
      </c>
      <c r="D29" s="8">
        <v>4.83</v>
      </c>
      <c r="E29" s="12">
        <v>863</v>
      </c>
      <c r="F29" s="8">
        <v>5.67</v>
      </c>
      <c r="G29" s="12">
        <v>537</v>
      </c>
      <c r="H29" s="8">
        <v>4.01</v>
      </c>
      <c r="I29" s="12">
        <v>0</v>
      </c>
    </row>
    <row r="30" spans="2:9" ht="15" customHeight="1" x14ac:dyDescent="0.2">
      <c r="B30" t="s">
        <v>50</v>
      </c>
      <c r="C30" s="12">
        <v>1301</v>
      </c>
      <c r="D30" s="8">
        <v>4.49</v>
      </c>
      <c r="E30" s="12">
        <v>949</v>
      </c>
      <c r="F30" s="8">
        <v>6.24</v>
      </c>
      <c r="G30" s="12">
        <v>351</v>
      </c>
      <c r="H30" s="8">
        <v>2.62</v>
      </c>
      <c r="I30" s="12">
        <v>1</v>
      </c>
    </row>
    <row r="31" spans="2:9" ht="15" customHeight="1" x14ac:dyDescent="0.2">
      <c r="B31" t="s">
        <v>60</v>
      </c>
      <c r="C31" s="12">
        <v>1299</v>
      </c>
      <c r="D31" s="8">
        <v>4.49</v>
      </c>
      <c r="E31" s="12">
        <v>841</v>
      </c>
      <c r="F31" s="8">
        <v>5.53</v>
      </c>
      <c r="G31" s="12">
        <v>317</v>
      </c>
      <c r="H31" s="8">
        <v>2.37</v>
      </c>
      <c r="I31" s="12">
        <v>25</v>
      </c>
    </row>
    <row r="32" spans="2:9" ht="15" customHeight="1" x14ac:dyDescent="0.2">
      <c r="B32" t="s">
        <v>45</v>
      </c>
      <c r="C32" s="12">
        <v>1103</v>
      </c>
      <c r="D32" s="8">
        <v>3.81</v>
      </c>
      <c r="E32" s="12">
        <v>413</v>
      </c>
      <c r="F32" s="8">
        <v>2.71</v>
      </c>
      <c r="G32" s="12">
        <v>690</v>
      </c>
      <c r="H32" s="8">
        <v>5.16</v>
      </c>
      <c r="I32" s="12">
        <v>0</v>
      </c>
    </row>
    <row r="33" spans="2:9" ht="15" customHeight="1" x14ac:dyDescent="0.2">
      <c r="B33" t="s">
        <v>51</v>
      </c>
      <c r="C33" s="12">
        <v>1032</v>
      </c>
      <c r="D33" s="8">
        <v>3.56</v>
      </c>
      <c r="E33" s="12">
        <v>643</v>
      </c>
      <c r="F33" s="8">
        <v>4.2300000000000004</v>
      </c>
      <c r="G33" s="12">
        <v>389</v>
      </c>
      <c r="H33" s="8">
        <v>2.91</v>
      </c>
      <c r="I33" s="12">
        <v>0</v>
      </c>
    </row>
    <row r="34" spans="2:9" ht="15" customHeight="1" x14ac:dyDescent="0.2">
      <c r="B34" t="s">
        <v>61</v>
      </c>
      <c r="C34" s="12">
        <v>929</v>
      </c>
      <c r="D34" s="8">
        <v>3.21</v>
      </c>
      <c r="E34" s="12">
        <v>806</v>
      </c>
      <c r="F34" s="8">
        <v>5.3</v>
      </c>
      <c r="G34" s="12">
        <v>121</v>
      </c>
      <c r="H34" s="8">
        <v>0.9</v>
      </c>
      <c r="I34" s="12">
        <v>0</v>
      </c>
    </row>
    <row r="35" spans="2:9" ht="15" customHeight="1" x14ac:dyDescent="0.2">
      <c r="B35" t="s">
        <v>55</v>
      </c>
      <c r="C35" s="12">
        <v>863</v>
      </c>
      <c r="D35" s="8">
        <v>2.98</v>
      </c>
      <c r="E35" s="12">
        <v>553</v>
      </c>
      <c r="F35" s="8">
        <v>3.64</v>
      </c>
      <c r="G35" s="12">
        <v>309</v>
      </c>
      <c r="H35" s="8">
        <v>2.31</v>
      </c>
      <c r="I35" s="12">
        <v>1</v>
      </c>
    </row>
    <row r="36" spans="2:9" ht="15" customHeight="1" x14ac:dyDescent="0.2">
      <c r="B36" t="s">
        <v>56</v>
      </c>
      <c r="C36" s="12">
        <v>720</v>
      </c>
      <c r="D36" s="8">
        <v>2.4900000000000002</v>
      </c>
      <c r="E36" s="12">
        <v>290</v>
      </c>
      <c r="F36" s="8">
        <v>1.91</v>
      </c>
      <c r="G36" s="12">
        <v>422</v>
      </c>
      <c r="H36" s="8">
        <v>3.16</v>
      </c>
      <c r="I36" s="12">
        <v>2</v>
      </c>
    </row>
    <row r="37" spans="2:9" ht="15" customHeight="1" x14ac:dyDescent="0.2">
      <c r="B37" t="s">
        <v>49</v>
      </c>
      <c r="C37" s="12">
        <v>653</v>
      </c>
      <c r="D37" s="8">
        <v>2.2599999999999998</v>
      </c>
      <c r="E37" s="12">
        <v>334</v>
      </c>
      <c r="F37" s="8">
        <v>2.2000000000000002</v>
      </c>
      <c r="G37" s="12">
        <v>319</v>
      </c>
      <c r="H37" s="8">
        <v>2.39</v>
      </c>
      <c r="I37" s="12">
        <v>0</v>
      </c>
    </row>
    <row r="38" spans="2:9" ht="15" customHeight="1" x14ac:dyDescent="0.2">
      <c r="B38" t="s">
        <v>62</v>
      </c>
      <c r="C38" s="12">
        <v>423</v>
      </c>
      <c r="D38" s="8">
        <v>1.46</v>
      </c>
      <c r="E38" s="12">
        <v>6</v>
      </c>
      <c r="F38" s="8">
        <v>0.04</v>
      </c>
      <c r="G38" s="12">
        <v>350</v>
      </c>
      <c r="H38" s="8">
        <v>2.62</v>
      </c>
      <c r="I38" s="12">
        <v>6</v>
      </c>
    </row>
    <row r="39" spans="2:9" ht="15" customHeight="1" x14ac:dyDescent="0.2">
      <c r="B39" t="s">
        <v>53</v>
      </c>
      <c r="C39" s="12">
        <v>407</v>
      </c>
      <c r="D39" s="8">
        <v>1.41</v>
      </c>
      <c r="E39" s="12">
        <v>37</v>
      </c>
      <c r="F39" s="8">
        <v>0.24</v>
      </c>
      <c r="G39" s="12">
        <v>370</v>
      </c>
      <c r="H39" s="8">
        <v>2.77</v>
      </c>
      <c r="I39" s="12">
        <v>0</v>
      </c>
    </row>
    <row r="40" spans="2:9" ht="15" customHeight="1" x14ac:dyDescent="0.2">
      <c r="B40" t="s">
        <v>46</v>
      </c>
      <c r="C40" s="12">
        <v>403</v>
      </c>
      <c r="D40" s="8">
        <v>1.39</v>
      </c>
      <c r="E40" s="12">
        <v>212</v>
      </c>
      <c r="F40" s="8">
        <v>1.39</v>
      </c>
      <c r="G40" s="12">
        <v>191</v>
      </c>
      <c r="H40" s="8">
        <v>1.43</v>
      </c>
      <c r="I40" s="12">
        <v>0</v>
      </c>
    </row>
    <row r="41" spans="2:9" ht="15" customHeight="1" x14ac:dyDescent="0.2">
      <c r="B41" t="s">
        <v>59</v>
      </c>
      <c r="C41" s="12">
        <v>393</v>
      </c>
      <c r="D41" s="8">
        <v>1.36</v>
      </c>
      <c r="E41" s="12">
        <v>179</v>
      </c>
      <c r="F41" s="8">
        <v>1.18</v>
      </c>
      <c r="G41" s="12">
        <v>210</v>
      </c>
      <c r="H41" s="8">
        <v>1.57</v>
      </c>
      <c r="I41" s="12">
        <v>2</v>
      </c>
    </row>
    <row r="42" spans="2:9" ht="15" customHeight="1" x14ac:dyDescent="0.2">
      <c r="B42" t="s">
        <v>47</v>
      </c>
      <c r="C42" s="12">
        <v>369</v>
      </c>
      <c r="D42" s="8">
        <v>1.27</v>
      </c>
      <c r="E42" s="12">
        <v>88</v>
      </c>
      <c r="F42" s="8">
        <v>0.57999999999999996</v>
      </c>
      <c r="G42" s="12">
        <v>281</v>
      </c>
      <c r="H42" s="8">
        <v>2.1</v>
      </c>
      <c r="I42" s="12">
        <v>0</v>
      </c>
    </row>
    <row r="43" spans="2:9" ht="15" customHeight="1" x14ac:dyDescent="0.2">
      <c r="B43" t="s">
        <v>48</v>
      </c>
      <c r="C43" s="12">
        <v>355</v>
      </c>
      <c r="D43" s="8">
        <v>1.23</v>
      </c>
      <c r="E43" s="12">
        <v>95</v>
      </c>
      <c r="F43" s="8">
        <v>0.62</v>
      </c>
      <c r="G43" s="12">
        <v>258</v>
      </c>
      <c r="H43" s="8">
        <v>1.93</v>
      </c>
      <c r="I43" s="12">
        <v>2</v>
      </c>
    </row>
    <row r="46" spans="2:9" ht="33" customHeight="1" x14ac:dyDescent="0.2">
      <c r="B46" t="s">
        <v>174</v>
      </c>
      <c r="C46" s="10" t="s">
        <v>36</v>
      </c>
      <c r="D46" s="10" t="s">
        <v>37</v>
      </c>
      <c r="E46" s="10" t="s">
        <v>38</v>
      </c>
      <c r="F46" s="10" t="s">
        <v>39</v>
      </c>
      <c r="G46" s="10" t="s">
        <v>40</v>
      </c>
      <c r="H46" s="10" t="s">
        <v>41</v>
      </c>
      <c r="I46" s="10" t="s">
        <v>42</v>
      </c>
    </row>
    <row r="47" spans="2:9" ht="15" customHeight="1" x14ac:dyDescent="0.2">
      <c r="B47" t="s">
        <v>105</v>
      </c>
      <c r="C47" s="12">
        <v>1402</v>
      </c>
      <c r="D47" s="8">
        <v>4.84</v>
      </c>
      <c r="E47" s="12">
        <v>1253</v>
      </c>
      <c r="F47" s="8">
        <v>8.24</v>
      </c>
      <c r="G47" s="12">
        <v>149</v>
      </c>
      <c r="H47" s="8">
        <v>1.1100000000000001</v>
      </c>
      <c r="I47" s="12">
        <v>0</v>
      </c>
    </row>
    <row r="48" spans="2:9" ht="15" customHeight="1" x14ac:dyDescent="0.2">
      <c r="B48" t="s">
        <v>99</v>
      </c>
      <c r="C48" s="12">
        <v>1100</v>
      </c>
      <c r="D48" s="8">
        <v>3.8</v>
      </c>
      <c r="E48" s="12">
        <v>571</v>
      </c>
      <c r="F48" s="8">
        <v>3.75</v>
      </c>
      <c r="G48" s="12">
        <v>529</v>
      </c>
      <c r="H48" s="8">
        <v>3.96</v>
      </c>
      <c r="I48" s="12">
        <v>0</v>
      </c>
    </row>
    <row r="49" spans="2:9" ht="15" customHeight="1" x14ac:dyDescent="0.2">
      <c r="B49" t="s">
        <v>89</v>
      </c>
      <c r="C49" s="12">
        <v>770</v>
      </c>
      <c r="D49" s="8">
        <v>2.66</v>
      </c>
      <c r="E49" s="12">
        <v>200</v>
      </c>
      <c r="F49" s="8">
        <v>1.31</v>
      </c>
      <c r="G49" s="12">
        <v>570</v>
      </c>
      <c r="H49" s="8">
        <v>4.26</v>
      </c>
      <c r="I49" s="12">
        <v>0</v>
      </c>
    </row>
    <row r="50" spans="2:9" ht="15" customHeight="1" x14ac:dyDescent="0.2">
      <c r="B50" t="s">
        <v>107</v>
      </c>
      <c r="C50" s="12">
        <v>760</v>
      </c>
      <c r="D50" s="8">
        <v>2.62</v>
      </c>
      <c r="E50" s="12">
        <v>592</v>
      </c>
      <c r="F50" s="8">
        <v>3.89</v>
      </c>
      <c r="G50" s="12">
        <v>166</v>
      </c>
      <c r="H50" s="8">
        <v>1.24</v>
      </c>
      <c r="I50" s="12">
        <v>2</v>
      </c>
    </row>
    <row r="51" spans="2:9" ht="15" customHeight="1" x14ac:dyDescent="0.2">
      <c r="B51" t="s">
        <v>104</v>
      </c>
      <c r="C51" s="12">
        <v>757</v>
      </c>
      <c r="D51" s="8">
        <v>2.61</v>
      </c>
      <c r="E51" s="12">
        <v>721</v>
      </c>
      <c r="F51" s="8">
        <v>4.74</v>
      </c>
      <c r="G51" s="12">
        <v>36</v>
      </c>
      <c r="H51" s="8">
        <v>0.27</v>
      </c>
      <c r="I51" s="12">
        <v>0</v>
      </c>
    </row>
    <row r="52" spans="2:9" ht="15" customHeight="1" x14ac:dyDescent="0.2">
      <c r="B52" t="s">
        <v>108</v>
      </c>
      <c r="C52" s="12">
        <v>718</v>
      </c>
      <c r="D52" s="8">
        <v>2.48</v>
      </c>
      <c r="E52" s="12">
        <v>634</v>
      </c>
      <c r="F52" s="8">
        <v>4.17</v>
      </c>
      <c r="G52" s="12">
        <v>84</v>
      </c>
      <c r="H52" s="8">
        <v>0.63</v>
      </c>
      <c r="I52" s="12">
        <v>0</v>
      </c>
    </row>
    <row r="53" spans="2:9" ht="15" customHeight="1" x14ac:dyDescent="0.2">
      <c r="B53" t="s">
        <v>96</v>
      </c>
      <c r="C53" s="12">
        <v>678</v>
      </c>
      <c r="D53" s="8">
        <v>2.34</v>
      </c>
      <c r="E53" s="12">
        <v>414</v>
      </c>
      <c r="F53" s="8">
        <v>2.72</v>
      </c>
      <c r="G53" s="12">
        <v>264</v>
      </c>
      <c r="H53" s="8">
        <v>1.97</v>
      </c>
      <c r="I53" s="12">
        <v>0</v>
      </c>
    </row>
    <row r="54" spans="2:9" ht="15" customHeight="1" x14ac:dyDescent="0.2">
      <c r="B54" t="s">
        <v>101</v>
      </c>
      <c r="C54" s="12">
        <v>641</v>
      </c>
      <c r="D54" s="8">
        <v>2.21</v>
      </c>
      <c r="E54" s="12">
        <v>501</v>
      </c>
      <c r="F54" s="8">
        <v>3.29</v>
      </c>
      <c r="G54" s="12">
        <v>140</v>
      </c>
      <c r="H54" s="8">
        <v>1.05</v>
      </c>
      <c r="I54" s="12">
        <v>0</v>
      </c>
    </row>
    <row r="55" spans="2:9" ht="15" customHeight="1" x14ac:dyDescent="0.2">
      <c r="B55" t="s">
        <v>92</v>
      </c>
      <c r="C55" s="12">
        <v>552</v>
      </c>
      <c r="D55" s="8">
        <v>1.91</v>
      </c>
      <c r="E55" s="12">
        <v>239</v>
      </c>
      <c r="F55" s="8">
        <v>1.57</v>
      </c>
      <c r="G55" s="12">
        <v>313</v>
      </c>
      <c r="H55" s="8">
        <v>2.34</v>
      </c>
      <c r="I55" s="12">
        <v>0</v>
      </c>
    </row>
    <row r="56" spans="2:9" ht="15" customHeight="1" x14ac:dyDescent="0.2">
      <c r="B56" t="s">
        <v>90</v>
      </c>
      <c r="C56" s="12">
        <v>545</v>
      </c>
      <c r="D56" s="8">
        <v>1.88</v>
      </c>
      <c r="E56" s="12">
        <v>148</v>
      </c>
      <c r="F56" s="8">
        <v>0.97</v>
      </c>
      <c r="G56" s="12">
        <v>397</v>
      </c>
      <c r="H56" s="8">
        <v>2.97</v>
      </c>
      <c r="I56" s="12">
        <v>0</v>
      </c>
    </row>
    <row r="57" spans="2:9" ht="15" customHeight="1" x14ac:dyDescent="0.2">
      <c r="B57" t="s">
        <v>91</v>
      </c>
      <c r="C57" s="12">
        <v>516</v>
      </c>
      <c r="D57" s="8">
        <v>1.78</v>
      </c>
      <c r="E57" s="12">
        <v>288</v>
      </c>
      <c r="F57" s="8">
        <v>1.89</v>
      </c>
      <c r="G57" s="12">
        <v>228</v>
      </c>
      <c r="H57" s="8">
        <v>1.7</v>
      </c>
      <c r="I57" s="12">
        <v>0</v>
      </c>
    </row>
    <row r="58" spans="2:9" ht="15" customHeight="1" x14ac:dyDescent="0.2">
      <c r="B58" t="s">
        <v>97</v>
      </c>
      <c r="C58" s="12">
        <v>506</v>
      </c>
      <c r="D58" s="8">
        <v>1.75</v>
      </c>
      <c r="E58" s="12">
        <v>337</v>
      </c>
      <c r="F58" s="8">
        <v>2.2200000000000002</v>
      </c>
      <c r="G58" s="12">
        <v>167</v>
      </c>
      <c r="H58" s="8">
        <v>1.25</v>
      </c>
      <c r="I58" s="12">
        <v>1</v>
      </c>
    </row>
    <row r="59" spans="2:9" ht="15" customHeight="1" x14ac:dyDescent="0.2">
      <c r="B59" t="s">
        <v>103</v>
      </c>
      <c r="C59" s="12">
        <v>480</v>
      </c>
      <c r="D59" s="8">
        <v>1.66</v>
      </c>
      <c r="E59" s="12">
        <v>441</v>
      </c>
      <c r="F59" s="8">
        <v>2.9</v>
      </c>
      <c r="G59" s="12">
        <v>39</v>
      </c>
      <c r="H59" s="8">
        <v>0.28999999999999998</v>
      </c>
      <c r="I59" s="12">
        <v>0</v>
      </c>
    </row>
    <row r="60" spans="2:9" ht="15" customHeight="1" x14ac:dyDescent="0.2">
      <c r="B60" t="s">
        <v>100</v>
      </c>
      <c r="C60" s="12">
        <v>473</v>
      </c>
      <c r="D60" s="8">
        <v>1.63</v>
      </c>
      <c r="E60" s="12">
        <v>178</v>
      </c>
      <c r="F60" s="8">
        <v>1.17</v>
      </c>
      <c r="G60" s="12">
        <v>289</v>
      </c>
      <c r="H60" s="8">
        <v>2.16</v>
      </c>
      <c r="I60" s="12">
        <v>0</v>
      </c>
    </row>
    <row r="61" spans="2:9" ht="15" customHeight="1" x14ac:dyDescent="0.2">
      <c r="B61" t="s">
        <v>95</v>
      </c>
      <c r="C61" s="12">
        <v>448</v>
      </c>
      <c r="D61" s="8">
        <v>1.55</v>
      </c>
      <c r="E61" s="12">
        <v>298</v>
      </c>
      <c r="F61" s="8">
        <v>1.96</v>
      </c>
      <c r="G61" s="12">
        <v>149</v>
      </c>
      <c r="H61" s="8">
        <v>1.1100000000000001</v>
      </c>
      <c r="I61" s="12">
        <v>1</v>
      </c>
    </row>
    <row r="62" spans="2:9" ht="15" customHeight="1" x14ac:dyDescent="0.2">
      <c r="B62" t="s">
        <v>102</v>
      </c>
      <c r="C62" s="12">
        <v>424</v>
      </c>
      <c r="D62" s="8">
        <v>1.46</v>
      </c>
      <c r="E62" s="12">
        <v>378</v>
      </c>
      <c r="F62" s="8">
        <v>2.48</v>
      </c>
      <c r="G62" s="12">
        <v>46</v>
      </c>
      <c r="H62" s="8">
        <v>0.34</v>
      </c>
      <c r="I62" s="12">
        <v>0</v>
      </c>
    </row>
    <row r="63" spans="2:9" ht="15" customHeight="1" x14ac:dyDescent="0.2">
      <c r="B63" t="s">
        <v>93</v>
      </c>
      <c r="C63" s="12">
        <v>402</v>
      </c>
      <c r="D63" s="8">
        <v>1.39</v>
      </c>
      <c r="E63" s="12">
        <v>168</v>
      </c>
      <c r="F63" s="8">
        <v>1.1000000000000001</v>
      </c>
      <c r="G63" s="12">
        <v>234</v>
      </c>
      <c r="H63" s="8">
        <v>1.75</v>
      </c>
      <c r="I63" s="12">
        <v>0</v>
      </c>
    </row>
    <row r="64" spans="2:9" ht="15" customHeight="1" x14ac:dyDescent="0.2">
      <c r="B64" t="s">
        <v>98</v>
      </c>
      <c r="C64" s="12">
        <v>399</v>
      </c>
      <c r="D64" s="8">
        <v>1.38</v>
      </c>
      <c r="E64" s="12">
        <v>80</v>
      </c>
      <c r="F64" s="8">
        <v>0.53</v>
      </c>
      <c r="G64" s="12">
        <v>319</v>
      </c>
      <c r="H64" s="8">
        <v>2.39</v>
      </c>
      <c r="I64" s="12">
        <v>0</v>
      </c>
    </row>
    <row r="65" spans="2:9" ht="15" customHeight="1" x14ac:dyDescent="0.2">
      <c r="B65" t="s">
        <v>94</v>
      </c>
      <c r="C65" s="12">
        <v>342</v>
      </c>
      <c r="D65" s="8">
        <v>1.18</v>
      </c>
      <c r="E65" s="12">
        <v>261</v>
      </c>
      <c r="F65" s="8">
        <v>1.72</v>
      </c>
      <c r="G65" s="12">
        <v>81</v>
      </c>
      <c r="H65" s="8">
        <v>0.61</v>
      </c>
      <c r="I65" s="12">
        <v>0</v>
      </c>
    </row>
    <row r="66" spans="2:9" ht="15" customHeight="1" x14ac:dyDescent="0.2">
      <c r="B66" t="s">
        <v>106</v>
      </c>
      <c r="C66" s="12">
        <v>336</v>
      </c>
      <c r="D66" s="8">
        <v>1.1599999999999999</v>
      </c>
      <c r="E66" s="12">
        <v>244</v>
      </c>
      <c r="F66" s="8">
        <v>1.6</v>
      </c>
      <c r="G66" s="12">
        <v>92</v>
      </c>
      <c r="H66" s="8">
        <v>0.69</v>
      </c>
      <c r="I66" s="12">
        <v>0</v>
      </c>
    </row>
    <row r="68" spans="2:9" ht="15" customHeight="1" x14ac:dyDescent="0.2">
      <c r="B68" t="s">
        <v>175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05CA1-0127-492D-BD9E-8EA4AE3D8512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176</v>
      </c>
    </row>
    <row r="4" spans="2:9" ht="33" customHeight="1" x14ac:dyDescent="0.2">
      <c r="B4" t="s">
        <v>171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884</v>
      </c>
      <c r="D6" s="8">
        <v>14.15</v>
      </c>
      <c r="E6" s="12">
        <v>226</v>
      </c>
      <c r="F6" s="8">
        <v>7.53</v>
      </c>
      <c r="G6" s="12">
        <v>658</v>
      </c>
      <c r="H6" s="8">
        <v>20.82</v>
      </c>
      <c r="I6" s="12">
        <v>0</v>
      </c>
    </row>
    <row r="7" spans="2:9" ht="15" customHeight="1" x14ac:dyDescent="0.2">
      <c r="B7" t="s">
        <v>22</v>
      </c>
      <c r="C7" s="12">
        <v>364</v>
      </c>
      <c r="D7" s="8">
        <v>5.83</v>
      </c>
      <c r="E7" s="12">
        <v>122</v>
      </c>
      <c r="F7" s="8">
        <v>4.0599999999999996</v>
      </c>
      <c r="G7" s="12">
        <v>242</v>
      </c>
      <c r="H7" s="8">
        <v>7.66</v>
      </c>
      <c r="I7" s="12">
        <v>0</v>
      </c>
    </row>
    <row r="8" spans="2:9" ht="15" customHeight="1" x14ac:dyDescent="0.2">
      <c r="B8" t="s">
        <v>23</v>
      </c>
      <c r="C8" s="12">
        <v>9</v>
      </c>
      <c r="D8" s="8">
        <v>0.14000000000000001</v>
      </c>
      <c r="E8" s="12">
        <v>1</v>
      </c>
      <c r="F8" s="8">
        <v>0.03</v>
      </c>
      <c r="G8" s="12">
        <v>7</v>
      </c>
      <c r="H8" s="8">
        <v>0.22</v>
      </c>
      <c r="I8" s="12">
        <v>0</v>
      </c>
    </row>
    <row r="9" spans="2:9" ht="15" customHeight="1" x14ac:dyDescent="0.2">
      <c r="B9" t="s">
        <v>24</v>
      </c>
      <c r="C9" s="12">
        <v>76</v>
      </c>
      <c r="D9" s="8">
        <v>1.22</v>
      </c>
      <c r="E9" s="12">
        <v>4</v>
      </c>
      <c r="F9" s="8">
        <v>0.13</v>
      </c>
      <c r="G9" s="12">
        <v>71</v>
      </c>
      <c r="H9" s="8">
        <v>2.25</v>
      </c>
      <c r="I9" s="12">
        <v>1</v>
      </c>
    </row>
    <row r="10" spans="2:9" ht="15" customHeight="1" x14ac:dyDescent="0.2">
      <c r="B10" t="s">
        <v>25</v>
      </c>
      <c r="C10" s="12">
        <v>62</v>
      </c>
      <c r="D10" s="8">
        <v>0.99</v>
      </c>
      <c r="E10" s="12">
        <v>16</v>
      </c>
      <c r="F10" s="8">
        <v>0.53</v>
      </c>
      <c r="G10" s="12">
        <v>45</v>
      </c>
      <c r="H10" s="8">
        <v>1.42</v>
      </c>
      <c r="I10" s="12">
        <v>1</v>
      </c>
    </row>
    <row r="11" spans="2:9" ht="15" customHeight="1" x14ac:dyDescent="0.2">
      <c r="B11" t="s">
        <v>26</v>
      </c>
      <c r="C11" s="12">
        <v>1249</v>
      </c>
      <c r="D11" s="8">
        <v>19.989999999999998</v>
      </c>
      <c r="E11" s="12">
        <v>560</v>
      </c>
      <c r="F11" s="8">
        <v>18.649999999999999</v>
      </c>
      <c r="G11" s="12">
        <v>687</v>
      </c>
      <c r="H11" s="8">
        <v>21.74</v>
      </c>
      <c r="I11" s="12">
        <v>1</v>
      </c>
    </row>
    <row r="12" spans="2:9" ht="15" customHeight="1" x14ac:dyDescent="0.2">
      <c r="B12" t="s">
        <v>27</v>
      </c>
      <c r="C12" s="12">
        <v>45</v>
      </c>
      <c r="D12" s="8">
        <v>0.72</v>
      </c>
      <c r="E12" s="12">
        <v>8</v>
      </c>
      <c r="F12" s="8">
        <v>0.27</v>
      </c>
      <c r="G12" s="12">
        <v>37</v>
      </c>
      <c r="H12" s="8">
        <v>1.17</v>
      </c>
      <c r="I12" s="12">
        <v>0</v>
      </c>
    </row>
    <row r="13" spans="2:9" ht="15" customHeight="1" x14ac:dyDescent="0.2">
      <c r="B13" t="s">
        <v>28</v>
      </c>
      <c r="C13" s="12">
        <v>674</v>
      </c>
      <c r="D13" s="8">
        <v>10.79</v>
      </c>
      <c r="E13" s="12">
        <v>244</v>
      </c>
      <c r="F13" s="8">
        <v>8.1300000000000008</v>
      </c>
      <c r="G13" s="12">
        <v>429</v>
      </c>
      <c r="H13" s="8">
        <v>13.58</v>
      </c>
      <c r="I13" s="12">
        <v>1</v>
      </c>
    </row>
    <row r="14" spans="2:9" ht="15" customHeight="1" x14ac:dyDescent="0.2">
      <c r="B14" t="s">
        <v>29</v>
      </c>
      <c r="C14" s="12">
        <v>535</v>
      </c>
      <c r="D14" s="8">
        <v>8.56</v>
      </c>
      <c r="E14" s="12">
        <v>231</v>
      </c>
      <c r="F14" s="8">
        <v>7.69</v>
      </c>
      <c r="G14" s="12">
        <v>300</v>
      </c>
      <c r="H14" s="8">
        <v>9.49</v>
      </c>
      <c r="I14" s="12">
        <v>2</v>
      </c>
    </row>
    <row r="15" spans="2:9" ht="15" customHeight="1" x14ac:dyDescent="0.2">
      <c r="B15" t="s">
        <v>30</v>
      </c>
      <c r="C15" s="12">
        <v>655</v>
      </c>
      <c r="D15" s="8">
        <v>10.48</v>
      </c>
      <c r="E15" s="12">
        <v>527</v>
      </c>
      <c r="F15" s="8">
        <v>17.55</v>
      </c>
      <c r="G15" s="12">
        <v>126</v>
      </c>
      <c r="H15" s="8">
        <v>3.99</v>
      </c>
      <c r="I15" s="12">
        <v>0</v>
      </c>
    </row>
    <row r="16" spans="2:9" ht="15" customHeight="1" x14ac:dyDescent="0.2">
      <c r="B16" t="s">
        <v>31</v>
      </c>
      <c r="C16" s="12">
        <v>770</v>
      </c>
      <c r="D16" s="8">
        <v>12.32</v>
      </c>
      <c r="E16" s="12">
        <v>560</v>
      </c>
      <c r="F16" s="8">
        <v>18.649999999999999</v>
      </c>
      <c r="G16" s="12">
        <v>206</v>
      </c>
      <c r="H16" s="8">
        <v>6.52</v>
      </c>
      <c r="I16" s="12">
        <v>3</v>
      </c>
    </row>
    <row r="17" spans="2:9" ht="15" customHeight="1" x14ac:dyDescent="0.2">
      <c r="B17" t="s">
        <v>32</v>
      </c>
      <c r="C17" s="12">
        <v>348</v>
      </c>
      <c r="D17" s="8">
        <v>5.57</v>
      </c>
      <c r="E17" s="12">
        <v>231</v>
      </c>
      <c r="F17" s="8">
        <v>7.69</v>
      </c>
      <c r="G17" s="12">
        <v>75</v>
      </c>
      <c r="H17" s="8">
        <v>2.37</v>
      </c>
      <c r="I17" s="12">
        <v>10</v>
      </c>
    </row>
    <row r="18" spans="2:9" ht="15" customHeight="1" x14ac:dyDescent="0.2">
      <c r="B18" t="s">
        <v>33</v>
      </c>
      <c r="C18" s="12">
        <v>368</v>
      </c>
      <c r="D18" s="8">
        <v>5.89</v>
      </c>
      <c r="E18" s="12">
        <v>223</v>
      </c>
      <c r="F18" s="8">
        <v>7.43</v>
      </c>
      <c r="G18" s="12">
        <v>136</v>
      </c>
      <c r="H18" s="8">
        <v>4.3</v>
      </c>
      <c r="I18" s="12">
        <v>1</v>
      </c>
    </row>
    <row r="19" spans="2:9" ht="15" customHeight="1" x14ac:dyDescent="0.2">
      <c r="B19" t="s">
        <v>34</v>
      </c>
      <c r="C19" s="12">
        <v>209</v>
      </c>
      <c r="D19" s="8">
        <v>3.35</v>
      </c>
      <c r="E19" s="12">
        <v>49</v>
      </c>
      <c r="F19" s="8">
        <v>1.63</v>
      </c>
      <c r="G19" s="12">
        <v>141</v>
      </c>
      <c r="H19" s="8">
        <v>4.46</v>
      </c>
      <c r="I19" s="12">
        <v>3</v>
      </c>
    </row>
    <row r="20" spans="2:9" ht="15" customHeight="1" x14ac:dyDescent="0.2">
      <c r="B20" s="9" t="s">
        <v>172</v>
      </c>
      <c r="C20" s="12">
        <f>SUM(LTBL_25201[総数／事業所数])</f>
        <v>6248</v>
      </c>
      <c r="E20" s="12">
        <f>SUBTOTAL(109,LTBL_25201[個人／事業所数])</f>
        <v>3002</v>
      </c>
      <c r="G20" s="12">
        <f>SUBTOTAL(109,LTBL_25201[法人／事業所数])</f>
        <v>3160</v>
      </c>
      <c r="I20" s="12">
        <f>SUBTOTAL(109,LTBL_25201[法人以外の団体／事業所数])</f>
        <v>23</v>
      </c>
    </row>
    <row r="21" spans="2:9" ht="15" customHeight="1" x14ac:dyDescent="0.2">
      <c r="E21" s="11">
        <f>LTBL_25201[[#Totals],[個人／事業所数]]/LTBL_25201[[#Totals],[総数／事業所数]]</f>
        <v>0.48047375160051214</v>
      </c>
      <c r="G21" s="11">
        <f>LTBL_25201[[#Totals],[法人／事業所数]]/LTBL_25201[[#Totals],[総数／事業所数]]</f>
        <v>0.50576184379001277</v>
      </c>
      <c r="I21" s="11">
        <f>LTBL_25201[[#Totals],[法人以外の団体／事業所数]]/LTBL_25201[[#Totals],[総数／事業所数]]</f>
        <v>3.681177976952625E-3</v>
      </c>
    </row>
    <row r="23" spans="2:9" ht="33" customHeight="1" x14ac:dyDescent="0.2">
      <c r="B23" t="s">
        <v>173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58</v>
      </c>
      <c r="C24" s="12">
        <v>610</v>
      </c>
      <c r="D24" s="8">
        <v>9.76</v>
      </c>
      <c r="E24" s="12">
        <v>495</v>
      </c>
      <c r="F24" s="8">
        <v>16.489999999999998</v>
      </c>
      <c r="G24" s="12">
        <v>115</v>
      </c>
      <c r="H24" s="8">
        <v>3.64</v>
      </c>
      <c r="I24" s="12">
        <v>0</v>
      </c>
    </row>
    <row r="25" spans="2:9" ht="15" customHeight="1" x14ac:dyDescent="0.2">
      <c r="B25" t="s">
        <v>57</v>
      </c>
      <c r="C25" s="12">
        <v>578</v>
      </c>
      <c r="D25" s="8">
        <v>9.25</v>
      </c>
      <c r="E25" s="12">
        <v>497</v>
      </c>
      <c r="F25" s="8">
        <v>16.559999999999999</v>
      </c>
      <c r="G25" s="12">
        <v>81</v>
      </c>
      <c r="H25" s="8">
        <v>2.56</v>
      </c>
      <c r="I25" s="12">
        <v>0</v>
      </c>
    </row>
    <row r="26" spans="2:9" ht="15" customHeight="1" x14ac:dyDescent="0.2">
      <c r="B26" t="s">
        <v>54</v>
      </c>
      <c r="C26" s="12">
        <v>499</v>
      </c>
      <c r="D26" s="8">
        <v>7.99</v>
      </c>
      <c r="E26" s="12">
        <v>225</v>
      </c>
      <c r="F26" s="8">
        <v>7.5</v>
      </c>
      <c r="G26" s="12">
        <v>273</v>
      </c>
      <c r="H26" s="8">
        <v>8.64</v>
      </c>
      <c r="I26" s="12">
        <v>1</v>
      </c>
    </row>
    <row r="27" spans="2:9" ht="15" customHeight="1" x14ac:dyDescent="0.2">
      <c r="B27" t="s">
        <v>43</v>
      </c>
      <c r="C27" s="12">
        <v>386</v>
      </c>
      <c r="D27" s="8">
        <v>6.18</v>
      </c>
      <c r="E27" s="12">
        <v>76</v>
      </c>
      <c r="F27" s="8">
        <v>2.5299999999999998</v>
      </c>
      <c r="G27" s="12">
        <v>310</v>
      </c>
      <c r="H27" s="8">
        <v>9.81</v>
      </c>
      <c r="I27" s="12">
        <v>0</v>
      </c>
    </row>
    <row r="28" spans="2:9" ht="15" customHeight="1" x14ac:dyDescent="0.2">
      <c r="B28" t="s">
        <v>60</v>
      </c>
      <c r="C28" s="12">
        <v>348</v>
      </c>
      <c r="D28" s="8">
        <v>5.57</v>
      </c>
      <c r="E28" s="12">
        <v>231</v>
      </c>
      <c r="F28" s="8">
        <v>7.69</v>
      </c>
      <c r="G28" s="12">
        <v>75</v>
      </c>
      <c r="H28" s="8">
        <v>2.37</v>
      </c>
      <c r="I28" s="12">
        <v>10</v>
      </c>
    </row>
    <row r="29" spans="2:9" ht="15" customHeight="1" x14ac:dyDescent="0.2">
      <c r="B29" t="s">
        <v>52</v>
      </c>
      <c r="C29" s="12">
        <v>343</v>
      </c>
      <c r="D29" s="8">
        <v>5.49</v>
      </c>
      <c r="E29" s="12">
        <v>171</v>
      </c>
      <c r="F29" s="8">
        <v>5.7</v>
      </c>
      <c r="G29" s="12">
        <v>171</v>
      </c>
      <c r="H29" s="8">
        <v>5.41</v>
      </c>
      <c r="I29" s="12">
        <v>0</v>
      </c>
    </row>
    <row r="30" spans="2:9" ht="15" customHeight="1" x14ac:dyDescent="0.2">
      <c r="B30" t="s">
        <v>55</v>
      </c>
      <c r="C30" s="12">
        <v>306</v>
      </c>
      <c r="D30" s="8">
        <v>4.9000000000000004</v>
      </c>
      <c r="E30" s="12">
        <v>171</v>
      </c>
      <c r="F30" s="8">
        <v>5.7</v>
      </c>
      <c r="G30" s="12">
        <v>134</v>
      </c>
      <c r="H30" s="8">
        <v>4.24</v>
      </c>
      <c r="I30" s="12">
        <v>1</v>
      </c>
    </row>
    <row r="31" spans="2:9" ht="15" customHeight="1" x14ac:dyDescent="0.2">
      <c r="B31" t="s">
        <v>45</v>
      </c>
      <c r="C31" s="12">
        <v>264</v>
      </c>
      <c r="D31" s="8">
        <v>4.2300000000000004</v>
      </c>
      <c r="E31" s="12">
        <v>63</v>
      </c>
      <c r="F31" s="8">
        <v>2.1</v>
      </c>
      <c r="G31" s="12">
        <v>201</v>
      </c>
      <c r="H31" s="8">
        <v>6.36</v>
      </c>
      <c r="I31" s="12">
        <v>0</v>
      </c>
    </row>
    <row r="32" spans="2:9" ht="15" customHeight="1" x14ac:dyDescent="0.2">
      <c r="B32" t="s">
        <v>50</v>
      </c>
      <c r="C32" s="12">
        <v>264</v>
      </c>
      <c r="D32" s="8">
        <v>4.2300000000000004</v>
      </c>
      <c r="E32" s="12">
        <v>173</v>
      </c>
      <c r="F32" s="8">
        <v>5.76</v>
      </c>
      <c r="G32" s="12">
        <v>91</v>
      </c>
      <c r="H32" s="8">
        <v>2.88</v>
      </c>
      <c r="I32" s="12">
        <v>0</v>
      </c>
    </row>
    <row r="33" spans="2:9" ht="15" customHeight="1" x14ac:dyDescent="0.2">
      <c r="B33" t="s">
        <v>61</v>
      </c>
      <c r="C33" s="12">
        <v>254</v>
      </c>
      <c r="D33" s="8">
        <v>4.07</v>
      </c>
      <c r="E33" s="12">
        <v>220</v>
      </c>
      <c r="F33" s="8">
        <v>7.33</v>
      </c>
      <c r="G33" s="12">
        <v>34</v>
      </c>
      <c r="H33" s="8">
        <v>1.08</v>
      </c>
      <c r="I33" s="12">
        <v>0</v>
      </c>
    </row>
    <row r="34" spans="2:9" ht="15" customHeight="1" x14ac:dyDescent="0.2">
      <c r="B34" t="s">
        <v>44</v>
      </c>
      <c r="C34" s="12">
        <v>234</v>
      </c>
      <c r="D34" s="8">
        <v>3.75</v>
      </c>
      <c r="E34" s="12">
        <v>87</v>
      </c>
      <c r="F34" s="8">
        <v>2.9</v>
      </c>
      <c r="G34" s="12">
        <v>147</v>
      </c>
      <c r="H34" s="8">
        <v>4.6500000000000004</v>
      </c>
      <c r="I34" s="12">
        <v>0</v>
      </c>
    </row>
    <row r="35" spans="2:9" ht="15" customHeight="1" x14ac:dyDescent="0.2">
      <c r="B35" t="s">
        <v>56</v>
      </c>
      <c r="C35" s="12">
        <v>206</v>
      </c>
      <c r="D35" s="8">
        <v>3.3</v>
      </c>
      <c r="E35" s="12">
        <v>59</v>
      </c>
      <c r="F35" s="8">
        <v>1.97</v>
      </c>
      <c r="G35" s="12">
        <v>144</v>
      </c>
      <c r="H35" s="8">
        <v>4.5599999999999996</v>
      </c>
      <c r="I35" s="12">
        <v>1</v>
      </c>
    </row>
    <row r="36" spans="2:9" ht="15" customHeight="1" x14ac:dyDescent="0.2">
      <c r="B36" t="s">
        <v>51</v>
      </c>
      <c r="C36" s="12">
        <v>152</v>
      </c>
      <c r="D36" s="8">
        <v>2.4300000000000002</v>
      </c>
      <c r="E36" s="12">
        <v>94</v>
      </c>
      <c r="F36" s="8">
        <v>3.13</v>
      </c>
      <c r="G36" s="12">
        <v>58</v>
      </c>
      <c r="H36" s="8">
        <v>1.84</v>
      </c>
      <c r="I36" s="12">
        <v>0</v>
      </c>
    </row>
    <row r="37" spans="2:9" ht="15" customHeight="1" x14ac:dyDescent="0.2">
      <c r="B37" t="s">
        <v>53</v>
      </c>
      <c r="C37" s="12">
        <v>135</v>
      </c>
      <c r="D37" s="8">
        <v>2.16</v>
      </c>
      <c r="E37" s="12">
        <v>10</v>
      </c>
      <c r="F37" s="8">
        <v>0.33</v>
      </c>
      <c r="G37" s="12">
        <v>125</v>
      </c>
      <c r="H37" s="8">
        <v>3.96</v>
      </c>
      <c r="I37" s="12">
        <v>0</v>
      </c>
    </row>
    <row r="38" spans="2:9" ht="15" customHeight="1" x14ac:dyDescent="0.2">
      <c r="B38" t="s">
        <v>49</v>
      </c>
      <c r="C38" s="12">
        <v>126</v>
      </c>
      <c r="D38" s="8">
        <v>2.02</v>
      </c>
      <c r="E38" s="12">
        <v>65</v>
      </c>
      <c r="F38" s="8">
        <v>2.17</v>
      </c>
      <c r="G38" s="12">
        <v>61</v>
      </c>
      <c r="H38" s="8">
        <v>1.93</v>
      </c>
      <c r="I38" s="12">
        <v>0</v>
      </c>
    </row>
    <row r="39" spans="2:9" ht="15" customHeight="1" x14ac:dyDescent="0.2">
      <c r="B39" t="s">
        <v>62</v>
      </c>
      <c r="C39" s="12">
        <v>114</v>
      </c>
      <c r="D39" s="8">
        <v>1.82</v>
      </c>
      <c r="E39" s="12">
        <v>3</v>
      </c>
      <c r="F39" s="8">
        <v>0.1</v>
      </c>
      <c r="G39" s="12">
        <v>102</v>
      </c>
      <c r="H39" s="8">
        <v>3.23</v>
      </c>
      <c r="I39" s="12">
        <v>1</v>
      </c>
    </row>
    <row r="40" spans="2:9" ht="15" customHeight="1" x14ac:dyDescent="0.2">
      <c r="B40" t="s">
        <v>64</v>
      </c>
      <c r="C40" s="12">
        <v>105</v>
      </c>
      <c r="D40" s="8">
        <v>1.68</v>
      </c>
      <c r="E40" s="12">
        <v>12</v>
      </c>
      <c r="F40" s="8">
        <v>0.4</v>
      </c>
      <c r="G40" s="12">
        <v>91</v>
      </c>
      <c r="H40" s="8">
        <v>2.88</v>
      </c>
      <c r="I40" s="12">
        <v>2</v>
      </c>
    </row>
    <row r="41" spans="2:9" ht="15" customHeight="1" x14ac:dyDescent="0.2">
      <c r="B41" t="s">
        <v>59</v>
      </c>
      <c r="C41" s="12">
        <v>95</v>
      </c>
      <c r="D41" s="8">
        <v>1.52</v>
      </c>
      <c r="E41" s="12">
        <v>37</v>
      </c>
      <c r="F41" s="8">
        <v>1.23</v>
      </c>
      <c r="G41" s="12">
        <v>58</v>
      </c>
      <c r="H41" s="8">
        <v>1.84</v>
      </c>
      <c r="I41" s="12">
        <v>0</v>
      </c>
    </row>
    <row r="42" spans="2:9" ht="15" customHeight="1" x14ac:dyDescent="0.2">
      <c r="B42" t="s">
        <v>48</v>
      </c>
      <c r="C42" s="12">
        <v>89</v>
      </c>
      <c r="D42" s="8">
        <v>1.42</v>
      </c>
      <c r="E42" s="12">
        <v>19</v>
      </c>
      <c r="F42" s="8">
        <v>0.63</v>
      </c>
      <c r="G42" s="12">
        <v>69</v>
      </c>
      <c r="H42" s="8">
        <v>2.1800000000000002</v>
      </c>
      <c r="I42" s="12">
        <v>1</v>
      </c>
    </row>
    <row r="43" spans="2:9" ht="15" customHeight="1" x14ac:dyDescent="0.2">
      <c r="B43" t="s">
        <v>63</v>
      </c>
      <c r="C43" s="12">
        <v>73</v>
      </c>
      <c r="D43" s="8">
        <v>1.17</v>
      </c>
      <c r="E43" s="12">
        <v>4</v>
      </c>
      <c r="F43" s="8">
        <v>0.13</v>
      </c>
      <c r="G43" s="12">
        <v>69</v>
      </c>
      <c r="H43" s="8">
        <v>2.1800000000000002</v>
      </c>
      <c r="I43" s="12">
        <v>0</v>
      </c>
    </row>
    <row r="46" spans="2:9" ht="33" customHeight="1" x14ac:dyDescent="0.2">
      <c r="B46" t="s">
        <v>174</v>
      </c>
      <c r="C46" s="10" t="s">
        <v>36</v>
      </c>
      <c r="D46" s="10" t="s">
        <v>37</v>
      </c>
      <c r="E46" s="10" t="s">
        <v>38</v>
      </c>
      <c r="F46" s="10" t="s">
        <v>39</v>
      </c>
      <c r="G46" s="10" t="s">
        <v>40</v>
      </c>
      <c r="H46" s="10" t="s">
        <v>41</v>
      </c>
      <c r="I46" s="10" t="s">
        <v>42</v>
      </c>
    </row>
    <row r="47" spans="2:9" ht="15" customHeight="1" x14ac:dyDescent="0.2">
      <c r="B47" t="s">
        <v>105</v>
      </c>
      <c r="C47" s="12">
        <v>312</v>
      </c>
      <c r="D47" s="8">
        <v>4.99</v>
      </c>
      <c r="E47" s="12">
        <v>280</v>
      </c>
      <c r="F47" s="8">
        <v>9.33</v>
      </c>
      <c r="G47" s="12">
        <v>32</v>
      </c>
      <c r="H47" s="8">
        <v>1.01</v>
      </c>
      <c r="I47" s="12">
        <v>0</v>
      </c>
    </row>
    <row r="48" spans="2:9" ht="15" customHeight="1" x14ac:dyDescent="0.2">
      <c r="B48" t="s">
        <v>99</v>
      </c>
      <c r="C48" s="12">
        <v>259</v>
      </c>
      <c r="D48" s="8">
        <v>4.1500000000000004</v>
      </c>
      <c r="E48" s="12">
        <v>134</v>
      </c>
      <c r="F48" s="8">
        <v>4.46</v>
      </c>
      <c r="G48" s="12">
        <v>125</v>
      </c>
      <c r="H48" s="8">
        <v>3.96</v>
      </c>
      <c r="I48" s="12">
        <v>0</v>
      </c>
    </row>
    <row r="49" spans="2:9" ht="15" customHeight="1" x14ac:dyDescent="0.2">
      <c r="B49" t="s">
        <v>107</v>
      </c>
      <c r="C49" s="12">
        <v>198</v>
      </c>
      <c r="D49" s="8">
        <v>3.17</v>
      </c>
      <c r="E49" s="12">
        <v>158</v>
      </c>
      <c r="F49" s="8">
        <v>5.26</v>
      </c>
      <c r="G49" s="12">
        <v>39</v>
      </c>
      <c r="H49" s="8">
        <v>1.23</v>
      </c>
      <c r="I49" s="12">
        <v>1</v>
      </c>
    </row>
    <row r="50" spans="2:9" ht="15" customHeight="1" x14ac:dyDescent="0.2">
      <c r="B50" t="s">
        <v>108</v>
      </c>
      <c r="C50" s="12">
        <v>193</v>
      </c>
      <c r="D50" s="8">
        <v>3.09</v>
      </c>
      <c r="E50" s="12">
        <v>172</v>
      </c>
      <c r="F50" s="8">
        <v>5.73</v>
      </c>
      <c r="G50" s="12">
        <v>21</v>
      </c>
      <c r="H50" s="8">
        <v>0.66</v>
      </c>
      <c r="I50" s="12">
        <v>0</v>
      </c>
    </row>
    <row r="51" spans="2:9" ht="15" customHeight="1" x14ac:dyDescent="0.2">
      <c r="B51" t="s">
        <v>103</v>
      </c>
      <c r="C51" s="12">
        <v>146</v>
      </c>
      <c r="D51" s="8">
        <v>2.34</v>
      </c>
      <c r="E51" s="12">
        <v>134</v>
      </c>
      <c r="F51" s="8">
        <v>4.46</v>
      </c>
      <c r="G51" s="12">
        <v>12</v>
      </c>
      <c r="H51" s="8">
        <v>0.38</v>
      </c>
      <c r="I51" s="12">
        <v>0</v>
      </c>
    </row>
    <row r="52" spans="2:9" ht="15" customHeight="1" x14ac:dyDescent="0.2">
      <c r="B52" t="s">
        <v>100</v>
      </c>
      <c r="C52" s="12">
        <v>140</v>
      </c>
      <c r="D52" s="8">
        <v>2.2400000000000002</v>
      </c>
      <c r="E52" s="12">
        <v>38</v>
      </c>
      <c r="F52" s="8">
        <v>1.27</v>
      </c>
      <c r="G52" s="12">
        <v>100</v>
      </c>
      <c r="H52" s="8">
        <v>3.16</v>
      </c>
      <c r="I52" s="12">
        <v>0</v>
      </c>
    </row>
    <row r="53" spans="2:9" ht="15" customHeight="1" x14ac:dyDescent="0.2">
      <c r="B53" t="s">
        <v>104</v>
      </c>
      <c r="C53" s="12">
        <v>136</v>
      </c>
      <c r="D53" s="8">
        <v>2.1800000000000002</v>
      </c>
      <c r="E53" s="12">
        <v>127</v>
      </c>
      <c r="F53" s="8">
        <v>4.2300000000000004</v>
      </c>
      <c r="G53" s="12">
        <v>9</v>
      </c>
      <c r="H53" s="8">
        <v>0.28000000000000003</v>
      </c>
      <c r="I53" s="12">
        <v>0</v>
      </c>
    </row>
    <row r="54" spans="2:9" ht="15" customHeight="1" x14ac:dyDescent="0.2">
      <c r="B54" t="s">
        <v>92</v>
      </c>
      <c r="C54" s="12">
        <v>133</v>
      </c>
      <c r="D54" s="8">
        <v>2.13</v>
      </c>
      <c r="E54" s="12">
        <v>34</v>
      </c>
      <c r="F54" s="8">
        <v>1.1299999999999999</v>
      </c>
      <c r="G54" s="12">
        <v>99</v>
      </c>
      <c r="H54" s="8">
        <v>3.13</v>
      </c>
      <c r="I54" s="12">
        <v>0</v>
      </c>
    </row>
    <row r="55" spans="2:9" ht="15" customHeight="1" x14ac:dyDescent="0.2">
      <c r="B55" t="s">
        <v>101</v>
      </c>
      <c r="C55" s="12">
        <v>121</v>
      </c>
      <c r="D55" s="8">
        <v>1.94</v>
      </c>
      <c r="E55" s="12">
        <v>91</v>
      </c>
      <c r="F55" s="8">
        <v>3.03</v>
      </c>
      <c r="G55" s="12">
        <v>30</v>
      </c>
      <c r="H55" s="8">
        <v>0.95</v>
      </c>
      <c r="I55" s="12">
        <v>0</v>
      </c>
    </row>
    <row r="56" spans="2:9" ht="15" customHeight="1" x14ac:dyDescent="0.2">
      <c r="B56" t="s">
        <v>89</v>
      </c>
      <c r="C56" s="12">
        <v>117</v>
      </c>
      <c r="D56" s="8">
        <v>1.87</v>
      </c>
      <c r="E56" s="12">
        <v>14</v>
      </c>
      <c r="F56" s="8">
        <v>0.47</v>
      </c>
      <c r="G56" s="12">
        <v>103</v>
      </c>
      <c r="H56" s="8">
        <v>3.26</v>
      </c>
      <c r="I56" s="12">
        <v>0</v>
      </c>
    </row>
    <row r="57" spans="2:9" ht="15" customHeight="1" x14ac:dyDescent="0.2">
      <c r="B57" t="s">
        <v>90</v>
      </c>
      <c r="C57" s="12">
        <v>113</v>
      </c>
      <c r="D57" s="8">
        <v>1.81</v>
      </c>
      <c r="E57" s="12">
        <v>21</v>
      </c>
      <c r="F57" s="8">
        <v>0.7</v>
      </c>
      <c r="G57" s="12">
        <v>92</v>
      </c>
      <c r="H57" s="8">
        <v>2.91</v>
      </c>
      <c r="I57" s="12">
        <v>0</v>
      </c>
    </row>
    <row r="58" spans="2:9" ht="15" customHeight="1" x14ac:dyDescent="0.2">
      <c r="B58" t="s">
        <v>102</v>
      </c>
      <c r="C58" s="12">
        <v>107</v>
      </c>
      <c r="D58" s="8">
        <v>1.71</v>
      </c>
      <c r="E58" s="12">
        <v>96</v>
      </c>
      <c r="F58" s="8">
        <v>3.2</v>
      </c>
      <c r="G58" s="12">
        <v>11</v>
      </c>
      <c r="H58" s="8">
        <v>0.35</v>
      </c>
      <c r="I58" s="12">
        <v>0</v>
      </c>
    </row>
    <row r="59" spans="2:9" ht="15" customHeight="1" x14ac:dyDescent="0.2">
      <c r="B59" t="s">
        <v>97</v>
      </c>
      <c r="C59" s="12">
        <v>106</v>
      </c>
      <c r="D59" s="8">
        <v>1.7</v>
      </c>
      <c r="E59" s="12">
        <v>65</v>
      </c>
      <c r="F59" s="8">
        <v>2.17</v>
      </c>
      <c r="G59" s="12">
        <v>40</v>
      </c>
      <c r="H59" s="8">
        <v>1.27</v>
      </c>
      <c r="I59" s="12">
        <v>0</v>
      </c>
    </row>
    <row r="60" spans="2:9" ht="15" customHeight="1" x14ac:dyDescent="0.2">
      <c r="B60" t="s">
        <v>95</v>
      </c>
      <c r="C60" s="12">
        <v>104</v>
      </c>
      <c r="D60" s="8">
        <v>1.66</v>
      </c>
      <c r="E60" s="12">
        <v>66</v>
      </c>
      <c r="F60" s="8">
        <v>2.2000000000000002</v>
      </c>
      <c r="G60" s="12">
        <v>38</v>
      </c>
      <c r="H60" s="8">
        <v>1.2</v>
      </c>
      <c r="I60" s="12">
        <v>0</v>
      </c>
    </row>
    <row r="61" spans="2:9" ht="15" customHeight="1" x14ac:dyDescent="0.2">
      <c r="B61" t="s">
        <v>110</v>
      </c>
      <c r="C61" s="12">
        <v>98</v>
      </c>
      <c r="D61" s="8">
        <v>1.57</v>
      </c>
      <c r="E61" s="12">
        <v>79</v>
      </c>
      <c r="F61" s="8">
        <v>2.63</v>
      </c>
      <c r="G61" s="12">
        <v>19</v>
      </c>
      <c r="H61" s="8">
        <v>0.6</v>
      </c>
      <c r="I61" s="12">
        <v>0</v>
      </c>
    </row>
    <row r="62" spans="2:9" ht="15" customHeight="1" x14ac:dyDescent="0.2">
      <c r="B62" t="s">
        <v>111</v>
      </c>
      <c r="C62" s="12">
        <v>97</v>
      </c>
      <c r="D62" s="8">
        <v>1.55</v>
      </c>
      <c r="E62" s="12">
        <v>93</v>
      </c>
      <c r="F62" s="8">
        <v>3.1</v>
      </c>
      <c r="G62" s="12">
        <v>4</v>
      </c>
      <c r="H62" s="8">
        <v>0.13</v>
      </c>
      <c r="I62" s="12">
        <v>0</v>
      </c>
    </row>
    <row r="63" spans="2:9" ht="15" customHeight="1" x14ac:dyDescent="0.2">
      <c r="B63" t="s">
        <v>98</v>
      </c>
      <c r="C63" s="12">
        <v>92</v>
      </c>
      <c r="D63" s="8">
        <v>1.47</v>
      </c>
      <c r="E63" s="12">
        <v>10</v>
      </c>
      <c r="F63" s="8">
        <v>0.33</v>
      </c>
      <c r="G63" s="12">
        <v>82</v>
      </c>
      <c r="H63" s="8">
        <v>2.59</v>
      </c>
      <c r="I63" s="12">
        <v>0</v>
      </c>
    </row>
    <row r="64" spans="2:9" ht="15" customHeight="1" x14ac:dyDescent="0.2">
      <c r="B64" t="s">
        <v>109</v>
      </c>
      <c r="C64" s="12">
        <v>89</v>
      </c>
      <c r="D64" s="8">
        <v>1.42</v>
      </c>
      <c r="E64" s="12">
        <v>10</v>
      </c>
      <c r="F64" s="8">
        <v>0.33</v>
      </c>
      <c r="G64" s="12">
        <v>79</v>
      </c>
      <c r="H64" s="8">
        <v>2.5</v>
      </c>
      <c r="I64" s="12">
        <v>0</v>
      </c>
    </row>
    <row r="65" spans="2:9" ht="15" customHeight="1" x14ac:dyDescent="0.2">
      <c r="B65" t="s">
        <v>96</v>
      </c>
      <c r="C65" s="12">
        <v>86</v>
      </c>
      <c r="D65" s="8">
        <v>1.38</v>
      </c>
      <c r="E65" s="12">
        <v>53</v>
      </c>
      <c r="F65" s="8">
        <v>1.77</v>
      </c>
      <c r="G65" s="12">
        <v>33</v>
      </c>
      <c r="H65" s="8">
        <v>1.04</v>
      </c>
      <c r="I65" s="12">
        <v>0</v>
      </c>
    </row>
    <row r="66" spans="2:9" ht="15" customHeight="1" x14ac:dyDescent="0.2">
      <c r="B66" t="s">
        <v>106</v>
      </c>
      <c r="C66" s="12">
        <v>86</v>
      </c>
      <c r="D66" s="8">
        <v>1.38</v>
      </c>
      <c r="E66" s="12">
        <v>70</v>
      </c>
      <c r="F66" s="8">
        <v>2.33</v>
      </c>
      <c r="G66" s="12">
        <v>16</v>
      </c>
      <c r="H66" s="8">
        <v>0.51</v>
      </c>
      <c r="I66" s="12">
        <v>0</v>
      </c>
    </row>
    <row r="68" spans="2:9" ht="15" customHeight="1" x14ac:dyDescent="0.2">
      <c r="B68" t="s">
        <v>175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2DF18-9695-41AF-B163-A58956064416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177</v>
      </c>
    </row>
    <row r="4" spans="2:9" ht="33" customHeight="1" x14ac:dyDescent="0.2">
      <c r="B4" t="s">
        <v>171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337</v>
      </c>
      <c r="D6" s="8">
        <v>13.59</v>
      </c>
      <c r="E6" s="12">
        <v>124</v>
      </c>
      <c r="F6" s="8">
        <v>9.11</v>
      </c>
      <c r="G6" s="12">
        <v>213</v>
      </c>
      <c r="H6" s="8">
        <v>19.309999999999999</v>
      </c>
      <c r="I6" s="12">
        <v>0</v>
      </c>
    </row>
    <row r="7" spans="2:9" ht="15" customHeight="1" x14ac:dyDescent="0.2">
      <c r="B7" t="s">
        <v>22</v>
      </c>
      <c r="C7" s="12">
        <v>203</v>
      </c>
      <c r="D7" s="8">
        <v>8.19</v>
      </c>
      <c r="E7" s="12">
        <v>98</v>
      </c>
      <c r="F7" s="8">
        <v>7.2</v>
      </c>
      <c r="G7" s="12">
        <v>105</v>
      </c>
      <c r="H7" s="8">
        <v>9.52</v>
      </c>
      <c r="I7" s="12">
        <v>0</v>
      </c>
    </row>
    <row r="8" spans="2:9" ht="15" customHeight="1" x14ac:dyDescent="0.2">
      <c r="B8" t="s">
        <v>23</v>
      </c>
      <c r="C8" s="12">
        <v>8</v>
      </c>
      <c r="D8" s="8">
        <v>0.32</v>
      </c>
      <c r="E8" s="12">
        <v>0</v>
      </c>
      <c r="F8" s="8">
        <v>0</v>
      </c>
      <c r="G8" s="12">
        <v>8</v>
      </c>
      <c r="H8" s="8">
        <v>0.73</v>
      </c>
      <c r="I8" s="12">
        <v>0</v>
      </c>
    </row>
    <row r="9" spans="2:9" ht="15" customHeight="1" x14ac:dyDescent="0.2">
      <c r="B9" t="s">
        <v>24</v>
      </c>
      <c r="C9" s="12">
        <v>22</v>
      </c>
      <c r="D9" s="8">
        <v>0.89</v>
      </c>
      <c r="E9" s="12">
        <v>2</v>
      </c>
      <c r="F9" s="8">
        <v>0.15</v>
      </c>
      <c r="G9" s="12">
        <v>20</v>
      </c>
      <c r="H9" s="8">
        <v>1.81</v>
      </c>
      <c r="I9" s="12">
        <v>0</v>
      </c>
    </row>
    <row r="10" spans="2:9" ht="15" customHeight="1" x14ac:dyDescent="0.2">
      <c r="B10" t="s">
        <v>25</v>
      </c>
      <c r="C10" s="12">
        <v>26</v>
      </c>
      <c r="D10" s="8">
        <v>1.05</v>
      </c>
      <c r="E10" s="12">
        <v>3</v>
      </c>
      <c r="F10" s="8">
        <v>0.22</v>
      </c>
      <c r="G10" s="12">
        <v>23</v>
      </c>
      <c r="H10" s="8">
        <v>2.09</v>
      </c>
      <c r="I10" s="12">
        <v>0</v>
      </c>
    </row>
    <row r="11" spans="2:9" ht="15" customHeight="1" x14ac:dyDescent="0.2">
      <c r="B11" t="s">
        <v>26</v>
      </c>
      <c r="C11" s="12">
        <v>587</v>
      </c>
      <c r="D11" s="8">
        <v>23.67</v>
      </c>
      <c r="E11" s="12">
        <v>322</v>
      </c>
      <c r="F11" s="8">
        <v>23.66</v>
      </c>
      <c r="G11" s="12">
        <v>264</v>
      </c>
      <c r="H11" s="8">
        <v>23.93</v>
      </c>
      <c r="I11" s="12">
        <v>1</v>
      </c>
    </row>
    <row r="12" spans="2:9" ht="15" customHeight="1" x14ac:dyDescent="0.2">
      <c r="B12" t="s">
        <v>27</v>
      </c>
      <c r="C12" s="12">
        <v>19</v>
      </c>
      <c r="D12" s="8">
        <v>0.77</v>
      </c>
      <c r="E12" s="12">
        <v>4</v>
      </c>
      <c r="F12" s="8">
        <v>0.28999999999999998</v>
      </c>
      <c r="G12" s="12">
        <v>15</v>
      </c>
      <c r="H12" s="8">
        <v>1.36</v>
      </c>
      <c r="I12" s="12">
        <v>0</v>
      </c>
    </row>
    <row r="13" spans="2:9" ht="15" customHeight="1" x14ac:dyDescent="0.2">
      <c r="B13" t="s">
        <v>28</v>
      </c>
      <c r="C13" s="12">
        <v>212</v>
      </c>
      <c r="D13" s="8">
        <v>8.5500000000000007</v>
      </c>
      <c r="E13" s="12">
        <v>79</v>
      </c>
      <c r="F13" s="8">
        <v>5.8</v>
      </c>
      <c r="G13" s="12">
        <v>133</v>
      </c>
      <c r="H13" s="8">
        <v>12.06</v>
      </c>
      <c r="I13" s="12">
        <v>0</v>
      </c>
    </row>
    <row r="14" spans="2:9" ht="15" customHeight="1" x14ac:dyDescent="0.2">
      <c r="B14" t="s">
        <v>29</v>
      </c>
      <c r="C14" s="12">
        <v>131</v>
      </c>
      <c r="D14" s="8">
        <v>5.28</v>
      </c>
      <c r="E14" s="12">
        <v>74</v>
      </c>
      <c r="F14" s="8">
        <v>5.44</v>
      </c>
      <c r="G14" s="12">
        <v>56</v>
      </c>
      <c r="H14" s="8">
        <v>5.08</v>
      </c>
      <c r="I14" s="12">
        <v>0</v>
      </c>
    </row>
    <row r="15" spans="2:9" ht="15" customHeight="1" x14ac:dyDescent="0.2">
      <c r="B15" t="s">
        <v>30</v>
      </c>
      <c r="C15" s="12">
        <v>301</v>
      </c>
      <c r="D15" s="8">
        <v>12.14</v>
      </c>
      <c r="E15" s="12">
        <v>239</v>
      </c>
      <c r="F15" s="8">
        <v>17.559999999999999</v>
      </c>
      <c r="G15" s="12">
        <v>62</v>
      </c>
      <c r="H15" s="8">
        <v>5.62</v>
      </c>
      <c r="I15" s="12">
        <v>0</v>
      </c>
    </row>
    <row r="16" spans="2:9" ht="15" customHeight="1" x14ac:dyDescent="0.2">
      <c r="B16" t="s">
        <v>31</v>
      </c>
      <c r="C16" s="12">
        <v>312</v>
      </c>
      <c r="D16" s="8">
        <v>12.58</v>
      </c>
      <c r="E16" s="12">
        <v>229</v>
      </c>
      <c r="F16" s="8">
        <v>16.829999999999998</v>
      </c>
      <c r="G16" s="12">
        <v>83</v>
      </c>
      <c r="H16" s="8">
        <v>7.52</v>
      </c>
      <c r="I16" s="12">
        <v>0</v>
      </c>
    </row>
    <row r="17" spans="2:9" ht="15" customHeight="1" x14ac:dyDescent="0.2">
      <c r="B17" t="s">
        <v>32</v>
      </c>
      <c r="C17" s="12">
        <v>111</v>
      </c>
      <c r="D17" s="8">
        <v>4.4800000000000004</v>
      </c>
      <c r="E17" s="12">
        <v>74</v>
      </c>
      <c r="F17" s="8">
        <v>5.44</v>
      </c>
      <c r="G17" s="12">
        <v>30</v>
      </c>
      <c r="H17" s="8">
        <v>2.72</v>
      </c>
      <c r="I17" s="12">
        <v>0</v>
      </c>
    </row>
    <row r="18" spans="2:9" ht="15" customHeight="1" x14ac:dyDescent="0.2">
      <c r="B18" t="s">
        <v>33</v>
      </c>
      <c r="C18" s="12">
        <v>124</v>
      </c>
      <c r="D18" s="8">
        <v>5</v>
      </c>
      <c r="E18" s="12">
        <v>77</v>
      </c>
      <c r="F18" s="8">
        <v>5.66</v>
      </c>
      <c r="G18" s="12">
        <v>42</v>
      </c>
      <c r="H18" s="8">
        <v>3.81</v>
      </c>
      <c r="I18" s="12">
        <v>2</v>
      </c>
    </row>
    <row r="19" spans="2:9" ht="15" customHeight="1" x14ac:dyDescent="0.2">
      <c r="B19" t="s">
        <v>34</v>
      </c>
      <c r="C19" s="12">
        <v>87</v>
      </c>
      <c r="D19" s="8">
        <v>3.51</v>
      </c>
      <c r="E19" s="12">
        <v>36</v>
      </c>
      <c r="F19" s="8">
        <v>2.65</v>
      </c>
      <c r="G19" s="12">
        <v>49</v>
      </c>
      <c r="H19" s="8">
        <v>4.4400000000000004</v>
      </c>
      <c r="I19" s="12">
        <v>1</v>
      </c>
    </row>
    <row r="20" spans="2:9" ht="15" customHeight="1" x14ac:dyDescent="0.2">
      <c r="B20" s="9" t="s">
        <v>172</v>
      </c>
      <c r="C20" s="12">
        <f>SUM(LTBL_25202[総数／事業所数])</f>
        <v>2480</v>
      </c>
      <c r="E20" s="12">
        <f>SUBTOTAL(109,LTBL_25202[個人／事業所数])</f>
        <v>1361</v>
      </c>
      <c r="G20" s="12">
        <f>SUBTOTAL(109,LTBL_25202[法人／事業所数])</f>
        <v>1103</v>
      </c>
      <c r="I20" s="12">
        <f>SUBTOTAL(109,LTBL_25202[法人以外の団体／事業所数])</f>
        <v>4</v>
      </c>
    </row>
    <row r="21" spans="2:9" ht="15" customHeight="1" x14ac:dyDescent="0.2">
      <c r="E21" s="11">
        <f>LTBL_25202[[#Totals],[個人／事業所数]]/LTBL_25202[[#Totals],[総数／事業所数]]</f>
        <v>0.5487903225806452</v>
      </c>
      <c r="G21" s="11">
        <f>LTBL_25202[[#Totals],[法人／事業所数]]/LTBL_25202[[#Totals],[総数／事業所数]]</f>
        <v>0.44475806451612904</v>
      </c>
      <c r="I21" s="11">
        <f>LTBL_25202[[#Totals],[法人以外の団体／事業所数]]/LTBL_25202[[#Totals],[総数／事業所数]]</f>
        <v>1.6129032258064516E-3</v>
      </c>
    </row>
    <row r="23" spans="2:9" ht="33" customHeight="1" x14ac:dyDescent="0.2">
      <c r="B23" t="s">
        <v>173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57</v>
      </c>
      <c r="C24" s="12">
        <v>263</v>
      </c>
      <c r="D24" s="8">
        <v>10.6</v>
      </c>
      <c r="E24" s="12">
        <v>224</v>
      </c>
      <c r="F24" s="8">
        <v>16.46</v>
      </c>
      <c r="G24" s="12">
        <v>39</v>
      </c>
      <c r="H24" s="8">
        <v>3.54</v>
      </c>
      <c r="I24" s="12">
        <v>0</v>
      </c>
    </row>
    <row r="25" spans="2:9" ht="15" customHeight="1" x14ac:dyDescent="0.2">
      <c r="B25" t="s">
        <v>58</v>
      </c>
      <c r="C25" s="12">
        <v>258</v>
      </c>
      <c r="D25" s="8">
        <v>10.4</v>
      </c>
      <c r="E25" s="12">
        <v>212</v>
      </c>
      <c r="F25" s="8">
        <v>15.58</v>
      </c>
      <c r="G25" s="12">
        <v>46</v>
      </c>
      <c r="H25" s="8">
        <v>4.17</v>
      </c>
      <c r="I25" s="12">
        <v>0</v>
      </c>
    </row>
    <row r="26" spans="2:9" ht="15" customHeight="1" x14ac:dyDescent="0.2">
      <c r="B26" t="s">
        <v>52</v>
      </c>
      <c r="C26" s="12">
        <v>171</v>
      </c>
      <c r="D26" s="8">
        <v>6.9</v>
      </c>
      <c r="E26" s="12">
        <v>103</v>
      </c>
      <c r="F26" s="8">
        <v>7.57</v>
      </c>
      <c r="G26" s="12">
        <v>67</v>
      </c>
      <c r="H26" s="8">
        <v>6.07</v>
      </c>
      <c r="I26" s="12">
        <v>1</v>
      </c>
    </row>
    <row r="27" spans="2:9" ht="15" customHeight="1" x14ac:dyDescent="0.2">
      <c r="B27" t="s">
        <v>54</v>
      </c>
      <c r="C27" s="12">
        <v>167</v>
      </c>
      <c r="D27" s="8">
        <v>6.73</v>
      </c>
      <c r="E27" s="12">
        <v>74</v>
      </c>
      <c r="F27" s="8">
        <v>5.44</v>
      </c>
      <c r="G27" s="12">
        <v>93</v>
      </c>
      <c r="H27" s="8">
        <v>8.43</v>
      </c>
      <c r="I27" s="12">
        <v>0</v>
      </c>
    </row>
    <row r="28" spans="2:9" ht="15" customHeight="1" x14ac:dyDescent="0.2">
      <c r="B28" t="s">
        <v>43</v>
      </c>
      <c r="C28" s="12">
        <v>160</v>
      </c>
      <c r="D28" s="8">
        <v>6.45</v>
      </c>
      <c r="E28" s="12">
        <v>34</v>
      </c>
      <c r="F28" s="8">
        <v>2.5</v>
      </c>
      <c r="G28" s="12">
        <v>126</v>
      </c>
      <c r="H28" s="8">
        <v>11.42</v>
      </c>
      <c r="I28" s="12">
        <v>0</v>
      </c>
    </row>
    <row r="29" spans="2:9" ht="15" customHeight="1" x14ac:dyDescent="0.2">
      <c r="B29" t="s">
        <v>50</v>
      </c>
      <c r="C29" s="12">
        <v>115</v>
      </c>
      <c r="D29" s="8">
        <v>4.6399999999999997</v>
      </c>
      <c r="E29" s="12">
        <v>81</v>
      </c>
      <c r="F29" s="8">
        <v>5.95</v>
      </c>
      <c r="G29" s="12">
        <v>34</v>
      </c>
      <c r="H29" s="8">
        <v>3.08</v>
      </c>
      <c r="I29" s="12">
        <v>0</v>
      </c>
    </row>
    <row r="30" spans="2:9" ht="15" customHeight="1" x14ac:dyDescent="0.2">
      <c r="B30" t="s">
        <v>60</v>
      </c>
      <c r="C30" s="12">
        <v>111</v>
      </c>
      <c r="D30" s="8">
        <v>4.4800000000000004</v>
      </c>
      <c r="E30" s="12">
        <v>74</v>
      </c>
      <c r="F30" s="8">
        <v>5.44</v>
      </c>
      <c r="G30" s="12">
        <v>30</v>
      </c>
      <c r="H30" s="8">
        <v>2.72</v>
      </c>
      <c r="I30" s="12">
        <v>0</v>
      </c>
    </row>
    <row r="31" spans="2:9" ht="15" customHeight="1" x14ac:dyDescent="0.2">
      <c r="B31" t="s">
        <v>51</v>
      </c>
      <c r="C31" s="12">
        <v>107</v>
      </c>
      <c r="D31" s="8">
        <v>4.3099999999999996</v>
      </c>
      <c r="E31" s="12">
        <v>68</v>
      </c>
      <c r="F31" s="8">
        <v>5</v>
      </c>
      <c r="G31" s="12">
        <v>39</v>
      </c>
      <c r="H31" s="8">
        <v>3.54</v>
      </c>
      <c r="I31" s="12">
        <v>0</v>
      </c>
    </row>
    <row r="32" spans="2:9" ht="15" customHeight="1" x14ac:dyDescent="0.2">
      <c r="B32" t="s">
        <v>44</v>
      </c>
      <c r="C32" s="12">
        <v>98</v>
      </c>
      <c r="D32" s="8">
        <v>3.95</v>
      </c>
      <c r="E32" s="12">
        <v>60</v>
      </c>
      <c r="F32" s="8">
        <v>4.41</v>
      </c>
      <c r="G32" s="12">
        <v>38</v>
      </c>
      <c r="H32" s="8">
        <v>3.45</v>
      </c>
      <c r="I32" s="12">
        <v>0</v>
      </c>
    </row>
    <row r="33" spans="2:9" ht="15" customHeight="1" x14ac:dyDescent="0.2">
      <c r="B33" t="s">
        <v>61</v>
      </c>
      <c r="C33" s="12">
        <v>91</v>
      </c>
      <c r="D33" s="8">
        <v>3.67</v>
      </c>
      <c r="E33" s="12">
        <v>77</v>
      </c>
      <c r="F33" s="8">
        <v>5.66</v>
      </c>
      <c r="G33" s="12">
        <v>14</v>
      </c>
      <c r="H33" s="8">
        <v>1.27</v>
      </c>
      <c r="I33" s="12">
        <v>0</v>
      </c>
    </row>
    <row r="34" spans="2:9" ht="15" customHeight="1" x14ac:dyDescent="0.2">
      <c r="B34" t="s">
        <v>45</v>
      </c>
      <c r="C34" s="12">
        <v>79</v>
      </c>
      <c r="D34" s="8">
        <v>3.19</v>
      </c>
      <c r="E34" s="12">
        <v>30</v>
      </c>
      <c r="F34" s="8">
        <v>2.2000000000000002</v>
      </c>
      <c r="G34" s="12">
        <v>49</v>
      </c>
      <c r="H34" s="8">
        <v>4.4400000000000004</v>
      </c>
      <c r="I34" s="12">
        <v>0</v>
      </c>
    </row>
    <row r="35" spans="2:9" ht="15" customHeight="1" x14ac:dyDescent="0.2">
      <c r="B35" t="s">
        <v>55</v>
      </c>
      <c r="C35" s="12">
        <v>70</v>
      </c>
      <c r="D35" s="8">
        <v>2.82</v>
      </c>
      <c r="E35" s="12">
        <v>46</v>
      </c>
      <c r="F35" s="8">
        <v>3.38</v>
      </c>
      <c r="G35" s="12">
        <v>24</v>
      </c>
      <c r="H35" s="8">
        <v>2.1800000000000002</v>
      </c>
      <c r="I35" s="12">
        <v>0</v>
      </c>
    </row>
    <row r="36" spans="2:9" ht="15" customHeight="1" x14ac:dyDescent="0.2">
      <c r="B36" t="s">
        <v>56</v>
      </c>
      <c r="C36" s="12">
        <v>56</v>
      </c>
      <c r="D36" s="8">
        <v>2.2599999999999998</v>
      </c>
      <c r="E36" s="12">
        <v>28</v>
      </c>
      <c r="F36" s="8">
        <v>2.06</v>
      </c>
      <c r="G36" s="12">
        <v>27</v>
      </c>
      <c r="H36" s="8">
        <v>2.4500000000000002</v>
      </c>
      <c r="I36" s="12">
        <v>0</v>
      </c>
    </row>
    <row r="37" spans="2:9" ht="15" customHeight="1" x14ac:dyDescent="0.2">
      <c r="B37" t="s">
        <v>49</v>
      </c>
      <c r="C37" s="12">
        <v>51</v>
      </c>
      <c r="D37" s="8">
        <v>2.06</v>
      </c>
      <c r="E37" s="12">
        <v>31</v>
      </c>
      <c r="F37" s="8">
        <v>2.2799999999999998</v>
      </c>
      <c r="G37" s="12">
        <v>20</v>
      </c>
      <c r="H37" s="8">
        <v>1.81</v>
      </c>
      <c r="I37" s="12">
        <v>0</v>
      </c>
    </row>
    <row r="38" spans="2:9" ht="15" customHeight="1" x14ac:dyDescent="0.2">
      <c r="B38" t="s">
        <v>53</v>
      </c>
      <c r="C38" s="12">
        <v>38</v>
      </c>
      <c r="D38" s="8">
        <v>1.53</v>
      </c>
      <c r="E38" s="12">
        <v>5</v>
      </c>
      <c r="F38" s="8">
        <v>0.37</v>
      </c>
      <c r="G38" s="12">
        <v>33</v>
      </c>
      <c r="H38" s="8">
        <v>2.99</v>
      </c>
      <c r="I38" s="12">
        <v>0</v>
      </c>
    </row>
    <row r="39" spans="2:9" ht="15" customHeight="1" x14ac:dyDescent="0.2">
      <c r="B39" t="s">
        <v>59</v>
      </c>
      <c r="C39" s="12">
        <v>38</v>
      </c>
      <c r="D39" s="8">
        <v>1.53</v>
      </c>
      <c r="E39" s="12">
        <v>11</v>
      </c>
      <c r="F39" s="8">
        <v>0.81</v>
      </c>
      <c r="G39" s="12">
        <v>27</v>
      </c>
      <c r="H39" s="8">
        <v>2.4500000000000002</v>
      </c>
      <c r="I39" s="12">
        <v>0</v>
      </c>
    </row>
    <row r="40" spans="2:9" ht="15" customHeight="1" x14ac:dyDescent="0.2">
      <c r="B40" t="s">
        <v>48</v>
      </c>
      <c r="C40" s="12">
        <v>37</v>
      </c>
      <c r="D40" s="8">
        <v>1.49</v>
      </c>
      <c r="E40" s="12">
        <v>11</v>
      </c>
      <c r="F40" s="8">
        <v>0.81</v>
      </c>
      <c r="G40" s="12">
        <v>26</v>
      </c>
      <c r="H40" s="8">
        <v>2.36</v>
      </c>
      <c r="I40" s="12">
        <v>0</v>
      </c>
    </row>
    <row r="41" spans="2:9" ht="15" customHeight="1" x14ac:dyDescent="0.2">
      <c r="B41" t="s">
        <v>62</v>
      </c>
      <c r="C41" s="12">
        <v>33</v>
      </c>
      <c r="D41" s="8">
        <v>1.33</v>
      </c>
      <c r="E41" s="12">
        <v>0</v>
      </c>
      <c r="F41" s="8">
        <v>0</v>
      </c>
      <c r="G41" s="12">
        <v>28</v>
      </c>
      <c r="H41" s="8">
        <v>2.54</v>
      </c>
      <c r="I41" s="12">
        <v>2</v>
      </c>
    </row>
    <row r="42" spans="2:9" ht="15" customHeight="1" x14ac:dyDescent="0.2">
      <c r="B42" t="s">
        <v>63</v>
      </c>
      <c r="C42" s="12">
        <v>32</v>
      </c>
      <c r="D42" s="8">
        <v>1.29</v>
      </c>
      <c r="E42" s="12">
        <v>7</v>
      </c>
      <c r="F42" s="8">
        <v>0.51</v>
      </c>
      <c r="G42" s="12">
        <v>25</v>
      </c>
      <c r="H42" s="8">
        <v>2.27</v>
      </c>
      <c r="I42" s="12">
        <v>0</v>
      </c>
    </row>
    <row r="43" spans="2:9" ht="15" customHeight="1" x14ac:dyDescent="0.2">
      <c r="B43" t="s">
        <v>65</v>
      </c>
      <c r="C43" s="12">
        <v>30</v>
      </c>
      <c r="D43" s="8">
        <v>1.21</v>
      </c>
      <c r="E43" s="12">
        <v>16</v>
      </c>
      <c r="F43" s="8">
        <v>1.18</v>
      </c>
      <c r="G43" s="12">
        <v>14</v>
      </c>
      <c r="H43" s="8">
        <v>1.27</v>
      </c>
      <c r="I43" s="12">
        <v>0</v>
      </c>
    </row>
    <row r="46" spans="2:9" ht="33" customHeight="1" x14ac:dyDescent="0.2">
      <c r="B46" t="s">
        <v>174</v>
      </c>
      <c r="C46" s="10" t="s">
        <v>36</v>
      </c>
      <c r="D46" s="10" t="s">
        <v>37</v>
      </c>
      <c r="E46" s="10" t="s">
        <v>38</v>
      </c>
      <c r="F46" s="10" t="s">
        <v>39</v>
      </c>
      <c r="G46" s="10" t="s">
        <v>40</v>
      </c>
      <c r="H46" s="10" t="s">
        <v>41</v>
      </c>
      <c r="I46" s="10" t="s">
        <v>42</v>
      </c>
    </row>
    <row r="47" spans="2:9" ht="15" customHeight="1" x14ac:dyDescent="0.2">
      <c r="B47" t="s">
        <v>105</v>
      </c>
      <c r="C47" s="12">
        <v>140</v>
      </c>
      <c r="D47" s="8">
        <v>5.65</v>
      </c>
      <c r="E47" s="12">
        <v>123</v>
      </c>
      <c r="F47" s="8">
        <v>9.0399999999999991</v>
      </c>
      <c r="G47" s="12">
        <v>17</v>
      </c>
      <c r="H47" s="8">
        <v>1.54</v>
      </c>
      <c r="I47" s="12">
        <v>0</v>
      </c>
    </row>
    <row r="48" spans="2:9" ht="15" customHeight="1" x14ac:dyDescent="0.2">
      <c r="B48" t="s">
        <v>99</v>
      </c>
      <c r="C48" s="12">
        <v>82</v>
      </c>
      <c r="D48" s="8">
        <v>3.31</v>
      </c>
      <c r="E48" s="12">
        <v>40</v>
      </c>
      <c r="F48" s="8">
        <v>2.94</v>
      </c>
      <c r="G48" s="12">
        <v>42</v>
      </c>
      <c r="H48" s="8">
        <v>3.81</v>
      </c>
      <c r="I48" s="12">
        <v>0</v>
      </c>
    </row>
    <row r="49" spans="2:9" ht="15" customHeight="1" x14ac:dyDescent="0.2">
      <c r="B49" t="s">
        <v>104</v>
      </c>
      <c r="C49" s="12">
        <v>76</v>
      </c>
      <c r="D49" s="8">
        <v>3.06</v>
      </c>
      <c r="E49" s="12">
        <v>73</v>
      </c>
      <c r="F49" s="8">
        <v>5.36</v>
      </c>
      <c r="G49" s="12">
        <v>3</v>
      </c>
      <c r="H49" s="8">
        <v>0.27</v>
      </c>
      <c r="I49" s="12">
        <v>0</v>
      </c>
    </row>
    <row r="50" spans="2:9" ht="15" customHeight="1" x14ac:dyDescent="0.2">
      <c r="B50" t="s">
        <v>108</v>
      </c>
      <c r="C50" s="12">
        <v>73</v>
      </c>
      <c r="D50" s="8">
        <v>2.94</v>
      </c>
      <c r="E50" s="12">
        <v>61</v>
      </c>
      <c r="F50" s="8">
        <v>4.4800000000000004</v>
      </c>
      <c r="G50" s="12">
        <v>12</v>
      </c>
      <c r="H50" s="8">
        <v>1.0900000000000001</v>
      </c>
      <c r="I50" s="12">
        <v>0</v>
      </c>
    </row>
    <row r="51" spans="2:9" ht="15" customHeight="1" x14ac:dyDescent="0.2">
      <c r="B51" t="s">
        <v>101</v>
      </c>
      <c r="C51" s="12">
        <v>70</v>
      </c>
      <c r="D51" s="8">
        <v>2.82</v>
      </c>
      <c r="E51" s="12">
        <v>61</v>
      </c>
      <c r="F51" s="8">
        <v>4.4800000000000004</v>
      </c>
      <c r="G51" s="12">
        <v>9</v>
      </c>
      <c r="H51" s="8">
        <v>0.82</v>
      </c>
      <c r="I51" s="12">
        <v>0</v>
      </c>
    </row>
    <row r="52" spans="2:9" ht="15" customHeight="1" x14ac:dyDescent="0.2">
      <c r="B52" t="s">
        <v>107</v>
      </c>
      <c r="C52" s="12">
        <v>67</v>
      </c>
      <c r="D52" s="8">
        <v>2.7</v>
      </c>
      <c r="E52" s="12">
        <v>50</v>
      </c>
      <c r="F52" s="8">
        <v>3.67</v>
      </c>
      <c r="G52" s="12">
        <v>17</v>
      </c>
      <c r="H52" s="8">
        <v>1.54</v>
      </c>
      <c r="I52" s="12">
        <v>0</v>
      </c>
    </row>
    <row r="53" spans="2:9" ht="15" customHeight="1" x14ac:dyDescent="0.2">
      <c r="B53" t="s">
        <v>111</v>
      </c>
      <c r="C53" s="12">
        <v>65</v>
      </c>
      <c r="D53" s="8">
        <v>2.62</v>
      </c>
      <c r="E53" s="12">
        <v>63</v>
      </c>
      <c r="F53" s="8">
        <v>4.63</v>
      </c>
      <c r="G53" s="12">
        <v>2</v>
      </c>
      <c r="H53" s="8">
        <v>0.18</v>
      </c>
      <c r="I53" s="12">
        <v>0</v>
      </c>
    </row>
    <row r="54" spans="2:9" ht="15" customHeight="1" x14ac:dyDescent="0.2">
      <c r="B54" t="s">
        <v>96</v>
      </c>
      <c r="C54" s="12">
        <v>62</v>
      </c>
      <c r="D54" s="8">
        <v>2.5</v>
      </c>
      <c r="E54" s="12">
        <v>40</v>
      </c>
      <c r="F54" s="8">
        <v>2.94</v>
      </c>
      <c r="G54" s="12">
        <v>22</v>
      </c>
      <c r="H54" s="8">
        <v>1.99</v>
      </c>
      <c r="I54" s="12">
        <v>0</v>
      </c>
    </row>
    <row r="55" spans="2:9" ht="15" customHeight="1" x14ac:dyDescent="0.2">
      <c r="B55" t="s">
        <v>89</v>
      </c>
      <c r="C55" s="12">
        <v>59</v>
      </c>
      <c r="D55" s="8">
        <v>2.38</v>
      </c>
      <c r="E55" s="12">
        <v>10</v>
      </c>
      <c r="F55" s="8">
        <v>0.73</v>
      </c>
      <c r="G55" s="12">
        <v>49</v>
      </c>
      <c r="H55" s="8">
        <v>4.4400000000000004</v>
      </c>
      <c r="I55" s="12">
        <v>0</v>
      </c>
    </row>
    <row r="56" spans="2:9" ht="15" customHeight="1" x14ac:dyDescent="0.2">
      <c r="B56" t="s">
        <v>97</v>
      </c>
      <c r="C56" s="12">
        <v>58</v>
      </c>
      <c r="D56" s="8">
        <v>2.34</v>
      </c>
      <c r="E56" s="12">
        <v>42</v>
      </c>
      <c r="F56" s="8">
        <v>3.09</v>
      </c>
      <c r="G56" s="12">
        <v>16</v>
      </c>
      <c r="H56" s="8">
        <v>1.45</v>
      </c>
      <c r="I56" s="12">
        <v>0</v>
      </c>
    </row>
    <row r="57" spans="2:9" ht="15" customHeight="1" x14ac:dyDescent="0.2">
      <c r="B57" t="s">
        <v>102</v>
      </c>
      <c r="C57" s="12">
        <v>41</v>
      </c>
      <c r="D57" s="8">
        <v>1.65</v>
      </c>
      <c r="E57" s="12">
        <v>37</v>
      </c>
      <c r="F57" s="8">
        <v>2.72</v>
      </c>
      <c r="G57" s="12">
        <v>4</v>
      </c>
      <c r="H57" s="8">
        <v>0.36</v>
      </c>
      <c r="I57" s="12">
        <v>0</v>
      </c>
    </row>
    <row r="58" spans="2:9" ht="15" customHeight="1" x14ac:dyDescent="0.2">
      <c r="B58" t="s">
        <v>103</v>
      </c>
      <c r="C58" s="12">
        <v>41</v>
      </c>
      <c r="D58" s="8">
        <v>1.65</v>
      </c>
      <c r="E58" s="12">
        <v>38</v>
      </c>
      <c r="F58" s="8">
        <v>2.79</v>
      </c>
      <c r="G58" s="12">
        <v>3</v>
      </c>
      <c r="H58" s="8">
        <v>0.27</v>
      </c>
      <c r="I58" s="12">
        <v>0</v>
      </c>
    </row>
    <row r="59" spans="2:9" ht="15" customHeight="1" x14ac:dyDescent="0.2">
      <c r="B59" t="s">
        <v>91</v>
      </c>
      <c r="C59" s="12">
        <v>40</v>
      </c>
      <c r="D59" s="8">
        <v>1.61</v>
      </c>
      <c r="E59" s="12">
        <v>14</v>
      </c>
      <c r="F59" s="8">
        <v>1.03</v>
      </c>
      <c r="G59" s="12">
        <v>26</v>
      </c>
      <c r="H59" s="8">
        <v>2.36</v>
      </c>
      <c r="I59" s="12">
        <v>0</v>
      </c>
    </row>
    <row r="60" spans="2:9" ht="15" customHeight="1" x14ac:dyDescent="0.2">
      <c r="B60" t="s">
        <v>95</v>
      </c>
      <c r="C60" s="12">
        <v>40</v>
      </c>
      <c r="D60" s="8">
        <v>1.61</v>
      </c>
      <c r="E60" s="12">
        <v>20</v>
      </c>
      <c r="F60" s="8">
        <v>1.47</v>
      </c>
      <c r="G60" s="12">
        <v>20</v>
      </c>
      <c r="H60" s="8">
        <v>1.81</v>
      </c>
      <c r="I60" s="12">
        <v>0</v>
      </c>
    </row>
    <row r="61" spans="2:9" ht="15" customHeight="1" x14ac:dyDescent="0.2">
      <c r="B61" t="s">
        <v>90</v>
      </c>
      <c r="C61" s="12">
        <v>39</v>
      </c>
      <c r="D61" s="8">
        <v>1.57</v>
      </c>
      <c r="E61" s="12">
        <v>6</v>
      </c>
      <c r="F61" s="8">
        <v>0.44</v>
      </c>
      <c r="G61" s="12">
        <v>33</v>
      </c>
      <c r="H61" s="8">
        <v>2.99</v>
      </c>
      <c r="I61" s="12">
        <v>0</v>
      </c>
    </row>
    <row r="62" spans="2:9" ht="15" customHeight="1" x14ac:dyDescent="0.2">
      <c r="B62" t="s">
        <v>92</v>
      </c>
      <c r="C62" s="12">
        <v>38</v>
      </c>
      <c r="D62" s="8">
        <v>1.53</v>
      </c>
      <c r="E62" s="12">
        <v>20</v>
      </c>
      <c r="F62" s="8">
        <v>1.47</v>
      </c>
      <c r="G62" s="12">
        <v>18</v>
      </c>
      <c r="H62" s="8">
        <v>1.63</v>
      </c>
      <c r="I62" s="12">
        <v>0</v>
      </c>
    </row>
    <row r="63" spans="2:9" ht="15" customHeight="1" x14ac:dyDescent="0.2">
      <c r="B63" t="s">
        <v>112</v>
      </c>
      <c r="C63" s="12">
        <v>36</v>
      </c>
      <c r="D63" s="8">
        <v>1.45</v>
      </c>
      <c r="E63" s="12">
        <v>21</v>
      </c>
      <c r="F63" s="8">
        <v>1.54</v>
      </c>
      <c r="G63" s="12">
        <v>15</v>
      </c>
      <c r="H63" s="8">
        <v>1.36</v>
      </c>
      <c r="I63" s="12">
        <v>0</v>
      </c>
    </row>
    <row r="64" spans="2:9" ht="15" customHeight="1" x14ac:dyDescent="0.2">
      <c r="B64" t="s">
        <v>110</v>
      </c>
      <c r="C64" s="12">
        <v>35</v>
      </c>
      <c r="D64" s="8">
        <v>1.41</v>
      </c>
      <c r="E64" s="12">
        <v>25</v>
      </c>
      <c r="F64" s="8">
        <v>1.84</v>
      </c>
      <c r="G64" s="12">
        <v>10</v>
      </c>
      <c r="H64" s="8">
        <v>0.91</v>
      </c>
      <c r="I64" s="12">
        <v>0</v>
      </c>
    </row>
    <row r="65" spans="2:9" ht="15" customHeight="1" x14ac:dyDescent="0.2">
      <c r="B65" t="s">
        <v>93</v>
      </c>
      <c r="C65" s="12">
        <v>34</v>
      </c>
      <c r="D65" s="8">
        <v>1.37</v>
      </c>
      <c r="E65" s="12">
        <v>10</v>
      </c>
      <c r="F65" s="8">
        <v>0.73</v>
      </c>
      <c r="G65" s="12">
        <v>24</v>
      </c>
      <c r="H65" s="8">
        <v>2.1800000000000002</v>
      </c>
      <c r="I65" s="12">
        <v>0</v>
      </c>
    </row>
    <row r="66" spans="2:9" ht="15" customHeight="1" x14ac:dyDescent="0.2">
      <c r="B66" t="s">
        <v>98</v>
      </c>
      <c r="C66" s="12">
        <v>32</v>
      </c>
      <c r="D66" s="8">
        <v>1.29</v>
      </c>
      <c r="E66" s="12">
        <v>9</v>
      </c>
      <c r="F66" s="8">
        <v>0.66</v>
      </c>
      <c r="G66" s="12">
        <v>23</v>
      </c>
      <c r="H66" s="8">
        <v>2.09</v>
      </c>
      <c r="I66" s="12">
        <v>0</v>
      </c>
    </row>
    <row r="68" spans="2:9" ht="15" customHeight="1" x14ac:dyDescent="0.2">
      <c r="B68" t="s">
        <v>175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E1C21-1704-4DC5-8379-184492355740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178</v>
      </c>
    </row>
    <row r="4" spans="2:9" ht="33" customHeight="1" x14ac:dyDescent="0.2">
      <c r="B4" t="s">
        <v>171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568</v>
      </c>
      <c r="D6" s="8">
        <v>19.38</v>
      </c>
      <c r="E6" s="12">
        <v>322</v>
      </c>
      <c r="F6" s="8">
        <v>19.27</v>
      </c>
      <c r="G6" s="12">
        <v>246</v>
      </c>
      <c r="H6" s="8">
        <v>19.84</v>
      </c>
      <c r="I6" s="12">
        <v>0</v>
      </c>
    </row>
    <row r="7" spans="2:9" ht="15" customHeight="1" x14ac:dyDescent="0.2">
      <c r="B7" t="s">
        <v>22</v>
      </c>
      <c r="C7" s="12">
        <v>314</v>
      </c>
      <c r="D7" s="8">
        <v>10.71</v>
      </c>
      <c r="E7" s="12">
        <v>137</v>
      </c>
      <c r="F7" s="8">
        <v>8.1999999999999993</v>
      </c>
      <c r="G7" s="12">
        <v>177</v>
      </c>
      <c r="H7" s="8">
        <v>14.27</v>
      </c>
      <c r="I7" s="12">
        <v>0</v>
      </c>
    </row>
    <row r="8" spans="2:9" ht="15" customHeight="1" x14ac:dyDescent="0.2">
      <c r="B8" t="s">
        <v>23</v>
      </c>
      <c r="C8" s="12">
        <v>6</v>
      </c>
      <c r="D8" s="8">
        <v>0.2</v>
      </c>
      <c r="E8" s="12">
        <v>0</v>
      </c>
      <c r="F8" s="8">
        <v>0</v>
      </c>
      <c r="G8" s="12">
        <v>6</v>
      </c>
      <c r="H8" s="8">
        <v>0.48</v>
      </c>
      <c r="I8" s="12">
        <v>0</v>
      </c>
    </row>
    <row r="9" spans="2:9" ht="15" customHeight="1" x14ac:dyDescent="0.2">
      <c r="B9" t="s">
        <v>24</v>
      </c>
      <c r="C9" s="12">
        <v>16</v>
      </c>
      <c r="D9" s="8">
        <v>0.55000000000000004</v>
      </c>
      <c r="E9" s="12">
        <v>2</v>
      </c>
      <c r="F9" s="8">
        <v>0.12</v>
      </c>
      <c r="G9" s="12">
        <v>14</v>
      </c>
      <c r="H9" s="8">
        <v>1.1299999999999999</v>
      </c>
      <c r="I9" s="12">
        <v>0</v>
      </c>
    </row>
    <row r="10" spans="2:9" ht="15" customHeight="1" x14ac:dyDescent="0.2">
      <c r="B10" t="s">
        <v>25</v>
      </c>
      <c r="C10" s="12">
        <v>36</v>
      </c>
      <c r="D10" s="8">
        <v>1.23</v>
      </c>
      <c r="E10" s="12">
        <v>7</v>
      </c>
      <c r="F10" s="8">
        <v>0.42</v>
      </c>
      <c r="G10" s="12">
        <v>29</v>
      </c>
      <c r="H10" s="8">
        <v>2.34</v>
      </c>
      <c r="I10" s="12">
        <v>0</v>
      </c>
    </row>
    <row r="11" spans="2:9" ht="15" customHeight="1" x14ac:dyDescent="0.2">
      <c r="B11" t="s">
        <v>26</v>
      </c>
      <c r="C11" s="12">
        <v>754</v>
      </c>
      <c r="D11" s="8">
        <v>25.73</v>
      </c>
      <c r="E11" s="12">
        <v>406</v>
      </c>
      <c r="F11" s="8">
        <v>24.3</v>
      </c>
      <c r="G11" s="12">
        <v>348</v>
      </c>
      <c r="H11" s="8">
        <v>28.06</v>
      </c>
      <c r="I11" s="12">
        <v>0</v>
      </c>
    </row>
    <row r="12" spans="2:9" ht="15" customHeight="1" x14ac:dyDescent="0.2">
      <c r="B12" t="s">
        <v>27</v>
      </c>
      <c r="C12" s="12">
        <v>12</v>
      </c>
      <c r="D12" s="8">
        <v>0.41</v>
      </c>
      <c r="E12" s="12">
        <v>3</v>
      </c>
      <c r="F12" s="8">
        <v>0.18</v>
      </c>
      <c r="G12" s="12">
        <v>9</v>
      </c>
      <c r="H12" s="8">
        <v>0.73</v>
      </c>
      <c r="I12" s="12">
        <v>0</v>
      </c>
    </row>
    <row r="13" spans="2:9" ht="15" customHeight="1" x14ac:dyDescent="0.2">
      <c r="B13" t="s">
        <v>28</v>
      </c>
      <c r="C13" s="12">
        <v>217</v>
      </c>
      <c r="D13" s="8">
        <v>7.4</v>
      </c>
      <c r="E13" s="12">
        <v>73</v>
      </c>
      <c r="F13" s="8">
        <v>4.37</v>
      </c>
      <c r="G13" s="12">
        <v>144</v>
      </c>
      <c r="H13" s="8">
        <v>11.61</v>
      </c>
      <c r="I13" s="12">
        <v>0</v>
      </c>
    </row>
    <row r="14" spans="2:9" ht="15" customHeight="1" x14ac:dyDescent="0.2">
      <c r="B14" t="s">
        <v>29</v>
      </c>
      <c r="C14" s="12">
        <v>118</v>
      </c>
      <c r="D14" s="8">
        <v>4.03</v>
      </c>
      <c r="E14" s="12">
        <v>80</v>
      </c>
      <c r="F14" s="8">
        <v>4.79</v>
      </c>
      <c r="G14" s="12">
        <v>38</v>
      </c>
      <c r="H14" s="8">
        <v>3.06</v>
      </c>
      <c r="I14" s="12">
        <v>0</v>
      </c>
    </row>
    <row r="15" spans="2:9" ht="15" customHeight="1" x14ac:dyDescent="0.2">
      <c r="B15" t="s">
        <v>30</v>
      </c>
      <c r="C15" s="12">
        <v>262</v>
      </c>
      <c r="D15" s="8">
        <v>8.94</v>
      </c>
      <c r="E15" s="12">
        <v>213</v>
      </c>
      <c r="F15" s="8">
        <v>12.75</v>
      </c>
      <c r="G15" s="12">
        <v>49</v>
      </c>
      <c r="H15" s="8">
        <v>3.95</v>
      </c>
      <c r="I15" s="12">
        <v>0</v>
      </c>
    </row>
    <row r="16" spans="2:9" ht="15" customHeight="1" x14ac:dyDescent="0.2">
      <c r="B16" t="s">
        <v>31</v>
      </c>
      <c r="C16" s="12">
        <v>317</v>
      </c>
      <c r="D16" s="8">
        <v>10.82</v>
      </c>
      <c r="E16" s="12">
        <v>251</v>
      </c>
      <c r="F16" s="8">
        <v>15.02</v>
      </c>
      <c r="G16" s="12">
        <v>65</v>
      </c>
      <c r="H16" s="8">
        <v>5.24</v>
      </c>
      <c r="I16" s="12">
        <v>0</v>
      </c>
    </row>
    <row r="17" spans="2:9" ht="15" customHeight="1" x14ac:dyDescent="0.2">
      <c r="B17" t="s">
        <v>32</v>
      </c>
      <c r="C17" s="12">
        <v>105</v>
      </c>
      <c r="D17" s="8">
        <v>3.58</v>
      </c>
      <c r="E17" s="12">
        <v>63</v>
      </c>
      <c r="F17" s="8">
        <v>3.77</v>
      </c>
      <c r="G17" s="12">
        <v>29</v>
      </c>
      <c r="H17" s="8">
        <v>2.34</v>
      </c>
      <c r="I17" s="12">
        <v>1</v>
      </c>
    </row>
    <row r="18" spans="2:9" ht="15" customHeight="1" x14ac:dyDescent="0.2">
      <c r="B18" t="s">
        <v>33</v>
      </c>
      <c r="C18" s="12">
        <v>128</v>
      </c>
      <c r="D18" s="8">
        <v>4.37</v>
      </c>
      <c r="E18" s="12">
        <v>86</v>
      </c>
      <c r="F18" s="8">
        <v>5.15</v>
      </c>
      <c r="G18" s="12">
        <v>39</v>
      </c>
      <c r="H18" s="8">
        <v>3.15</v>
      </c>
      <c r="I18" s="12">
        <v>1</v>
      </c>
    </row>
    <row r="19" spans="2:9" ht="15" customHeight="1" x14ac:dyDescent="0.2">
      <c r="B19" t="s">
        <v>34</v>
      </c>
      <c r="C19" s="12">
        <v>78</v>
      </c>
      <c r="D19" s="8">
        <v>2.66</v>
      </c>
      <c r="E19" s="12">
        <v>28</v>
      </c>
      <c r="F19" s="8">
        <v>1.68</v>
      </c>
      <c r="G19" s="12">
        <v>47</v>
      </c>
      <c r="H19" s="8">
        <v>3.79</v>
      </c>
      <c r="I19" s="12">
        <v>0</v>
      </c>
    </row>
    <row r="20" spans="2:9" ht="15" customHeight="1" x14ac:dyDescent="0.2">
      <c r="B20" s="9" t="s">
        <v>172</v>
      </c>
      <c r="C20" s="12">
        <f>SUM(LTBL_25203[総数／事業所数])</f>
        <v>2931</v>
      </c>
      <c r="E20" s="12">
        <f>SUBTOTAL(109,LTBL_25203[個人／事業所数])</f>
        <v>1671</v>
      </c>
      <c r="G20" s="12">
        <f>SUBTOTAL(109,LTBL_25203[法人／事業所数])</f>
        <v>1240</v>
      </c>
      <c r="I20" s="12">
        <f>SUBTOTAL(109,LTBL_25203[法人以外の団体／事業所数])</f>
        <v>2</v>
      </c>
    </row>
    <row r="21" spans="2:9" ht="15" customHeight="1" x14ac:dyDescent="0.2">
      <c r="E21" s="11">
        <f>LTBL_25203[[#Totals],[個人／事業所数]]/LTBL_25203[[#Totals],[総数／事業所数]]</f>
        <v>0.5701125895598772</v>
      </c>
      <c r="G21" s="11">
        <f>LTBL_25203[[#Totals],[法人／事業所数]]/LTBL_25203[[#Totals],[総数／事業所数]]</f>
        <v>0.42306380075059707</v>
      </c>
      <c r="I21" s="11">
        <f>LTBL_25203[[#Totals],[法人以外の団体／事業所数]]/LTBL_25203[[#Totals],[総数／事業所数]]</f>
        <v>6.8236096895257596E-4</v>
      </c>
    </row>
    <row r="23" spans="2:9" ht="33" customHeight="1" x14ac:dyDescent="0.2">
      <c r="B23" t="s">
        <v>173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43</v>
      </c>
      <c r="C24" s="12">
        <v>274</v>
      </c>
      <c r="D24" s="8">
        <v>9.35</v>
      </c>
      <c r="E24" s="12">
        <v>130</v>
      </c>
      <c r="F24" s="8">
        <v>7.78</v>
      </c>
      <c r="G24" s="12">
        <v>144</v>
      </c>
      <c r="H24" s="8">
        <v>11.61</v>
      </c>
      <c r="I24" s="12">
        <v>0</v>
      </c>
    </row>
    <row r="25" spans="2:9" ht="15" customHeight="1" x14ac:dyDescent="0.2">
      <c r="B25" t="s">
        <v>58</v>
      </c>
      <c r="C25" s="12">
        <v>263</v>
      </c>
      <c r="D25" s="8">
        <v>8.9700000000000006</v>
      </c>
      <c r="E25" s="12">
        <v>227</v>
      </c>
      <c r="F25" s="8">
        <v>13.58</v>
      </c>
      <c r="G25" s="12">
        <v>36</v>
      </c>
      <c r="H25" s="8">
        <v>2.9</v>
      </c>
      <c r="I25" s="12">
        <v>0</v>
      </c>
    </row>
    <row r="26" spans="2:9" ht="15" customHeight="1" x14ac:dyDescent="0.2">
      <c r="B26" t="s">
        <v>52</v>
      </c>
      <c r="C26" s="12">
        <v>239</v>
      </c>
      <c r="D26" s="8">
        <v>8.15</v>
      </c>
      <c r="E26" s="12">
        <v>138</v>
      </c>
      <c r="F26" s="8">
        <v>8.26</v>
      </c>
      <c r="G26" s="12">
        <v>101</v>
      </c>
      <c r="H26" s="8">
        <v>8.15</v>
      </c>
      <c r="I26" s="12">
        <v>0</v>
      </c>
    </row>
    <row r="27" spans="2:9" ht="15" customHeight="1" x14ac:dyDescent="0.2">
      <c r="B27" t="s">
        <v>57</v>
      </c>
      <c r="C27" s="12">
        <v>218</v>
      </c>
      <c r="D27" s="8">
        <v>7.44</v>
      </c>
      <c r="E27" s="12">
        <v>186</v>
      </c>
      <c r="F27" s="8">
        <v>11.13</v>
      </c>
      <c r="G27" s="12">
        <v>32</v>
      </c>
      <c r="H27" s="8">
        <v>2.58</v>
      </c>
      <c r="I27" s="12">
        <v>0</v>
      </c>
    </row>
    <row r="28" spans="2:9" ht="15" customHeight="1" x14ac:dyDescent="0.2">
      <c r="B28" t="s">
        <v>54</v>
      </c>
      <c r="C28" s="12">
        <v>180</v>
      </c>
      <c r="D28" s="8">
        <v>6.14</v>
      </c>
      <c r="E28" s="12">
        <v>70</v>
      </c>
      <c r="F28" s="8">
        <v>4.1900000000000004</v>
      </c>
      <c r="G28" s="12">
        <v>110</v>
      </c>
      <c r="H28" s="8">
        <v>8.8699999999999992</v>
      </c>
      <c r="I28" s="12">
        <v>0</v>
      </c>
    </row>
    <row r="29" spans="2:9" ht="15" customHeight="1" x14ac:dyDescent="0.2">
      <c r="B29" t="s">
        <v>44</v>
      </c>
      <c r="C29" s="12">
        <v>176</v>
      </c>
      <c r="D29" s="8">
        <v>6</v>
      </c>
      <c r="E29" s="12">
        <v>129</v>
      </c>
      <c r="F29" s="8">
        <v>7.72</v>
      </c>
      <c r="G29" s="12">
        <v>47</v>
      </c>
      <c r="H29" s="8">
        <v>3.79</v>
      </c>
      <c r="I29" s="12">
        <v>0</v>
      </c>
    </row>
    <row r="30" spans="2:9" ht="15" customHeight="1" x14ac:dyDescent="0.2">
      <c r="B30" t="s">
        <v>50</v>
      </c>
      <c r="C30" s="12">
        <v>158</v>
      </c>
      <c r="D30" s="8">
        <v>5.39</v>
      </c>
      <c r="E30" s="12">
        <v>118</v>
      </c>
      <c r="F30" s="8">
        <v>7.06</v>
      </c>
      <c r="G30" s="12">
        <v>40</v>
      </c>
      <c r="H30" s="8">
        <v>3.23</v>
      </c>
      <c r="I30" s="12">
        <v>0</v>
      </c>
    </row>
    <row r="31" spans="2:9" ht="15" customHeight="1" x14ac:dyDescent="0.2">
      <c r="B31" t="s">
        <v>45</v>
      </c>
      <c r="C31" s="12">
        <v>118</v>
      </c>
      <c r="D31" s="8">
        <v>4.03</v>
      </c>
      <c r="E31" s="12">
        <v>63</v>
      </c>
      <c r="F31" s="8">
        <v>3.77</v>
      </c>
      <c r="G31" s="12">
        <v>55</v>
      </c>
      <c r="H31" s="8">
        <v>4.4400000000000004</v>
      </c>
      <c r="I31" s="12">
        <v>0</v>
      </c>
    </row>
    <row r="32" spans="2:9" ht="15" customHeight="1" x14ac:dyDescent="0.2">
      <c r="B32" t="s">
        <v>51</v>
      </c>
      <c r="C32" s="12">
        <v>116</v>
      </c>
      <c r="D32" s="8">
        <v>3.96</v>
      </c>
      <c r="E32" s="12">
        <v>65</v>
      </c>
      <c r="F32" s="8">
        <v>3.89</v>
      </c>
      <c r="G32" s="12">
        <v>51</v>
      </c>
      <c r="H32" s="8">
        <v>4.1100000000000003</v>
      </c>
      <c r="I32" s="12">
        <v>0</v>
      </c>
    </row>
    <row r="33" spans="2:9" ht="15" customHeight="1" x14ac:dyDescent="0.2">
      <c r="B33" t="s">
        <v>60</v>
      </c>
      <c r="C33" s="12">
        <v>105</v>
      </c>
      <c r="D33" s="8">
        <v>3.58</v>
      </c>
      <c r="E33" s="12">
        <v>63</v>
      </c>
      <c r="F33" s="8">
        <v>3.77</v>
      </c>
      <c r="G33" s="12">
        <v>29</v>
      </c>
      <c r="H33" s="8">
        <v>2.34</v>
      </c>
      <c r="I33" s="12">
        <v>1</v>
      </c>
    </row>
    <row r="34" spans="2:9" ht="15" customHeight="1" x14ac:dyDescent="0.2">
      <c r="B34" t="s">
        <v>61</v>
      </c>
      <c r="C34" s="12">
        <v>96</v>
      </c>
      <c r="D34" s="8">
        <v>3.28</v>
      </c>
      <c r="E34" s="12">
        <v>86</v>
      </c>
      <c r="F34" s="8">
        <v>5.15</v>
      </c>
      <c r="G34" s="12">
        <v>9</v>
      </c>
      <c r="H34" s="8">
        <v>0.73</v>
      </c>
      <c r="I34" s="12">
        <v>0</v>
      </c>
    </row>
    <row r="35" spans="2:9" ht="15" customHeight="1" x14ac:dyDescent="0.2">
      <c r="B35" t="s">
        <v>49</v>
      </c>
      <c r="C35" s="12">
        <v>82</v>
      </c>
      <c r="D35" s="8">
        <v>2.8</v>
      </c>
      <c r="E35" s="12">
        <v>42</v>
      </c>
      <c r="F35" s="8">
        <v>2.5099999999999998</v>
      </c>
      <c r="G35" s="12">
        <v>40</v>
      </c>
      <c r="H35" s="8">
        <v>3.23</v>
      </c>
      <c r="I35" s="12">
        <v>0</v>
      </c>
    </row>
    <row r="36" spans="2:9" ht="15" customHeight="1" x14ac:dyDescent="0.2">
      <c r="B36" t="s">
        <v>55</v>
      </c>
      <c r="C36" s="12">
        <v>62</v>
      </c>
      <c r="D36" s="8">
        <v>2.12</v>
      </c>
      <c r="E36" s="12">
        <v>48</v>
      </c>
      <c r="F36" s="8">
        <v>2.87</v>
      </c>
      <c r="G36" s="12">
        <v>14</v>
      </c>
      <c r="H36" s="8">
        <v>1.1299999999999999</v>
      </c>
      <c r="I36" s="12">
        <v>0</v>
      </c>
    </row>
    <row r="37" spans="2:9" ht="15" customHeight="1" x14ac:dyDescent="0.2">
      <c r="B37" t="s">
        <v>56</v>
      </c>
      <c r="C37" s="12">
        <v>54</v>
      </c>
      <c r="D37" s="8">
        <v>1.84</v>
      </c>
      <c r="E37" s="12">
        <v>32</v>
      </c>
      <c r="F37" s="8">
        <v>1.92</v>
      </c>
      <c r="G37" s="12">
        <v>22</v>
      </c>
      <c r="H37" s="8">
        <v>1.77</v>
      </c>
      <c r="I37" s="12">
        <v>0</v>
      </c>
    </row>
    <row r="38" spans="2:9" ht="15" customHeight="1" x14ac:dyDescent="0.2">
      <c r="B38" t="s">
        <v>47</v>
      </c>
      <c r="C38" s="12">
        <v>47</v>
      </c>
      <c r="D38" s="8">
        <v>1.6</v>
      </c>
      <c r="E38" s="12">
        <v>10</v>
      </c>
      <c r="F38" s="8">
        <v>0.6</v>
      </c>
      <c r="G38" s="12">
        <v>37</v>
      </c>
      <c r="H38" s="8">
        <v>2.98</v>
      </c>
      <c r="I38" s="12">
        <v>0</v>
      </c>
    </row>
    <row r="39" spans="2:9" ht="15" customHeight="1" x14ac:dyDescent="0.2">
      <c r="B39" t="s">
        <v>46</v>
      </c>
      <c r="C39" s="12">
        <v>43</v>
      </c>
      <c r="D39" s="8">
        <v>1.47</v>
      </c>
      <c r="E39" s="12">
        <v>20</v>
      </c>
      <c r="F39" s="8">
        <v>1.2</v>
      </c>
      <c r="G39" s="12">
        <v>23</v>
      </c>
      <c r="H39" s="8">
        <v>1.85</v>
      </c>
      <c r="I39" s="12">
        <v>0</v>
      </c>
    </row>
    <row r="40" spans="2:9" ht="15" customHeight="1" x14ac:dyDescent="0.2">
      <c r="B40" t="s">
        <v>67</v>
      </c>
      <c r="C40" s="12">
        <v>39</v>
      </c>
      <c r="D40" s="8">
        <v>1.33</v>
      </c>
      <c r="E40" s="12">
        <v>11</v>
      </c>
      <c r="F40" s="8">
        <v>0.66</v>
      </c>
      <c r="G40" s="12">
        <v>28</v>
      </c>
      <c r="H40" s="8">
        <v>2.2599999999999998</v>
      </c>
      <c r="I40" s="12">
        <v>0</v>
      </c>
    </row>
    <row r="41" spans="2:9" ht="15" customHeight="1" x14ac:dyDescent="0.2">
      <c r="B41" t="s">
        <v>66</v>
      </c>
      <c r="C41" s="12">
        <v>36</v>
      </c>
      <c r="D41" s="8">
        <v>1.23</v>
      </c>
      <c r="E41" s="12">
        <v>20</v>
      </c>
      <c r="F41" s="8">
        <v>1.2</v>
      </c>
      <c r="G41" s="12">
        <v>16</v>
      </c>
      <c r="H41" s="8">
        <v>1.29</v>
      </c>
      <c r="I41" s="12">
        <v>0</v>
      </c>
    </row>
    <row r="42" spans="2:9" ht="15" customHeight="1" x14ac:dyDescent="0.2">
      <c r="B42" t="s">
        <v>59</v>
      </c>
      <c r="C42" s="12">
        <v>35</v>
      </c>
      <c r="D42" s="8">
        <v>1.19</v>
      </c>
      <c r="E42" s="12">
        <v>17</v>
      </c>
      <c r="F42" s="8">
        <v>1.02</v>
      </c>
      <c r="G42" s="12">
        <v>18</v>
      </c>
      <c r="H42" s="8">
        <v>1.45</v>
      </c>
      <c r="I42" s="12">
        <v>0</v>
      </c>
    </row>
    <row r="43" spans="2:9" ht="15" customHeight="1" x14ac:dyDescent="0.2">
      <c r="B43" t="s">
        <v>62</v>
      </c>
      <c r="C43" s="12">
        <v>32</v>
      </c>
      <c r="D43" s="8">
        <v>1.0900000000000001</v>
      </c>
      <c r="E43" s="12">
        <v>0</v>
      </c>
      <c r="F43" s="8">
        <v>0</v>
      </c>
      <c r="G43" s="12">
        <v>30</v>
      </c>
      <c r="H43" s="8">
        <v>2.42</v>
      </c>
      <c r="I43" s="12">
        <v>1</v>
      </c>
    </row>
    <row r="46" spans="2:9" ht="33" customHeight="1" x14ac:dyDescent="0.2">
      <c r="B46" t="s">
        <v>174</v>
      </c>
      <c r="C46" s="10" t="s">
        <v>36</v>
      </c>
      <c r="D46" s="10" t="s">
        <v>37</v>
      </c>
      <c r="E46" s="10" t="s">
        <v>38</v>
      </c>
      <c r="F46" s="10" t="s">
        <v>39</v>
      </c>
      <c r="G46" s="10" t="s">
        <v>40</v>
      </c>
      <c r="H46" s="10" t="s">
        <v>41</v>
      </c>
      <c r="I46" s="10" t="s">
        <v>42</v>
      </c>
    </row>
    <row r="47" spans="2:9" ht="15" customHeight="1" x14ac:dyDescent="0.2">
      <c r="B47" t="s">
        <v>105</v>
      </c>
      <c r="C47" s="12">
        <v>142</v>
      </c>
      <c r="D47" s="8">
        <v>4.84</v>
      </c>
      <c r="E47" s="12">
        <v>131</v>
      </c>
      <c r="F47" s="8">
        <v>7.84</v>
      </c>
      <c r="G47" s="12">
        <v>11</v>
      </c>
      <c r="H47" s="8">
        <v>0.89</v>
      </c>
      <c r="I47" s="12">
        <v>0</v>
      </c>
    </row>
    <row r="48" spans="2:9" ht="15" customHeight="1" x14ac:dyDescent="0.2">
      <c r="B48" t="s">
        <v>89</v>
      </c>
      <c r="C48" s="12">
        <v>104</v>
      </c>
      <c r="D48" s="8">
        <v>3.55</v>
      </c>
      <c r="E48" s="12">
        <v>42</v>
      </c>
      <c r="F48" s="8">
        <v>2.5099999999999998</v>
      </c>
      <c r="G48" s="12">
        <v>62</v>
      </c>
      <c r="H48" s="8">
        <v>5</v>
      </c>
      <c r="I48" s="12">
        <v>0</v>
      </c>
    </row>
    <row r="49" spans="2:9" ht="15" customHeight="1" x14ac:dyDescent="0.2">
      <c r="B49" t="s">
        <v>99</v>
      </c>
      <c r="C49" s="12">
        <v>99</v>
      </c>
      <c r="D49" s="8">
        <v>3.38</v>
      </c>
      <c r="E49" s="12">
        <v>52</v>
      </c>
      <c r="F49" s="8">
        <v>3.11</v>
      </c>
      <c r="G49" s="12">
        <v>47</v>
      </c>
      <c r="H49" s="8">
        <v>3.79</v>
      </c>
      <c r="I49" s="12">
        <v>0</v>
      </c>
    </row>
    <row r="50" spans="2:9" ht="15" customHeight="1" x14ac:dyDescent="0.2">
      <c r="B50" t="s">
        <v>104</v>
      </c>
      <c r="C50" s="12">
        <v>85</v>
      </c>
      <c r="D50" s="8">
        <v>2.9</v>
      </c>
      <c r="E50" s="12">
        <v>82</v>
      </c>
      <c r="F50" s="8">
        <v>4.91</v>
      </c>
      <c r="G50" s="12">
        <v>3</v>
      </c>
      <c r="H50" s="8">
        <v>0.24</v>
      </c>
      <c r="I50" s="12">
        <v>0</v>
      </c>
    </row>
    <row r="51" spans="2:9" ht="15" customHeight="1" x14ac:dyDescent="0.2">
      <c r="B51" t="s">
        <v>96</v>
      </c>
      <c r="C51" s="12">
        <v>81</v>
      </c>
      <c r="D51" s="8">
        <v>2.76</v>
      </c>
      <c r="E51" s="12">
        <v>45</v>
      </c>
      <c r="F51" s="8">
        <v>2.69</v>
      </c>
      <c r="G51" s="12">
        <v>36</v>
      </c>
      <c r="H51" s="8">
        <v>2.9</v>
      </c>
      <c r="I51" s="12">
        <v>0</v>
      </c>
    </row>
    <row r="52" spans="2:9" ht="15" customHeight="1" x14ac:dyDescent="0.2">
      <c r="B52" t="s">
        <v>108</v>
      </c>
      <c r="C52" s="12">
        <v>75</v>
      </c>
      <c r="D52" s="8">
        <v>2.56</v>
      </c>
      <c r="E52" s="12">
        <v>67</v>
      </c>
      <c r="F52" s="8">
        <v>4.01</v>
      </c>
      <c r="G52" s="12">
        <v>8</v>
      </c>
      <c r="H52" s="8">
        <v>0.65</v>
      </c>
      <c r="I52" s="12">
        <v>0</v>
      </c>
    </row>
    <row r="53" spans="2:9" ht="15" customHeight="1" x14ac:dyDescent="0.2">
      <c r="B53" t="s">
        <v>92</v>
      </c>
      <c r="C53" s="12">
        <v>71</v>
      </c>
      <c r="D53" s="8">
        <v>2.42</v>
      </c>
      <c r="E53" s="12">
        <v>38</v>
      </c>
      <c r="F53" s="8">
        <v>2.27</v>
      </c>
      <c r="G53" s="12">
        <v>33</v>
      </c>
      <c r="H53" s="8">
        <v>2.66</v>
      </c>
      <c r="I53" s="12">
        <v>0</v>
      </c>
    </row>
    <row r="54" spans="2:9" ht="15" customHeight="1" x14ac:dyDescent="0.2">
      <c r="B54" t="s">
        <v>101</v>
      </c>
      <c r="C54" s="12">
        <v>70</v>
      </c>
      <c r="D54" s="8">
        <v>2.39</v>
      </c>
      <c r="E54" s="12">
        <v>55</v>
      </c>
      <c r="F54" s="8">
        <v>3.29</v>
      </c>
      <c r="G54" s="12">
        <v>15</v>
      </c>
      <c r="H54" s="8">
        <v>1.21</v>
      </c>
      <c r="I54" s="12">
        <v>0</v>
      </c>
    </row>
    <row r="55" spans="2:9" ht="15" customHeight="1" x14ac:dyDescent="0.2">
      <c r="B55" t="s">
        <v>91</v>
      </c>
      <c r="C55" s="12">
        <v>66</v>
      </c>
      <c r="D55" s="8">
        <v>2.25</v>
      </c>
      <c r="E55" s="12">
        <v>46</v>
      </c>
      <c r="F55" s="8">
        <v>2.75</v>
      </c>
      <c r="G55" s="12">
        <v>20</v>
      </c>
      <c r="H55" s="8">
        <v>1.61</v>
      </c>
      <c r="I55" s="12">
        <v>0</v>
      </c>
    </row>
    <row r="56" spans="2:9" ht="15" customHeight="1" x14ac:dyDescent="0.2">
      <c r="B56" t="s">
        <v>90</v>
      </c>
      <c r="C56" s="12">
        <v>60</v>
      </c>
      <c r="D56" s="8">
        <v>2.0499999999999998</v>
      </c>
      <c r="E56" s="12">
        <v>25</v>
      </c>
      <c r="F56" s="8">
        <v>1.5</v>
      </c>
      <c r="G56" s="12">
        <v>35</v>
      </c>
      <c r="H56" s="8">
        <v>2.82</v>
      </c>
      <c r="I56" s="12">
        <v>0</v>
      </c>
    </row>
    <row r="57" spans="2:9" ht="15" customHeight="1" x14ac:dyDescent="0.2">
      <c r="B57" t="s">
        <v>95</v>
      </c>
      <c r="C57" s="12">
        <v>59</v>
      </c>
      <c r="D57" s="8">
        <v>2.0099999999999998</v>
      </c>
      <c r="E57" s="12">
        <v>39</v>
      </c>
      <c r="F57" s="8">
        <v>2.33</v>
      </c>
      <c r="G57" s="12">
        <v>20</v>
      </c>
      <c r="H57" s="8">
        <v>1.61</v>
      </c>
      <c r="I57" s="12">
        <v>0</v>
      </c>
    </row>
    <row r="58" spans="2:9" ht="15" customHeight="1" x14ac:dyDescent="0.2">
      <c r="B58" t="s">
        <v>107</v>
      </c>
      <c r="C58" s="12">
        <v>57</v>
      </c>
      <c r="D58" s="8">
        <v>1.94</v>
      </c>
      <c r="E58" s="12">
        <v>43</v>
      </c>
      <c r="F58" s="8">
        <v>2.57</v>
      </c>
      <c r="G58" s="12">
        <v>14</v>
      </c>
      <c r="H58" s="8">
        <v>1.1299999999999999</v>
      </c>
      <c r="I58" s="12">
        <v>0</v>
      </c>
    </row>
    <row r="59" spans="2:9" ht="15" customHeight="1" x14ac:dyDescent="0.2">
      <c r="B59" t="s">
        <v>97</v>
      </c>
      <c r="C59" s="12">
        <v>56</v>
      </c>
      <c r="D59" s="8">
        <v>1.91</v>
      </c>
      <c r="E59" s="12">
        <v>36</v>
      </c>
      <c r="F59" s="8">
        <v>2.15</v>
      </c>
      <c r="G59" s="12">
        <v>20</v>
      </c>
      <c r="H59" s="8">
        <v>1.61</v>
      </c>
      <c r="I59" s="12">
        <v>0</v>
      </c>
    </row>
    <row r="60" spans="2:9" ht="15" customHeight="1" x14ac:dyDescent="0.2">
      <c r="B60" t="s">
        <v>94</v>
      </c>
      <c r="C60" s="12">
        <v>54</v>
      </c>
      <c r="D60" s="8">
        <v>1.84</v>
      </c>
      <c r="E60" s="12">
        <v>43</v>
      </c>
      <c r="F60" s="8">
        <v>2.57</v>
      </c>
      <c r="G60" s="12">
        <v>11</v>
      </c>
      <c r="H60" s="8">
        <v>0.89</v>
      </c>
      <c r="I60" s="12">
        <v>0</v>
      </c>
    </row>
    <row r="61" spans="2:9" ht="15" customHeight="1" x14ac:dyDescent="0.2">
      <c r="B61" t="s">
        <v>98</v>
      </c>
      <c r="C61" s="12">
        <v>48</v>
      </c>
      <c r="D61" s="8">
        <v>1.64</v>
      </c>
      <c r="E61" s="12">
        <v>8</v>
      </c>
      <c r="F61" s="8">
        <v>0.48</v>
      </c>
      <c r="G61" s="12">
        <v>40</v>
      </c>
      <c r="H61" s="8">
        <v>3.23</v>
      </c>
      <c r="I61" s="12">
        <v>0</v>
      </c>
    </row>
    <row r="62" spans="2:9" ht="15" customHeight="1" x14ac:dyDescent="0.2">
      <c r="B62" t="s">
        <v>103</v>
      </c>
      <c r="C62" s="12">
        <v>43</v>
      </c>
      <c r="D62" s="8">
        <v>1.47</v>
      </c>
      <c r="E62" s="12">
        <v>41</v>
      </c>
      <c r="F62" s="8">
        <v>2.4500000000000002</v>
      </c>
      <c r="G62" s="12">
        <v>2</v>
      </c>
      <c r="H62" s="8">
        <v>0.16</v>
      </c>
      <c r="I62" s="12">
        <v>0</v>
      </c>
    </row>
    <row r="63" spans="2:9" ht="15" customHeight="1" x14ac:dyDescent="0.2">
      <c r="B63" t="s">
        <v>113</v>
      </c>
      <c r="C63" s="12">
        <v>42</v>
      </c>
      <c r="D63" s="8">
        <v>1.43</v>
      </c>
      <c r="E63" s="12">
        <v>28</v>
      </c>
      <c r="F63" s="8">
        <v>1.68</v>
      </c>
      <c r="G63" s="12">
        <v>14</v>
      </c>
      <c r="H63" s="8">
        <v>1.1299999999999999</v>
      </c>
      <c r="I63" s="12">
        <v>0</v>
      </c>
    </row>
    <row r="64" spans="2:9" ht="15" customHeight="1" x14ac:dyDescent="0.2">
      <c r="B64" t="s">
        <v>100</v>
      </c>
      <c r="C64" s="12">
        <v>40</v>
      </c>
      <c r="D64" s="8">
        <v>1.36</v>
      </c>
      <c r="E64" s="12">
        <v>23</v>
      </c>
      <c r="F64" s="8">
        <v>1.38</v>
      </c>
      <c r="G64" s="12">
        <v>17</v>
      </c>
      <c r="H64" s="8">
        <v>1.37</v>
      </c>
      <c r="I64" s="12">
        <v>0</v>
      </c>
    </row>
    <row r="65" spans="2:9" ht="15" customHeight="1" x14ac:dyDescent="0.2">
      <c r="B65" t="s">
        <v>93</v>
      </c>
      <c r="C65" s="12">
        <v>39</v>
      </c>
      <c r="D65" s="8">
        <v>1.33</v>
      </c>
      <c r="E65" s="12">
        <v>25</v>
      </c>
      <c r="F65" s="8">
        <v>1.5</v>
      </c>
      <c r="G65" s="12">
        <v>14</v>
      </c>
      <c r="H65" s="8">
        <v>1.1299999999999999</v>
      </c>
      <c r="I65" s="12">
        <v>0</v>
      </c>
    </row>
    <row r="66" spans="2:9" ht="15" customHeight="1" x14ac:dyDescent="0.2">
      <c r="B66" t="s">
        <v>114</v>
      </c>
      <c r="C66" s="12">
        <v>35</v>
      </c>
      <c r="D66" s="8">
        <v>1.19</v>
      </c>
      <c r="E66" s="12">
        <v>18</v>
      </c>
      <c r="F66" s="8">
        <v>1.08</v>
      </c>
      <c r="G66" s="12">
        <v>17</v>
      </c>
      <c r="H66" s="8">
        <v>1.37</v>
      </c>
      <c r="I66" s="12">
        <v>0</v>
      </c>
    </row>
    <row r="68" spans="2:9" ht="15" customHeight="1" x14ac:dyDescent="0.2">
      <c r="B68" t="s">
        <v>175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C440E-C984-431E-BF8D-B36869761B35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179</v>
      </c>
    </row>
    <row r="4" spans="2:9" ht="33" customHeight="1" x14ac:dyDescent="0.2">
      <c r="B4" t="s">
        <v>171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</row>
    <row r="5" spans="2:9" ht="15" customHeight="1" x14ac:dyDescent="0.2">
      <c r="B5" t="s">
        <v>20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21</v>
      </c>
      <c r="C6" s="12">
        <v>264</v>
      </c>
      <c r="D6" s="8">
        <v>16.55</v>
      </c>
      <c r="E6" s="12">
        <v>115</v>
      </c>
      <c r="F6" s="8">
        <v>13.33</v>
      </c>
      <c r="G6" s="12">
        <v>149</v>
      </c>
      <c r="H6" s="8">
        <v>20.67</v>
      </c>
      <c r="I6" s="12">
        <v>0</v>
      </c>
    </row>
    <row r="7" spans="2:9" ht="15" customHeight="1" x14ac:dyDescent="0.2">
      <c r="B7" t="s">
        <v>22</v>
      </c>
      <c r="C7" s="12">
        <v>119</v>
      </c>
      <c r="D7" s="8">
        <v>7.46</v>
      </c>
      <c r="E7" s="12">
        <v>50</v>
      </c>
      <c r="F7" s="8">
        <v>5.79</v>
      </c>
      <c r="G7" s="12">
        <v>69</v>
      </c>
      <c r="H7" s="8">
        <v>9.57</v>
      </c>
      <c r="I7" s="12">
        <v>0</v>
      </c>
    </row>
    <row r="8" spans="2:9" ht="15" customHeight="1" x14ac:dyDescent="0.2">
      <c r="B8" t="s">
        <v>23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24</v>
      </c>
      <c r="C9" s="12">
        <v>10</v>
      </c>
      <c r="D9" s="8">
        <v>0.63</v>
      </c>
      <c r="E9" s="12">
        <v>0</v>
      </c>
      <c r="F9" s="8">
        <v>0</v>
      </c>
      <c r="G9" s="12">
        <v>10</v>
      </c>
      <c r="H9" s="8">
        <v>1.39</v>
      </c>
      <c r="I9" s="12">
        <v>0</v>
      </c>
    </row>
    <row r="10" spans="2:9" ht="15" customHeight="1" x14ac:dyDescent="0.2">
      <c r="B10" t="s">
        <v>25</v>
      </c>
      <c r="C10" s="12">
        <v>23</v>
      </c>
      <c r="D10" s="8">
        <v>1.44</v>
      </c>
      <c r="E10" s="12">
        <v>6</v>
      </c>
      <c r="F10" s="8">
        <v>0.7</v>
      </c>
      <c r="G10" s="12">
        <v>17</v>
      </c>
      <c r="H10" s="8">
        <v>2.36</v>
      </c>
      <c r="I10" s="12">
        <v>0</v>
      </c>
    </row>
    <row r="11" spans="2:9" ht="15" customHeight="1" x14ac:dyDescent="0.2">
      <c r="B11" t="s">
        <v>26</v>
      </c>
      <c r="C11" s="12">
        <v>422</v>
      </c>
      <c r="D11" s="8">
        <v>26.46</v>
      </c>
      <c r="E11" s="12">
        <v>225</v>
      </c>
      <c r="F11" s="8">
        <v>26.07</v>
      </c>
      <c r="G11" s="12">
        <v>197</v>
      </c>
      <c r="H11" s="8">
        <v>27.32</v>
      </c>
      <c r="I11" s="12">
        <v>0</v>
      </c>
    </row>
    <row r="12" spans="2:9" ht="15" customHeight="1" x14ac:dyDescent="0.2">
      <c r="B12" t="s">
        <v>27</v>
      </c>
      <c r="C12" s="12">
        <v>15</v>
      </c>
      <c r="D12" s="8">
        <v>0.94</v>
      </c>
      <c r="E12" s="12">
        <v>2</v>
      </c>
      <c r="F12" s="8">
        <v>0.23</v>
      </c>
      <c r="G12" s="12">
        <v>13</v>
      </c>
      <c r="H12" s="8">
        <v>1.8</v>
      </c>
      <c r="I12" s="12">
        <v>0</v>
      </c>
    </row>
    <row r="13" spans="2:9" ht="15" customHeight="1" x14ac:dyDescent="0.2">
      <c r="B13" t="s">
        <v>28</v>
      </c>
      <c r="C13" s="12">
        <v>122</v>
      </c>
      <c r="D13" s="8">
        <v>7.65</v>
      </c>
      <c r="E13" s="12">
        <v>35</v>
      </c>
      <c r="F13" s="8">
        <v>4.0599999999999996</v>
      </c>
      <c r="G13" s="12">
        <v>87</v>
      </c>
      <c r="H13" s="8">
        <v>12.07</v>
      </c>
      <c r="I13" s="12">
        <v>0</v>
      </c>
    </row>
    <row r="14" spans="2:9" ht="15" customHeight="1" x14ac:dyDescent="0.2">
      <c r="B14" t="s">
        <v>29</v>
      </c>
      <c r="C14" s="12">
        <v>79</v>
      </c>
      <c r="D14" s="8">
        <v>4.95</v>
      </c>
      <c r="E14" s="12">
        <v>47</v>
      </c>
      <c r="F14" s="8">
        <v>5.45</v>
      </c>
      <c r="G14" s="12">
        <v>32</v>
      </c>
      <c r="H14" s="8">
        <v>4.4400000000000004</v>
      </c>
      <c r="I14" s="12">
        <v>0</v>
      </c>
    </row>
    <row r="15" spans="2:9" ht="15" customHeight="1" x14ac:dyDescent="0.2">
      <c r="B15" t="s">
        <v>30</v>
      </c>
      <c r="C15" s="12">
        <v>163</v>
      </c>
      <c r="D15" s="8">
        <v>10.220000000000001</v>
      </c>
      <c r="E15" s="12">
        <v>136</v>
      </c>
      <c r="F15" s="8">
        <v>15.76</v>
      </c>
      <c r="G15" s="12">
        <v>26</v>
      </c>
      <c r="H15" s="8">
        <v>3.61</v>
      </c>
      <c r="I15" s="12">
        <v>1</v>
      </c>
    </row>
    <row r="16" spans="2:9" ht="15" customHeight="1" x14ac:dyDescent="0.2">
      <c r="B16" t="s">
        <v>31</v>
      </c>
      <c r="C16" s="12">
        <v>211</v>
      </c>
      <c r="D16" s="8">
        <v>13.23</v>
      </c>
      <c r="E16" s="12">
        <v>155</v>
      </c>
      <c r="F16" s="8">
        <v>17.96</v>
      </c>
      <c r="G16" s="12">
        <v>56</v>
      </c>
      <c r="H16" s="8">
        <v>7.77</v>
      </c>
      <c r="I16" s="12">
        <v>0</v>
      </c>
    </row>
    <row r="17" spans="2:9" ht="15" customHeight="1" x14ac:dyDescent="0.2">
      <c r="B17" t="s">
        <v>32</v>
      </c>
      <c r="C17" s="12">
        <v>57</v>
      </c>
      <c r="D17" s="8">
        <v>3.57</v>
      </c>
      <c r="E17" s="12">
        <v>39</v>
      </c>
      <c r="F17" s="8">
        <v>4.5199999999999996</v>
      </c>
      <c r="G17" s="12">
        <v>17</v>
      </c>
      <c r="H17" s="8">
        <v>2.36</v>
      </c>
      <c r="I17" s="12">
        <v>0</v>
      </c>
    </row>
    <row r="18" spans="2:9" ht="15" customHeight="1" x14ac:dyDescent="0.2">
      <c r="B18" t="s">
        <v>33</v>
      </c>
      <c r="C18" s="12">
        <v>74</v>
      </c>
      <c r="D18" s="8">
        <v>4.6399999999999997</v>
      </c>
      <c r="E18" s="12">
        <v>39</v>
      </c>
      <c r="F18" s="8">
        <v>4.5199999999999996</v>
      </c>
      <c r="G18" s="12">
        <v>30</v>
      </c>
      <c r="H18" s="8">
        <v>4.16</v>
      </c>
      <c r="I18" s="12">
        <v>1</v>
      </c>
    </row>
    <row r="19" spans="2:9" ht="15" customHeight="1" x14ac:dyDescent="0.2">
      <c r="B19" t="s">
        <v>34</v>
      </c>
      <c r="C19" s="12">
        <v>36</v>
      </c>
      <c r="D19" s="8">
        <v>2.2599999999999998</v>
      </c>
      <c r="E19" s="12">
        <v>14</v>
      </c>
      <c r="F19" s="8">
        <v>1.62</v>
      </c>
      <c r="G19" s="12">
        <v>18</v>
      </c>
      <c r="H19" s="8">
        <v>2.5</v>
      </c>
      <c r="I19" s="12">
        <v>1</v>
      </c>
    </row>
    <row r="20" spans="2:9" ht="15" customHeight="1" x14ac:dyDescent="0.2">
      <c r="B20" s="9" t="s">
        <v>172</v>
      </c>
      <c r="C20" s="12">
        <f>SUM(LTBL_25204[総数／事業所数])</f>
        <v>1595</v>
      </c>
      <c r="E20" s="12">
        <f>SUBTOTAL(109,LTBL_25204[個人／事業所数])</f>
        <v>863</v>
      </c>
      <c r="G20" s="12">
        <f>SUBTOTAL(109,LTBL_25204[法人／事業所数])</f>
        <v>721</v>
      </c>
      <c r="I20" s="12">
        <f>SUBTOTAL(109,LTBL_25204[法人以外の団体／事業所数])</f>
        <v>3</v>
      </c>
    </row>
    <row r="21" spans="2:9" ht="15" customHeight="1" x14ac:dyDescent="0.2">
      <c r="E21" s="11">
        <f>LTBL_25204[[#Totals],[個人／事業所数]]/LTBL_25204[[#Totals],[総数／事業所数]]</f>
        <v>0.54106583072100312</v>
      </c>
      <c r="G21" s="11">
        <f>LTBL_25204[[#Totals],[法人／事業所数]]/LTBL_25204[[#Totals],[総数／事業所数]]</f>
        <v>0.45203761755485894</v>
      </c>
      <c r="I21" s="11">
        <f>LTBL_25204[[#Totals],[法人以外の団体／事業所数]]/LTBL_25204[[#Totals],[総数／事業所数]]</f>
        <v>1.8808777429467085E-3</v>
      </c>
    </row>
    <row r="23" spans="2:9" ht="33" customHeight="1" x14ac:dyDescent="0.2">
      <c r="B23" t="s">
        <v>173</v>
      </c>
      <c r="C23" s="10" t="s">
        <v>36</v>
      </c>
      <c r="D23" s="10" t="s">
        <v>37</v>
      </c>
      <c r="E23" s="10" t="s">
        <v>38</v>
      </c>
      <c r="F23" s="10" t="s">
        <v>39</v>
      </c>
      <c r="G23" s="10" t="s">
        <v>40</v>
      </c>
      <c r="H23" s="10" t="s">
        <v>41</v>
      </c>
      <c r="I23" s="10" t="s">
        <v>42</v>
      </c>
    </row>
    <row r="24" spans="2:9" ht="15" customHeight="1" x14ac:dyDescent="0.2">
      <c r="B24" t="s">
        <v>58</v>
      </c>
      <c r="C24" s="12">
        <v>168</v>
      </c>
      <c r="D24" s="8">
        <v>10.53</v>
      </c>
      <c r="E24" s="12">
        <v>133</v>
      </c>
      <c r="F24" s="8">
        <v>15.41</v>
      </c>
      <c r="G24" s="12">
        <v>35</v>
      </c>
      <c r="H24" s="8">
        <v>4.8499999999999996</v>
      </c>
      <c r="I24" s="12">
        <v>0</v>
      </c>
    </row>
    <row r="25" spans="2:9" ht="15" customHeight="1" x14ac:dyDescent="0.2">
      <c r="B25" t="s">
        <v>57</v>
      </c>
      <c r="C25" s="12">
        <v>141</v>
      </c>
      <c r="D25" s="8">
        <v>8.84</v>
      </c>
      <c r="E25" s="12">
        <v>121</v>
      </c>
      <c r="F25" s="8">
        <v>14.02</v>
      </c>
      <c r="G25" s="12">
        <v>19</v>
      </c>
      <c r="H25" s="8">
        <v>2.64</v>
      </c>
      <c r="I25" s="12">
        <v>1</v>
      </c>
    </row>
    <row r="26" spans="2:9" ht="15" customHeight="1" x14ac:dyDescent="0.2">
      <c r="B26" t="s">
        <v>43</v>
      </c>
      <c r="C26" s="12">
        <v>138</v>
      </c>
      <c r="D26" s="8">
        <v>8.65</v>
      </c>
      <c r="E26" s="12">
        <v>50</v>
      </c>
      <c r="F26" s="8">
        <v>5.79</v>
      </c>
      <c r="G26" s="12">
        <v>88</v>
      </c>
      <c r="H26" s="8">
        <v>12.21</v>
      </c>
      <c r="I26" s="12">
        <v>0</v>
      </c>
    </row>
    <row r="27" spans="2:9" ht="15" customHeight="1" x14ac:dyDescent="0.2">
      <c r="B27" t="s">
        <v>52</v>
      </c>
      <c r="C27" s="12">
        <v>122</v>
      </c>
      <c r="D27" s="8">
        <v>7.65</v>
      </c>
      <c r="E27" s="12">
        <v>64</v>
      </c>
      <c r="F27" s="8">
        <v>7.42</v>
      </c>
      <c r="G27" s="12">
        <v>58</v>
      </c>
      <c r="H27" s="8">
        <v>8.0399999999999991</v>
      </c>
      <c r="I27" s="12">
        <v>0</v>
      </c>
    </row>
    <row r="28" spans="2:9" ht="15" customHeight="1" x14ac:dyDescent="0.2">
      <c r="B28" t="s">
        <v>50</v>
      </c>
      <c r="C28" s="12">
        <v>90</v>
      </c>
      <c r="D28" s="8">
        <v>5.64</v>
      </c>
      <c r="E28" s="12">
        <v>73</v>
      </c>
      <c r="F28" s="8">
        <v>8.4600000000000009</v>
      </c>
      <c r="G28" s="12">
        <v>17</v>
      </c>
      <c r="H28" s="8">
        <v>2.36</v>
      </c>
      <c r="I28" s="12">
        <v>0</v>
      </c>
    </row>
    <row r="29" spans="2:9" ht="15" customHeight="1" x14ac:dyDescent="0.2">
      <c r="B29" t="s">
        <v>54</v>
      </c>
      <c r="C29" s="12">
        <v>86</v>
      </c>
      <c r="D29" s="8">
        <v>5.39</v>
      </c>
      <c r="E29" s="12">
        <v>29</v>
      </c>
      <c r="F29" s="8">
        <v>3.36</v>
      </c>
      <c r="G29" s="12">
        <v>57</v>
      </c>
      <c r="H29" s="8">
        <v>7.91</v>
      </c>
      <c r="I29" s="12">
        <v>0</v>
      </c>
    </row>
    <row r="30" spans="2:9" ht="15" customHeight="1" x14ac:dyDescent="0.2">
      <c r="B30" t="s">
        <v>44</v>
      </c>
      <c r="C30" s="12">
        <v>82</v>
      </c>
      <c r="D30" s="8">
        <v>5.14</v>
      </c>
      <c r="E30" s="12">
        <v>49</v>
      </c>
      <c r="F30" s="8">
        <v>5.68</v>
      </c>
      <c r="G30" s="12">
        <v>33</v>
      </c>
      <c r="H30" s="8">
        <v>4.58</v>
      </c>
      <c r="I30" s="12">
        <v>0</v>
      </c>
    </row>
    <row r="31" spans="2:9" ht="15" customHeight="1" x14ac:dyDescent="0.2">
      <c r="B31" t="s">
        <v>49</v>
      </c>
      <c r="C31" s="12">
        <v>58</v>
      </c>
      <c r="D31" s="8">
        <v>3.64</v>
      </c>
      <c r="E31" s="12">
        <v>23</v>
      </c>
      <c r="F31" s="8">
        <v>2.67</v>
      </c>
      <c r="G31" s="12">
        <v>35</v>
      </c>
      <c r="H31" s="8">
        <v>4.8499999999999996</v>
      </c>
      <c r="I31" s="12">
        <v>0</v>
      </c>
    </row>
    <row r="32" spans="2:9" ht="15" customHeight="1" x14ac:dyDescent="0.2">
      <c r="B32" t="s">
        <v>51</v>
      </c>
      <c r="C32" s="12">
        <v>58</v>
      </c>
      <c r="D32" s="8">
        <v>3.64</v>
      </c>
      <c r="E32" s="12">
        <v>35</v>
      </c>
      <c r="F32" s="8">
        <v>4.0599999999999996</v>
      </c>
      <c r="G32" s="12">
        <v>23</v>
      </c>
      <c r="H32" s="8">
        <v>3.19</v>
      </c>
      <c r="I32" s="12">
        <v>0</v>
      </c>
    </row>
    <row r="33" spans="2:9" ht="15" customHeight="1" x14ac:dyDescent="0.2">
      <c r="B33" t="s">
        <v>60</v>
      </c>
      <c r="C33" s="12">
        <v>57</v>
      </c>
      <c r="D33" s="8">
        <v>3.57</v>
      </c>
      <c r="E33" s="12">
        <v>39</v>
      </c>
      <c r="F33" s="8">
        <v>4.5199999999999996</v>
      </c>
      <c r="G33" s="12">
        <v>17</v>
      </c>
      <c r="H33" s="8">
        <v>2.36</v>
      </c>
      <c r="I33" s="12">
        <v>0</v>
      </c>
    </row>
    <row r="34" spans="2:9" ht="15" customHeight="1" x14ac:dyDescent="0.2">
      <c r="B34" t="s">
        <v>55</v>
      </c>
      <c r="C34" s="12">
        <v>49</v>
      </c>
      <c r="D34" s="8">
        <v>3.07</v>
      </c>
      <c r="E34" s="12">
        <v>35</v>
      </c>
      <c r="F34" s="8">
        <v>4.0599999999999996</v>
      </c>
      <c r="G34" s="12">
        <v>14</v>
      </c>
      <c r="H34" s="8">
        <v>1.94</v>
      </c>
      <c r="I34" s="12">
        <v>0</v>
      </c>
    </row>
    <row r="35" spans="2:9" ht="15" customHeight="1" x14ac:dyDescent="0.2">
      <c r="B35" t="s">
        <v>61</v>
      </c>
      <c r="C35" s="12">
        <v>49</v>
      </c>
      <c r="D35" s="8">
        <v>3.07</v>
      </c>
      <c r="E35" s="12">
        <v>38</v>
      </c>
      <c r="F35" s="8">
        <v>4.4000000000000004</v>
      </c>
      <c r="G35" s="12">
        <v>11</v>
      </c>
      <c r="H35" s="8">
        <v>1.53</v>
      </c>
      <c r="I35" s="12">
        <v>0</v>
      </c>
    </row>
    <row r="36" spans="2:9" ht="15" customHeight="1" x14ac:dyDescent="0.2">
      <c r="B36" t="s">
        <v>45</v>
      </c>
      <c r="C36" s="12">
        <v>44</v>
      </c>
      <c r="D36" s="8">
        <v>2.76</v>
      </c>
      <c r="E36" s="12">
        <v>16</v>
      </c>
      <c r="F36" s="8">
        <v>1.85</v>
      </c>
      <c r="G36" s="12">
        <v>28</v>
      </c>
      <c r="H36" s="8">
        <v>3.88</v>
      </c>
      <c r="I36" s="12">
        <v>0</v>
      </c>
    </row>
    <row r="37" spans="2:9" ht="15" customHeight="1" x14ac:dyDescent="0.2">
      <c r="B37" t="s">
        <v>59</v>
      </c>
      <c r="C37" s="12">
        <v>33</v>
      </c>
      <c r="D37" s="8">
        <v>2.0699999999999998</v>
      </c>
      <c r="E37" s="12">
        <v>17</v>
      </c>
      <c r="F37" s="8">
        <v>1.97</v>
      </c>
      <c r="G37" s="12">
        <v>16</v>
      </c>
      <c r="H37" s="8">
        <v>2.2200000000000002</v>
      </c>
      <c r="I37" s="12">
        <v>0</v>
      </c>
    </row>
    <row r="38" spans="2:9" ht="15" customHeight="1" x14ac:dyDescent="0.2">
      <c r="B38" t="s">
        <v>56</v>
      </c>
      <c r="C38" s="12">
        <v>30</v>
      </c>
      <c r="D38" s="8">
        <v>1.88</v>
      </c>
      <c r="E38" s="12">
        <v>12</v>
      </c>
      <c r="F38" s="8">
        <v>1.39</v>
      </c>
      <c r="G38" s="12">
        <v>18</v>
      </c>
      <c r="H38" s="8">
        <v>2.5</v>
      </c>
      <c r="I38" s="12">
        <v>0</v>
      </c>
    </row>
    <row r="39" spans="2:9" ht="15" customHeight="1" x14ac:dyDescent="0.2">
      <c r="B39" t="s">
        <v>53</v>
      </c>
      <c r="C39" s="12">
        <v>26</v>
      </c>
      <c r="D39" s="8">
        <v>1.63</v>
      </c>
      <c r="E39" s="12">
        <v>4</v>
      </c>
      <c r="F39" s="8">
        <v>0.46</v>
      </c>
      <c r="G39" s="12">
        <v>22</v>
      </c>
      <c r="H39" s="8">
        <v>3.05</v>
      </c>
      <c r="I39" s="12">
        <v>0</v>
      </c>
    </row>
    <row r="40" spans="2:9" ht="15" customHeight="1" x14ac:dyDescent="0.2">
      <c r="B40" t="s">
        <v>62</v>
      </c>
      <c r="C40" s="12">
        <v>25</v>
      </c>
      <c r="D40" s="8">
        <v>1.57</v>
      </c>
      <c r="E40" s="12">
        <v>1</v>
      </c>
      <c r="F40" s="8">
        <v>0.12</v>
      </c>
      <c r="G40" s="12">
        <v>19</v>
      </c>
      <c r="H40" s="8">
        <v>2.64</v>
      </c>
      <c r="I40" s="12">
        <v>1</v>
      </c>
    </row>
    <row r="41" spans="2:9" ht="15" customHeight="1" x14ac:dyDescent="0.2">
      <c r="B41" t="s">
        <v>63</v>
      </c>
      <c r="C41" s="12">
        <v>23</v>
      </c>
      <c r="D41" s="8">
        <v>1.44</v>
      </c>
      <c r="E41" s="12">
        <v>5</v>
      </c>
      <c r="F41" s="8">
        <v>0.57999999999999996</v>
      </c>
      <c r="G41" s="12">
        <v>18</v>
      </c>
      <c r="H41" s="8">
        <v>2.5</v>
      </c>
      <c r="I41" s="12">
        <v>0</v>
      </c>
    </row>
    <row r="42" spans="2:9" ht="15" customHeight="1" x14ac:dyDescent="0.2">
      <c r="B42" t="s">
        <v>68</v>
      </c>
      <c r="C42" s="12">
        <v>22</v>
      </c>
      <c r="D42" s="8">
        <v>1.38</v>
      </c>
      <c r="E42" s="12">
        <v>10</v>
      </c>
      <c r="F42" s="8">
        <v>1.1599999999999999</v>
      </c>
      <c r="G42" s="12">
        <v>12</v>
      </c>
      <c r="H42" s="8">
        <v>1.66</v>
      </c>
      <c r="I42" s="12">
        <v>0</v>
      </c>
    </row>
    <row r="43" spans="2:9" ht="15" customHeight="1" x14ac:dyDescent="0.2">
      <c r="B43" t="s">
        <v>47</v>
      </c>
      <c r="C43" s="12">
        <v>20</v>
      </c>
      <c r="D43" s="8">
        <v>1.25</v>
      </c>
      <c r="E43" s="12">
        <v>6</v>
      </c>
      <c r="F43" s="8">
        <v>0.7</v>
      </c>
      <c r="G43" s="12">
        <v>14</v>
      </c>
      <c r="H43" s="8">
        <v>1.94</v>
      </c>
      <c r="I43" s="12">
        <v>0</v>
      </c>
    </row>
    <row r="46" spans="2:9" ht="33" customHeight="1" x14ac:dyDescent="0.2">
      <c r="B46" t="s">
        <v>174</v>
      </c>
      <c r="C46" s="10" t="s">
        <v>36</v>
      </c>
      <c r="D46" s="10" t="s">
        <v>37</v>
      </c>
      <c r="E46" s="10" t="s">
        <v>38</v>
      </c>
      <c r="F46" s="10" t="s">
        <v>39</v>
      </c>
      <c r="G46" s="10" t="s">
        <v>40</v>
      </c>
      <c r="H46" s="10" t="s">
        <v>41</v>
      </c>
      <c r="I46" s="10" t="s">
        <v>42</v>
      </c>
    </row>
    <row r="47" spans="2:9" ht="15" customHeight="1" x14ac:dyDescent="0.2">
      <c r="B47" t="s">
        <v>105</v>
      </c>
      <c r="C47" s="12">
        <v>92</v>
      </c>
      <c r="D47" s="8">
        <v>5.77</v>
      </c>
      <c r="E47" s="12">
        <v>79</v>
      </c>
      <c r="F47" s="8">
        <v>9.15</v>
      </c>
      <c r="G47" s="12">
        <v>13</v>
      </c>
      <c r="H47" s="8">
        <v>1.8</v>
      </c>
      <c r="I47" s="12">
        <v>0</v>
      </c>
    </row>
    <row r="48" spans="2:9" ht="15" customHeight="1" x14ac:dyDescent="0.2">
      <c r="B48" t="s">
        <v>90</v>
      </c>
      <c r="C48" s="12">
        <v>45</v>
      </c>
      <c r="D48" s="8">
        <v>2.82</v>
      </c>
      <c r="E48" s="12">
        <v>15</v>
      </c>
      <c r="F48" s="8">
        <v>1.74</v>
      </c>
      <c r="G48" s="12">
        <v>30</v>
      </c>
      <c r="H48" s="8">
        <v>4.16</v>
      </c>
      <c r="I48" s="12">
        <v>0</v>
      </c>
    </row>
    <row r="49" spans="2:9" ht="15" customHeight="1" x14ac:dyDescent="0.2">
      <c r="B49" t="s">
        <v>104</v>
      </c>
      <c r="C49" s="12">
        <v>40</v>
      </c>
      <c r="D49" s="8">
        <v>2.5099999999999998</v>
      </c>
      <c r="E49" s="12">
        <v>37</v>
      </c>
      <c r="F49" s="8">
        <v>4.29</v>
      </c>
      <c r="G49" s="12">
        <v>3</v>
      </c>
      <c r="H49" s="8">
        <v>0.42</v>
      </c>
      <c r="I49" s="12">
        <v>0</v>
      </c>
    </row>
    <row r="50" spans="2:9" ht="15" customHeight="1" x14ac:dyDescent="0.2">
      <c r="B50" t="s">
        <v>101</v>
      </c>
      <c r="C50" s="12">
        <v>38</v>
      </c>
      <c r="D50" s="8">
        <v>2.38</v>
      </c>
      <c r="E50" s="12">
        <v>29</v>
      </c>
      <c r="F50" s="8">
        <v>3.36</v>
      </c>
      <c r="G50" s="12">
        <v>9</v>
      </c>
      <c r="H50" s="8">
        <v>1.25</v>
      </c>
      <c r="I50" s="12">
        <v>0</v>
      </c>
    </row>
    <row r="51" spans="2:9" ht="15" customHeight="1" x14ac:dyDescent="0.2">
      <c r="B51" t="s">
        <v>99</v>
      </c>
      <c r="C51" s="12">
        <v>37</v>
      </c>
      <c r="D51" s="8">
        <v>2.3199999999999998</v>
      </c>
      <c r="E51" s="12">
        <v>8</v>
      </c>
      <c r="F51" s="8">
        <v>0.93</v>
      </c>
      <c r="G51" s="12">
        <v>29</v>
      </c>
      <c r="H51" s="8">
        <v>4.0199999999999996</v>
      </c>
      <c r="I51" s="12">
        <v>0</v>
      </c>
    </row>
    <row r="52" spans="2:9" ht="15" customHeight="1" x14ac:dyDescent="0.2">
      <c r="B52" t="s">
        <v>107</v>
      </c>
      <c r="C52" s="12">
        <v>37</v>
      </c>
      <c r="D52" s="8">
        <v>2.3199999999999998</v>
      </c>
      <c r="E52" s="12">
        <v>28</v>
      </c>
      <c r="F52" s="8">
        <v>3.24</v>
      </c>
      <c r="G52" s="12">
        <v>9</v>
      </c>
      <c r="H52" s="8">
        <v>1.25</v>
      </c>
      <c r="I52" s="12">
        <v>0</v>
      </c>
    </row>
    <row r="53" spans="2:9" ht="15" customHeight="1" x14ac:dyDescent="0.2">
      <c r="B53" t="s">
        <v>108</v>
      </c>
      <c r="C53" s="12">
        <v>36</v>
      </c>
      <c r="D53" s="8">
        <v>2.2599999999999998</v>
      </c>
      <c r="E53" s="12">
        <v>29</v>
      </c>
      <c r="F53" s="8">
        <v>3.36</v>
      </c>
      <c r="G53" s="12">
        <v>7</v>
      </c>
      <c r="H53" s="8">
        <v>0.97</v>
      </c>
      <c r="I53" s="12">
        <v>0</v>
      </c>
    </row>
    <row r="54" spans="2:9" ht="15" customHeight="1" x14ac:dyDescent="0.2">
      <c r="B54" t="s">
        <v>91</v>
      </c>
      <c r="C54" s="12">
        <v>35</v>
      </c>
      <c r="D54" s="8">
        <v>2.19</v>
      </c>
      <c r="E54" s="12">
        <v>17</v>
      </c>
      <c r="F54" s="8">
        <v>1.97</v>
      </c>
      <c r="G54" s="12">
        <v>18</v>
      </c>
      <c r="H54" s="8">
        <v>2.5</v>
      </c>
      <c r="I54" s="12">
        <v>0</v>
      </c>
    </row>
    <row r="55" spans="2:9" ht="15" customHeight="1" x14ac:dyDescent="0.2">
      <c r="B55" t="s">
        <v>96</v>
      </c>
      <c r="C55" s="12">
        <v>34</v>
      </c>
      <c r="D55" s="8">
        <v>2.13</v>
      </c>
      <c r="E55" s="12">
        <v>21</v>
      </c>
      <c r="F55" s="8">
        <v>2.4300000000000002</v>
      </c>
      <c r="G55" s="12">
        <v>13</v>
      </c>
      <c r="H55" s="8">
        <v>1.8</v>
      </c>
      <c r="I55" s="12">
        <v>0</v>
      </c>
    </row>
    <row r="56" spans="2:9" ht="15" customHeight="1" x14ac:dyDescent="0.2">
      <c r="B56" t="s">
        <v>89</v>
      </c>
      <c r="C56" s="12">
        <v>32</v>
      </c>
      <c r="D56" s="8">
        <v>2.0099999999999998</v>
      </c>
      <c r="E56" s="12">
        <v>9</v>
      </c>
      <c r="F56" s="8">
        <v>1.04</v>
      </c>
      <c r="G56" s="12">
        <v>23</v>
      </c>
      <c r="H56" s="8">
        <v>3.19</v>
      </c>
      <c r="I56" s="12">
        <v>0</v>
      </c>
    </row>
    <row r="57" spans="2:9" ht="15" customHeight="1" x14ac:dyDescent="0.2">
      <c r="B57" t="s">
        <v>95</v>
      </c>
      <c r="C57" s="12">
        <v>29</v>
      </c>
      <c r="D57" s="8">
        <v>1.82</v>
      </c>
      <c r="E57" s="12">
        <v>23</v>
      </c>
      <c r="F57" s="8">
        <v>2.67</v>
      </c>
      <c r="G57" s="12">
        <v>6</v>
      </c>
      <c r="H57" s="8">
        <v>0.83</v>
      </c>
      <c r="I57" s="12">
        <v>0</v>
      </c>
    </row>
    <row r="58" spans="2:9" ht="15" customHeight="1" x14ac:dyDescent="0.2">
      <c r="B58" t="s">
        <v>102</v>
      </c>
      <c r="C58" s="12">
        <v>29</v>
      </c>
      <c r="D58" s="8">
        <v>1.82</v>
      </c>
      <c r="E58" s="12">
        <v>26</v>
      </c>
      <c r="F58" s="8">
        <v>3.01</v>
      </c>
      <c r="G58" s="12">
        <v>3</v>
      </c>
      <c r="H58" s="8">
        <v>0.42</v>
      </c>
      <c r="I58" s="12">
        <v>0</v>
      </c>
    </row>
    <row r="59" spans="2:9" ht="15" customHeight="1" x14ac:dyDescent="0.2">
      <c r="B59" t="s">
        <v>111</v>
      </c>
      <c r="C59" s="12">
        <v>29</v>
      </c>
      <c r="D59" s="8">
        <v>1.82</v>
      </c>
      <c r="E59" s="12">
        <v>28</v>
      </c>
      <c r="F59" s="8">
        <v>3.24</v>
      </c>
      <c r="G59" s="12">
        <v>1</v>
      </c>
      <c r="H59" s="8">
        <v>0.14000000000000001</v>
      </c>
      <c r="I59" s="12">
        <v>0</v>
      </c>
    </row>
    <row r="60" spans="2:9" ht="15" customHeight="1" x14ac:dyDescent="0.2">
      <c r="B60" t="s">
        <v>97</v>
      </c>
      <c r="C60" s="12">
        <v>28</v>
      </c>
      <c r="D60" s="8">
        <v>1.76</v>
      </c>
      <c r="E60" s="12">
        <v>17</v>
      </c>
      <c r="F60" s="8">
        <v>1.97</v>
      </c>
      <c r="G60" s="12">
        <v>11</v>
      </c>
      <c r="H60" s="8">
        <v>1.53</v>
      </c>
      <c r="I60" s="12">
        <v>0</v>
      </c>
    </row>
    <row r="61" spans="2:9" ht="15" customHeight="1" x14ac:dyDescent="0.2">
      <c r="B61" t="s">
        <v>103</v>
      </c>
      <c r="C61" s="12">
        <v>28</v>
      </c>
      <c r="D61" s="8">
        <v>1.76</v>
      </c>
      <c r="E61" s="12">
        <v>24</v>
      </c>
      <c r="F61" s="8">
        <v>2.78</v>
      </c>
      <c r="G61" s="12">
        <v>4</v>
      </c>
      <c r="H61" s="8">
        <v>0.55000000000000004</v>
      </c>
      <c r="I61" s="12">
        <v>0</v>
      </c>
    </row>
    <row r="62" spans="2:9" ht="15" customHeight="1" x14ac:dyDescent="0.2">
      <c r="B62" t="s">
        <v>116</v>
      </c>
      <c r="C62" s="12">
        <v>25</v>
      </c>
      <c r="D62" s="8">
        <v>1.57</v>
      </c>
      <c r="E62" s="12">
        <v>12</v>
      </c>
      <c r="F62" s="8">
        <v>1.39</v>
      </c>
      <c r="G62" s="12">
        <v>13</v>
      </c>
      <c r="H62" s="8">
        <v>1.8</v>
      </c>
      <c r="I62" s="12">
        <v>0</v>
      </c>
    </row>
    <row r="63" spans="2:9" ht="15" customHeight="1" x14ac:dyDescent="0.2">
      <c r="B63" t="s">
        <v>110</v>
      </c>
      <c r="C63" s="12">
        <v>23</v>
      </c>
      <c r="D63" s="8">
        <v>1.44</v>
      </c>
      <c r="E63" s="12">
        <v>17</v>
      </c>
      <c r="F63" s="8">
        <v>1.97</v>
      </c>
      <c r="G63" s="12">
        <v>6</v>
      </c>
      <c r="H63" s="8">
        <v>0.83</v>
      </c>
      <c r="I63" s="12">
        <v>0</v>
      </c>
    </row>
    <row r="64" spans="2:9" ht="15" customHeight="1" x14ac:dyDescent="0.2">
      <c r="B64" t="s">
        <v>117</v>
      </c>
      <c r="C64" s="12">
        <v>22</v>
      </c>
      <c r="D64" s="8">
        <v>1.38</v>
      </c>
      <c r="E64" s="12">
        <v>19</v>
      </c>
      <c r="F64" s="8">
        <v>2.2000000000000002</v>
      </c>
      <c r="G64" s="12">
        <v>3</v>
      </c>
      <c r="H64" s="8">
        <v>0.42</v>
      </c>
      <c r="I64" s="12">
        <v>0</v>
      </c>
    </row>
    <row r="65" spans="2:9" ht="15" customHeight="1" x14ac:dyDescent="0.2">
      <c r="B65" t="s">
        <v>115</v>
      </c>
      <c r="C65" s="12">
        <v>20</v>
      </c>
      <c r="D65" s="8">
        <v>1.25</v>
      </c>
      <c r="E65" s="12">
        <v>11</v>
      </c>
      <c r="F65" s="8">
        <v>1.27</v>
      </c>
      <c r="G65" s="12">
        <v>9</v>
      </c>
      <c r="H65" s="8">
        <v>1.25</v>
      </c>
      <c r="I65" s="12">
        <v>0</v>
      </c>
    </row>
    <row r="66" spans="2:9" ht="15" customHeight="1" x14ac:dyDescent="0.2">
      <c r="B66" t="s">
        <v>93</v>
      </c>
      <c r="C66" s="12">
        <v>20</v>
      </c>
      <c r="D66" s="8">
        <v>1.25</v>
      </c>
      <c r="E66" s="12">
        <v>8</v>
      </c>
      <c r="F66" s="8">
        <v>0.93</v>
      </c>
      <c r="G66" s="12">
        <v>12</v>
      </c>
      <c r="H66" s="8">
        <v>1.66</v>
      </c>
      <c r="I66" s="12">
        <v>0</v>
      </c>
    </row>
    <row r="67" spans="2:9" ht="15" customHeight="1" x14ac:dyDescent="0.2">
      <c r="B67" t="s">
        <v>118</v>
      </c>
      <c r="C67" s="12">
        <v>20</v>
      </c>
      <c r="D67" s="8">
        <v>1.25</v>
      </c>
      <c r="E67" s="12">
        <v>9</v>
      </c>
      <c r="F67" s="8">
        <v>1.04</v>
      </c>
      <c r="G67" s="12">
        <v>11</v>
      </c>
      <c r="H67" s="8">
        <v>1.53</v>
      </c>
      <c r="I67" s="12">
        <v>0</v>
      </c>
    </row>
    <row r="69" spans="2:9" ht="15" customHeight="1" x14ac:dyDescent="0.2">
      <c r="B69" t="s">
        <v>175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3</vt:i4>
      </vt:variant>
    </vt:vector>
  </HeadingPairs>
  <TitlesOfParts>
    <vt:vector size="27" baseType="lpstr">
      <vt:lpstr>目次</vt:lpstr>
      <vt:lpstr>産業大分類</vt:lpstr>
      <vt:lpstr>産業中分類</vt:lpstr>
      <vt:lpstr>産業小分類</vt:lpstr>
      <vt:lpstr>滋賀県</vt:lpstr>
      <vt:lpstr>大津市</vt:lpstr>
      <vt:lpstr>彦根市</vt:lpstr>
      <vt:lpstr>長浜市</vt:lpstr>
      <vt:lpstr>近江八幡市</vt:lpstr>
      <vt:lpstr>草津市</vt:lpstr>
      <vt:lpstr>守山市</vt:lpstr>
      <vt:lpstr>栗東市</vt:lpstr>
      <vt:lpstr>甲賀市</vt:lpstr>
      <vt:lpstr>野洲市</vt:lpstr>
      <vt:lpstr>湖南市</vt:lpstr>
      <vt:lpstr>高島市</vt:lpstr>
      <vt:lpstr>東近江市</vt:lpstr>
      <vt:lpstr>米原市</vt:lpstr>
      <vt:lpstr>蒲生郡日野町</vt:lpstr>
      <vt:lpstr>蒲生郡竜王町</vt:lpstr>
      <vt:lpstr>愛知郡愛荘町</vt:lpstr>
      <vt:lpstr>犬上郡豊郷町</vt:lpstr>
      <vt:lpstr>犬上郡甲良町</vt:lpstr>
      <vt:lpstr>犬上郡多賀町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2023-08-17T02:22:36Z</dcterms:created>
  <dcterms:modified xsi:type="dcterms:W3CDTF">2023-08-17T02:22:36Z</dcterms:modified>
</cp:coreProperties>
</file>