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CAD2B326-01F9-424E-8CE8-1C914C8C9937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8" r:id="rId1"/>
    <sheet name="産業大分類" sheetId="5" r:id="rId2"/>
    <sheet name="産業中分類" sheetId="6" r:id="rId3"/>
    <sheet name="産業小分類" sheetId="7" r:id="rId4"/>
    <sheet name="三重県" sheetId="8" r:id="rId5"/>
    <sheet name="津市" sheetId="9" r:id="rId6"/>
    <sheet name="四日市市" sheetId="10" r:id="rId7"/>
    <sheet name="伊勢市" sheetId="11" r:id="rId8"/>
    <sheet name="松阪市" sheetId="12" r:id="rId9"/>
    <sheet name="桑名市" sheetId="13" r:id="rId10"/>
    <sheet name="鈴鹿市" sheetId="14" r:id="rId11"/>
    <sheet name="名張市" sheetId="15" r:id="rId12"/>
    <sheet name="尾鷲市" sheetId="16" r:id="rId13"/>
    <sheet name="亀山市" sheetId="17" r:id="rId14"/>
    <sheet name="鳥羽市" sheetId="18" r:id="rId15"/>
    <sheet name="熊野市" sheetId="19" r:id="rId16"/>
    <sheet name="いなべ市" sheetId="20" r:id="rId17"/>
    <sheet name="志摩市" sheetId="21" r:id="rId18"/>
    <sheet name="伊賀市" sheetId="22" r:id="rId19"/>
    <sheet name="桑名郡木曽岬町" sheetId="23" r:id="rId20"/>
    <sheet name="員弁郡東員町" sheetId="24" r:id="rId21"/>
    <sheet name="三重郡菰野町" sheetId="25" r:id="rId22"/>
    <sheet name="三重郡朝日町" sheetId="26" r:id="rId23"/>
    <sheet name="三重郡川越町" sheetId="27" r:id="rId24"/>
    <sheet name="多気郡多気町" sheetId="28" r:id="rId25"/>
    <sheet name="多気郡明和町" sheetId="29" r:id="rId26"/>
    <sheet name="多気郡大台町" sheetId="30" r:id="rId27"/>
    <sheet name="度会郡玉城町" sheetId="31" r:id="rId28"/>
    <sheet name="度会郡度会町" sheetId="32" r:id="rId29"/>
    <sheet name="度会郡大紀町" sheetId="33" r:id="rId30"/>
    <sheet name="度会郡南伊勢町" sheetId="34" r:id="rId31"/>
    <sheet name="北牟婁郡紀北町" sheetId="35" r:id="rId32"/>
    <sheet name="南牟婁郡御浜町" sheetId="36" r:id="rId33"/>
    <sheet name="南牟婁郡紀宝町" sheetId="37" r:id="rId3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97" r:id="rId35"/>
    <pivotCache cacheId="2198" r:id="rId36"/>
    <pivotCache cacheId="2199" r:id="rId3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7" l="1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<sst xmlns="http://schemas.openxmlformats.org/spreadsheetml/2006/main" count="4502" uniqueCount="262">
  <si>
    <t>24000 三重県</t>
  </si>
  <si>
    <t>24201 津市</t>
  </si>
  <si>
    <t>24202 四日市市</t>
  </si>
  <si>
    <t>24203 伊勢市</t>
  </si>
  <si>
    <t>24204 松阪市</t>
  </si>
  <si>
    <t>24205 桑名市</t>
  </si>
  <si>
    <t>24207 鈴鹿市</t>
  </si>
  <si>
    <t>24208 名張市</t>
  </si>
  <si>
    <t>24209 尾鷲市</t>
  </si>
  <si>
    <t>24210 亀山市</t>
  </si>
  <si>
    <t>24211 鳥羽市</t>
  </si>
  <si>
    <t>24212 熊野市</t>
  </si>
  <si>
    <t>24214 いなべ市</t>
  </si>
  <si>
    <t>24215 志摩市</t>
  </si>
  <si>
    <t>24216 伊賀市</t>
  </si>
  <si>
    <t>24303 桑名郡木曽岬町</t>
  </si>
  <si>
    <t>24324 員弁郡東員町</t>
  </si>
  <si>
    <t>24341 三重郡菰野町</t>
  </si>
  <si>
    <t>24343 三重郡朝日町</t>
  </si>
  <si>
    <t>24344 三重郡川越町</t>
  </si>
  <si>
    <t>24441 多気郡多気町</t>
  </si>
  <si>
    <t>24442 多気郡明和町</t>
  </si>
  <si>
    <t>24443 多気郡大台町</t>
  </si>
  <si>
    <t>24461 度会郡玉城町</t>
  </si>
  <si>
    <t>24470 度会郡度会町</t>
  </si>
  <si>
    <t>24471 度会郡大紀町</t>
  </si>
  <si>
    <t>24472 度会郡南伊勢町</t>
  </si>
  <si>
    <t>24543 北牟婁郡紀北町</t>
  </si>
  <si>
    <t>24561 南牟婁郡御浜町</t>
  </si>
  <si>
    <t>24562 南牟婁郡紀宝町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</si>
  <si>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</si>
  <si>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</si>
  <si>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</si>
  <si>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</si>
  <si>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</si>
  <si>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</si>
  <si>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</si>
  <si>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</si>
  <si>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</si>
  <si>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</si>
  <si>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</si>
  <si>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</si>
  <si>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</si>
  <si>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</si>
  <si>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</si>
  <si>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</si>
  <si>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</si>
  <si>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</si>
  <si>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</si>
  <si>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</si>
  <si>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</si>
  <si>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</si>
  <si>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</si>
  <si>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</si>
  <si>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</si>
  <si>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</si>
  <si>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</si>
  <si>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</si>
  <si>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</si>
  <si>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</si>
  <si>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</si>
  <si>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</si>
  <si>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</si>
  <si>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</si>
  <si>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</si>
  <si>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</si>
  <si>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</si>
  <si>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</si>
  <si>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</si>
  <si>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</si>
  <si>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</si>
  <si>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</si>
  <si>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</si>
  <si>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</si>
  <si>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92 その他の事業サービス業</t>
  </si>
  <si>
    <t>21 窯業・土石製品製造業</t>
  </si>
  <si>
    <t>09 食料品製造業</t>
  </si>
  <si>
    <t>32 その他の製造業</t>
  </si>
  <si>
    <t>68 不動産取引業</t>
  </si>
  <si>
    <t>12 木材・木製品製造業（家具を除く）</t>
  </si>
  <si>
    <t>25 はん用機械器具製造業</t>
  </si>
  <si>
    <t>26 生産用機械器具製造業</t>
  </si>
  <si>
    <t>77 持ち帰り・配達飲食サービス業</t>
  </si>
  <si>
    <t>31 輸送用機械器具製造業</t>
  </si>
  <si>
    <t>61 無店舗小売業</t>
  </si>
  <si>
    <t>52 飲食料品卸売業</t>
  </si>
  <si>
    <t>67 保険業（保険媒介代理業，保険サービス業を含む）</t>
  </si>
  <si>
    <t>75 宿泊業</t>
  </si>
  <si>
    <t>80 娯楽業</t>
  </si>
  <si>
    <t>10 飲料・たばこ・飼料製造業</t>
  </si>
  <si>
    <t>45 水運業</t>
  </si>
  <si>
    <t>13 家具・装備品製造業</t>
  </si>
  <si>
    <t>22 鉄鋼業</t>
  </si>
  <si>
    <t>23 非鉄金属製造業</t>
  </si>
  <si>
    <t>36 水道業</t>
  </si>
  <si>
    <t>44 道路貨物運送業</t>
  </si>
  <si>
    <t>47 倉庫業</t>
  </si>
  <si>
    <t>70 物品賃貸業</t>
  </si>
  <si>
    <t>90 機械等修理業（別掲を除く）</t>
  </si>
  <si>
    <t>11 繊維工業</t>
  </si>
  <si>
    <t>29 電気機械器具製造業</t>
  </si>
  <si>
    <t>15 印刷・同関連業</t>
  </si>
  <si>
    <t>05 鉱業，採石業，砂利採取業</t>
  </si>
  <si>
    <t>18 プラスチック製品製造業（別掲を除く）</t>
  </si>
  <si>
    <t>28 電子部品・デバイス・電子回路製造業</t>
  </si>
  <si>
    <t>88 廃棄物処理業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</si>
  <si>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</si>
  <si>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</si>
  <si>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</si>
  <si>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</si>
  <si>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</si>
  <si>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</si>
  <si>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</si>
  <si>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</si>
  <si>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</si>
  <si>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</si>
  <si>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</si>
  <si>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</si>
  <si>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</si>
  <si>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</si>
  <si>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</si>
  <si>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</si>
  <si>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</si>
  <si>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</si>
  <si>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</si>
  <si>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</si>
  <si>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</si>
  <si>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891 自動車整備業</t>
  </si>
  <si>
    <t>691 不動産賃貸業（貸家業，貸間業を除く）</t>
  </si>
  <si>
    <t>781 洗濯業</t>
  </si>
  <si>
    <t>559 他に分類されない卸売業</t>
  </si>
  <si>
    <t>573 婦人・子供服小売業</t>
  </si>
  <si>
    <t>586 菓子・パン小売業</t>
  </si>
  <si>
    <t>823 学習塾</t>
  </si>
  <si>
    <t>693 駐車場業</t>
  </si>
  <si>
    <t>311 自動車・同附属品製造業</t>
  </si>
  <si>
    <t>593 機械器具小売業（自動車，自転車を除く）</t>
  </si>
  <si>
    <t>066 建築リフォーム工事業</t>
  </si>
  <si>
    <t>682 不動産代理業・仲介業</t>
  </si>
  <si>
    <t>789 その他の洗濯・理容・美容・浴場業</t>
  </si>
  <si>
    <t>521 農畜産物・水産物卸売業</t>
  </si>
  <si>
    <t>585 酒小売業</t>
  </si>
  <si>
    <t>605 燃料小売業</t>
  </si>
  <si>
    <t>751 旅館，ホテル</t>
  </si>
  <si>
    <t>821 社会教育</t>
  </si>
  <si>
    <t>103 茶・コーヒー製造業（清涼飲料を除く）</t>
  </si>
  <si>
    <t>071 大工工事業</t>
  </si>
  <si>
    <t>092 水産食料品製造業</t>
  </si>
  <si>
    <t>584 鮮魚小売業</t>
  </si>
  <si>
    <t>761 食堂，レストラン（専門料理店を除く）</t>
  </si>
  <si>
    <t>809 その他の娯楽業</t>
  </si>
  <si>
    <t>121 製材業，木製品製造業</t>
  </si>
  <si>
    <t>581 各種食料品小売業</t>
  </si>
  <si>
    <t>772 配達飲食サービス業</t>
  </si>
  <si>
    <t>244 建設用・建築用金属製品製造業（製缶板金業を含む）</t>
  </si>
  <si>
    <t>266 金属加工機械製造業</t>
  </si>
  <si>
    <t>601 家具・建具・畳小売業</t>
  </si>
  <si>
    <t>214 陶磁器・同関連製品製造業</t>
  </si>
  <si>
    <t>075 左官工事業</t>
  </si>
  <si>
    <t>077 塗装工事業</t>
  </si>
  <si>
    <t>079 その他の職別工事業</t>
  </si>
  <si>
    <t>084 機械器具設置工事業</t>
  </si>
  <si>
    <t>122 造作材・合板・建築用組立材料製造業</t>
  </si>
  <si>
    <t>229 その他の鉄鋼業</t>
  </si>
  <si>
    <t>269 その他の生産用機械・同部分品製造業</t>
  </si>
  <si>
    <t>441 一般貨物自動車運送業</t>
  </si>
  <si>
    <t>471 倉庫業（冷蔵倉庫業を除く）</t>
  </si>
  <si>
    <t>534 鉄鋼製品卸売業</t>
  </si>
  <si>
    <t>541 産業機械器具卸売業</t>
  </si>
  <si>
    <t>542 自動車卸売業</t>
  </si>
  <si>
    <t>611 通信販売・訪問販売小売業</t>
  </si>
  <si>
    <t>694 不動産管理業</t>
  </si>
  <si>
    <t>700 管理，補助的経済活動を行う事業所</t>
  </si>
  <si>
    <t>759 その他の宿泊業</t>
  </si>
  <si>
    <t>901 機械修理業（電気機械器具を除く）</t>
  </si>
  <si>
    <t>072 とび・土工・コンクリート工事業</t>
  </si>
  <si>
    <t>102 酒類製造業</t>
  </si>
  <si>
    <t>119 その他の繊維製品製造業</t>
  </si>
  <si>
    <t>235 非鉄金属素形材製造業</t>
  </si>
  <si>
    <t>291 発電用・送電用・配電用電気機械器具製造業</t>
  </si>
  <si>
    <t>619 その他の無店舗小売業</t>
  </si>
  <si>
    <t>722 公証人役場，司法書士事務所，土地家屋調査士事務所</t>
  </si>
  <si>
    <t>799 他に分類されない生活関連サービス業</t>
  </si>
  <si>
    <t>804 スポーツ施設提供業</t>
  </si>
  <si>
    <t>833 歯科診療所</t>
  </si>
  <si>
    <t>219 その他の窯業・土石製品製造業</t>
  </si>
  <si>
    <t>329 他に分類されない製造業</t>
  </si>
  <si>
    <t>582 野菜・果実小売業</t>
  </si>
  <si>
    <t>151 印刷業</t>
  </si>
  <si>
    <t>579 その他の織物・衣服・身の回り品小売業</t>
  </si>
  <si>
    <t>076 板金・金物工事業</t>
  </si>
  <si>
    <t>604 農耕用品小売業</t>
  </si>
  <si>
    <t>313 船舶製造・修理業，舶用機関製造業</t>
  </si>
  <si>
    <t>764 すし店</t>
  </si>
  <si>
    <t>531 建築材料卸売業</t>
  </si>
  <si>
    <t>産業小分類</t>
  </si>
  <si>
    <t>24000　三重県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</si>
  <si>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</si>
  <si>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</si>
  <si>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</si>
  <si>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</si>
  <si>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</si>
  <si>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24201　津市</t>
  </si>
  <si>
    <t>24202　四日市市</t>
  </si>
  <si>
    <t>24203　伊勢市</t>
  </si>
  <si>
    <t>24204　松阪市</t>
  </si>
  <si>
    <t>24205　桑名市</t>
  </si>
  <si>
    <t>24207　鈴鹿市</t>
  </si>
  <si>
    <t>24208　名張市</t>
  </si>
  <si>
    <t>24209　尾鷲市</t>
  </si>
  <si>
    <t>24210　亀山市</t>
  </si>
  <si>
    <t>24211　鳥羽市</t>
  </si>
  <si>
    <t>24212　熊野市</t>
  </si>
  <si>
    <t>24214　いなべ市</t>
  </si>
  <si>
    <t>24215　志摩市</t>
  </si>
  <si>
    <t>24216　伊賀市</t>
  </si>
  <si>
    <t>24303　桑名郡木曽岬町</t>
  </si>
  <si>
    <t>24324　員弁郡東員町</t>
  </si>
  <si>
    <t>24341　三重郡菰野町</t>
  </si>
  <si>
    <t>24343　三重郡朝日町</t>
  </si>
  <si>
    <t>24344　三重郡川越町</t>
  </si>
  <si>
    <t>24441　多気郡多気町</t>
  </si>
  <si>
    <t>24442　多気郡明和町</t>
  </si>
  <si>
    <t>24443　多気郡大台町</t>
  </si>
  <si>
    <t>24461　度会郡玉城町</t>
  </si>
  <si>
    <t>24470　度会郡度会町</t>
  </si>
  <si>
    <t>24471　度会郡大紀町</t>
  </si>
  <si>
    <t>24472　度会郡南伊勢町</t>
  </si>
  <si>
    <t>24543　北牟婁郡紀北町</t>
  </si>
  <si>
    <t>24561　南牟婁郡御浜町</t>
  </si>
  <si>
    <t>24562　南牟婁郡紀宝町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</si>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</sst>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7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6940277778" createdVersion="5" refreshedVersion="8" minRefreshableVersion="3" recordCount="450" xr:uid="{745AAD48-9089-4C50-B90F-62D7008A8F32}">
  <cacheSource type="external" connectionId="1"/>
  <cacheFields count="11">
    <cacheField name="都道府県" numFmtId="0" sqlType="-9">
      <sharedItems count="1">
        <s v="24 三重県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9728"/>
    </cacheField>
    <cacheField name="構成比" numFmtId="0" sqlType="3">
      <sharedItems containsSemiMixedTypes="0" containsString="0" containsNumber="1" minValue="0" maxValue="33.57"/>
    </cacheField>
    <cacheField name="総数（個人）" numFmtId="0" sqlType="4">
      <sharedItems containsSemiMixedTypes="0" containsString="0" containsNumber="1" containsInteger="1" minValue="0" maxValue="5011"/>
    </cacheField>
    <cacheField name="構成比（個人）" numFmtId="0" sqlType="3">
      <sharedItems containsSemiMixedTypes="0" containsString="0" containsNumber="1" minValue="0" maxValue="33.659999999999997"/>
    </cacheField>
    <cacheField name="総数（法人）" numFmtId="0" sqlType="4">
      <sharedItems containsSemiMixedTypes="0" containsString="0" containsNumber="1" containsInteger="1" minValue="0" maxValue="4707"/>
    </cacheField>
    <cacheField name="構成比（法人）" numFmtId="0" sqlType="3">
      <sharedItems containsSemiMixedTypes="0" containsString="0" containsNumber="1" minValue="0" maxValue="42.42"/>
    </cacheField>
    <cacheField name="総数（法人以外の団体）" numFmtId="0" sqlType="4">
      <sharedItems containsSemiMixedTypes="0" containsString="0" containsNumber="1" containsInteger="1" minValue="0" maxValue="19" count="12">
        <n v="0"/>
        <n v="4"/>
        <n v="1"/>
        <n v="9"/>
        <n v="2"/>
        <n v="3"/>
        <n v="7"/>
        <n v="8"/>
        <n v="12"/>
        <n v="16"/>
        <n v="19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7064930553" createdVersion="5" refreshedVersion="8" minRefreshableVersion="3" recordCount="666" xr:uid="{05DDA218-AF27-4349-AAAB-024BCA8FF483}">
  <cacheSource type="external" connectionId="2"/>
  <cacheFields count="14">
    <cacheField name="都道府県" numFmtId="0" sqlType="-9">
      <sharedItems count="1">
        <s v="24 三重県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産業分類コード" numFmtId="0" sqlType="-8">
      <sharedItems count="53">
        <s v="78"/>
        <s v="76"/>
        <s v="60"/>
        <s v="06"/>
        <s v="69"/>
        <s v="58"/>
        <s v="07"/>
        <s v="82"/>
        <s v="08"/>
        <s v="59"/>
        <s v="83"/>
        <s v="57"/>
        <s v="72"/>
        <s v="74"/>
        <s v="89"/>
        <s v="55"/>
        <s v="24"/>
        <s v="85"/>
        <s v="53"/>
        <s v="79"/>
        <s v="54"/>
        <s v="92"/>
        <s v="21"/>
        <s v="09"/>
        <s v="68"/>
        <s v="32"/>
        <s v="12"/>
        <s v="26"/>
        <s v="25"/>
        <s v="77"/>
        <s v="31"/>
        <s v="61"/>
        <s v="75"/>
        <s v="52"/>
        <s v="80"/>
        <s v="67"/>
        <s v="10"/>
        <s v="45"/>
        <s v="13"/>
        <s v="22"/>
        <s v="23"/>
        <s v="36"/>
        <s v="44"/>
        <s v="47"/>
        <s v="70"/>
        <s v="90"/>
        <s v="11"/>
        <s v="29"/>
        <s v="15"/>
        <s v="05"/>
        <s v="88"/>
        <s v="18"/>
        <s v="28"/>
      </sharedItems>
    </cacheField>
    <cacheField name="産業分類" numFmtId="0" sqlType="-9">
      <sharedItems count="53">
        <s v="洗濯・理容・美容・浴場業"/>
        <s v="飲食店"/>
        <s v="その他の小売業"/>
        <s v="総合工事業"/>
        <s v="不動産賃貸業・管理業"/>
        <s v="飲食料品小売業"/>
        <s v="職別工事業（設備工事業を除く）"/>
        <s v="その他の教育，学習支援業"/>
        <s v="設備工事業"/>
        <s v="機械器具小売業"/>
        <s v="医療業"/>
        <s v="織物・衣服・身の回り品小売業"/>
        <s v="専門サービス業（他に分類されないもの）"/>
        <s v="技術サービス業（他に分類されないもの）"/>
        <s v="自動車整備業"/>
        <s v="その他の卸売業"/>
        <s v="金属製品製造業"/>
        <s v="社会保険・社会福祉・介護事業"/>
        <s v="建築材料，鉱物・金属材料等卸売業"/>
        <s v="その他の生活関連サービス業"/>
        <s v="機械器具卸売業"/>
        <s v="その他の事業サービス業"/>
        <s v="窯業・土石製品製造業"/>
        <s v="食料品製造業"/>
        <s v="不動産取引業"/>
        <s v="その他の製造業"/>
        <s v="木材・木製品製造業（家具を除く）"/>
        <s v="生産用機械器具製造業"/>
        <s v="はん用機械器具製造業"/>
        <s v="持ち帰り・配達飲食サービス業"/>
        <s v="輸送用機械器具製造業"/>
        <s v="無店舗小売業"/>
        <s v="宿泊業"/>
        <s v="飲食料品卸売業"/>
        <s v="娯楽業"/>
        <s v="保険業（保険媒介代理業，保険サービス業を含む）"/>
        <s v="飲料・たばこ・飼料製造業"/>
        <s v="水運業"/>
        <s v="家具・装備品製造業"/>
        <s v="鉄鋼業"/>
        <s v="非鉄金属製造業"/>
        <s v="水道業"/>
        <s v="道路貨物運送業"/>
        <s v="倉庫業"/>
        <s v="物品賃貸業"/>
        <s v="機械等修理業（別掲を除く）"/>
        <s v="繊維工業"/>
        <s v="電気機械器具製造業"/>
        <s v="印刷・同関連業"/>
        <s v="鉱業，採石業，砂利採取業"/>
        <s v="廃棄物処理業"/>
        <s v="プラスチック製品製造業（別掲を除く）"/>
        <s v="電子部品・デバイス・電子回路製造業"/>
      </sharedItems>
    </cacheField>
    <cacheField name="産業中分類" numFmtId="0" sqlType="-9">
      <sharedItems count="53">
        <s v="78 洗濯・理容・美容・浴場業"/>
        <s v="76 飲食店"/>
        <s v="60 その他の小売業"/>
        <s v="06 総合工事業"/>
        <s v="69 不動産賃貸業・管理業"/>
        <s v="58 飲食料品小売業"/>
        <s v="07 職別工事業（設備工事業を除く）"/>
        <s v="82 その他の教育，学習支援業"/>
        <s v="08 設備工事業"/>
        <s v="59 機械器具小売業"/>
        <s v="83 医療業"/>
        <s v="57 織物・衣服・身の回り品小売業"/>
        <s v="72 専門サービス業（他に分類されないもの）"/>
        <s v="74 技術サービス業（他に分類されないもの）"/>
        <s v="89 自動車整備業"/>
        <s v="55 その他の卸売業"/>
        <s v="24 金属製品製造業"/>
        <s v="85 社会保険・社会福祉・介護事業"/>
        <s v="53 建築材料，鉱物・金属材料等卸売業"/>
        <s v="79 その他の生活関連サービス業"/>
        <s v="54 機械器具卸売業"/>
        <s v="92 その他の事業サービス業"/>
        <s v="21 窯業・土石製品製造業"/>
        <s v="09 食料品製造業"/>
        <s v="68 不動産取引業"/>
        <s v="32 その他の製造業"/>
        <s v="12 木材・木製品製造業（家具を除く）"/>
        <s v="26 生産用機械器具製造業"/>
        <s v="25 はん用機械器具製造業"/>
        <s v="77 持ち帰り・配達飲食サービス業"/>
        <s v="31 輸送用機械器具製造業"/>
        <s v="61 無店舗小売業"/>
        <s v="75 宿泊業"/>
        <s v="52 飲食料品卸売業"/>
        <s v="80 娯楽業"/>
        <s v="67 保険業（保険媒介代理業，保険サービス業を含む）"/>
        <s v="10 飲料・たばこ・飼料製造業"/>
        <s v="45 水運業"/>
        <s v="13 家具・装備品製造業"/>
        <s v="22 鉄鋼業"/>
        <s v="23 非鉄金属製造業"/>
        <s v="36 水道業"/>
        <s v="44 道路貨物運送業"/>
        <s v="47 倉庫業"/>
        <s v="70 物品賃貸業"/>
        <s v="90 機械等修理業（別掲を除く）"/>
        <s v="11 繊維工業"/>
        <s v="29 電気機械器具製造業"/>
        <s v="15 印刷・同関連業"/>
        <s v="05 鉱業，採石業，砂利採取業"/>
        <s v="88 廃棄物処理業"/>
        <s v="18 プラスチック製品製造業（別掲を除く）"/>
        <s v="28 電子部品・デバイス・電子回路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4181" count="178">
        <n v="4181"/>
        <n v="3933"/>
        <n v="2913"/>
        <n v="2778"/>
        <n v="2354"/>
        <n v="1963"/>
        <n v="1839"/>
        <n v="1602"/>
        <n v="1582"/>
        <n v="1495"/>
        <n v="1047"/>
        <n v="982"/>
        <n v="925"/>
        <n v="903"/>
        <n v="634"/>
        <n v="556"/>
        <n v="527"/>
        <n v="524"/>
        <n v="518"/>
        <n v="495"/>
        <n v="586"/>
        <n v="484"/>
        <n v="362"/>
        <n v="344"/>
        <n v="293"/>
        <n v="246"/>
        <n v="242"/>
        <n v="222"/>
        <n v="198"/>
        <n v="172"/>
        <n v="170"/>
        <n v="159"/>
        <n v="136"/>
        <n v="130"/>
        <n v="112"/>
        <n v="92"/>
        <n v="89"/>
        <n v="87"/>
        <n v="86"/>
        <n v="84"/>
        <n v="650"/>
        <n v="594"/>
        <n v="409"/>
        <n v="404"/>
        <n v="390"/>
        <n v="354"/>
        <n v="284"/>
        <n v="260"/>
        <n v="218"/>
        <n v="184"/>
        <n v="174"/>
        <n v="168"/>
        <n v="157"/>
        <n v="134"/>
        <n v="128"/>
        <n v="105"/>
        <n v="97"/>
        <n v="93"/>
        <n v="90"/>
        <n v="406"/>
        <n v="396"/>
        <n v="364"/>
        <n v="295"/>
        <n v="183"/>
        <n v="179"/>
        <n v="137"/>
        <n v="132"/>
        <n v="124"/>
        <n v="99"/>
        <n v="78"/>
        <n v="73"/>
        <n v="58"/>
        <n v="52"/>
        <n v="50"/>
        <n v="46"/>
        <n v="45"/>
        <n v="577"/>
        <n v="454"/>
        <n v="389"/>
        <n v="296"/>
        <n v="259"/>
        <n v="211"/>
        <n v="206"/>
        <n v="165"/>
        <n v="149"/>
        <n v="123"/>
        <n v="110"/>
        <n v="95"/>
        <n v="80"/>
        <n v="72"/>
        <n v="61"/>
        <n v="59"/>
        <n v="51"/>
        <n v="278"/>
        <n v="253"/>
        <n v="232"/>
        <n v="187"/>
        <n v="154"/>
        <n v="153"/>
        <n v="135"/>
        <n v="94"/>
        <n v="81"/>
        <n v="74"/>
        <n v="66"/>
        <n v="65"/>
        <n v="42"/>
        <n v="39"/>
        <n v="31"/>
        <n v="357"/>
        <n v="307"/>
        <n v="251"/>
        <n v="231"/>
        <n v="164"/>
        <n v="121"/>
        <n v="117"/>
        <n v="77"/>
        <n v="75"/>
        <n v="67"/>
        <n v="53"/>
        <n v="49"/>
        <n v="199"/>
        <n v="142"/>
        <n v="114"/>
        <n v="107"/>
        <n v="104"/>
        <n v="64"/>
        <n v="57"/>
        <n v="48"/>
        <n v="37"/>
        <n v="36"/>
        <n v="34"/>
        <n v="33"/>
        <n v="29"/>
        <n v="26"/>
        <n v="21"/>
        <n v="16"/>
        <n v="35"/>
        <n v="28"/>
        <n v="22"/>
        <n v="18"/>
        <n v="17"/>
        <n v="14"/>
        <n v="11"/>
        <n v="10"/>
        <n v="9"/>
        <n v="71"/>
        <n v="54"/>
        <n v="47"/>
        <n v="20"/>
        <n v="12"/>
        <n v="102"/>
        <n v="62"/>
        <n v="56"/>
        <n v="27"/>
        <n v="19"/>
        <n v="63"/>
        <n v="25"/>
        <n v="15"/>
        <n v="13"/>
        <n v="32"/>
        <n v="177"/>
        <n v="175"/>
        <n v="101"/>
        <n v="100"/>
        <n v="70"/>
        <n v="44"/>
        <n v="40"/>
        <n v="8"/>
        <n v="7"/>
        <n v="6"/>
        <n v="5"/>
        <n v="4"/>
        <n v="3"/>
        <n v="2"/>
        <n v="24"/>
        <n v="108"/>
        <n v="23"/>
        <n v="30"/>
      </sharedItems>
    </cacheField>
    <cacheField name="構成比" numFmtId="0" sqlType="3">
      <sharedItems containsSemiMixedTypes="0" containsString="0" containsNumber="1" minValue="0.67" maxValue="16.350000000000001" count="358">
        <n v="10.35"/>
        <n v="9.73"/>
        <n v="7.21"/>
        <n v="6.87"/>
        <n v="5.83"/>
        <n v="4.8600000000000003"/>
        <n v="4.55"/>
        <n v="3.96"/>
        <n v="3.91"/>
        <n v="3.7"/>
        <n v="2.59"/>
        <n v="2.4300000000000002"/>
        <n v="2.29"/>
        <n v="2.23"/>
        <n v="1.57"/>
        <n v="1.38"/>
        <n v="1.3"/>
        <n v="1.28"/>
        <n v="1.22"/>
        <n v="11.08"/>
        <n v="9.15"/>
        <n v="6.84"/>
        <n v="6.5"/>
        <n v="5.54"/>
        <n v="4.6500000000000004"/>
        <n v="4.58"/>
        <n v="4.2"/>
        <n v="3.74"/>
        <n v="3.25"/>
        <n v="3.21"/>
        <n v="3.01"/>
        <n v="2.57"/>
        <n v="2.46"/>
        <n v="2.12"/>
        <n v="1.74"/>
        <n v="1.68"/>
        <n v="1.64"/>
        <n v="1.63"/>
        <n v="1.59"/>
        <n v="10.24"/>
        <n v="9.36"/>
        <n v="6.44"/>
        <n v="6.36"/>
        <n v="6.14"/>
        <n v="5.58"/>
        <n v="4.47"/>
        <n v="4.0999999999999996"/>
        <n v="3.43"/>
        <n v="2.9"/>
        <n v="2.74"/>
        <n v="2.65"/>
        <n v="2.4700000000000002"/>
        <n v="2.11"/>
        <n v="2.02"/>
        <n v="1.65"/>
        <n v="1.53"/>
        <n v="1.47"/>
        <n v="1.42"/>
        <n v="1.32"/>
        <n v="10.76"/>
        <n v="10.5"/>
        <n v="9.65"/>
        <n v="7.82"/>
        <n v="4.8499999999999996"/>
        <n v="4.74"/>
        <n v="4.16"/>
        <n v="3.63"/>
        <n v="3.5"/>
        <n v="3.45"/>
        <n v="3.29"/>
        <n v="2.78"/>
        <n v="2.62"/>
        <n v="2.0699999999999998"/>
        <n v="1.93"/>
        <n v="1.54"/>
        <n v="1.33"/>
        <n v="1.19"/>
        <n v="13.05"/>
        <n v="10.27"/>
        <n v="8.8000000000000007"/>
        <n v="6.69"/>
        <n v="5.86"/>
        <n v="4.7699999999999996"/>
        <n v="4.66"/>
        <n v="3.73"/>
        <n v="3.37"/>
        <n v="2.4900000000000002"/>
        <n v="2.15"/>
        <n v="1.94"/>
        <n v="1.81"/>
        <n v="1.18"/>
        <n v="1.1499999999999999"/>
        <n v="9.0399999999999991"/>
        <n v="8.2200000000000006"/>
        <n v="7.54"/>
        <n v="6.08"/>
        <n v="5.01"/>
        <n v="4.97"/>
        <n v="4.3899999999999997"/>
        <n v="4.03"/>
        <n v="3.06"/>
        <n v="3.02"/>
        <n v="2.63"/>
        <n v="2.54"/>
        <n v="2.41"/>
        <n v="2.37"/>
        <n v="1.37"/>
        <n v="1.27"/>
        <n v="1.01"/>
        <n v="10.89"/>
        <n v="9.3699999999999992"/>
        <n v="7.66"/>
        <n v="7.05"/>
        <n v="5.03"/>
        <n v="5"/>
        <n v="4.79"/>
        <n v="4.12"/>
        <n v="3.69"/>
        <n v="3.57"/>
        <n v="2.38"/>
        <n v="2.35"/>
        <n v="2.04"/>
        <n v="2.0099999999999998"/>
        <n v="1.77"/>
        <n v="1.62"/>
        <n v="1.56"/>
        <n v="1.49"/>
        <n v="1.4"/>
        <n v="12.22"/>
        <n v="8.7200000000000006"/>
        <n v="8.41"/>
        <n v="7"/>
        <n v="6.57"/>
        <n v="6.38"/>
        <n v="3.93"/>
        <n v="2.95"/>
        <n v="2.58"/>
        <n v="2.27"/>
        <n v="2.21"/>
        <n v="2.09"/>
        <n v="2.0299999999999998"/>
        <n v="1.78"/>
        <n v="1.6"/>
        <n v="1.29"/>
        <n v="0.98"/>
        <n v="13.98"/>
        <n v="11.24"/>
        <n v="8.5"/>
        <n v="8.36"/>
        <n v="5.19"/>
        <n v="5.04"/>
        <n v="4.9000000000000004"/>
        <n v="3.17"/>
        <n v="2.4500000000000002"/>
        <n v="1.44"/>
        <n v="11.64"/>
        <n v="9.61"/>
        <n v="7.31"/>
        <n v="6.77"/>
        <n v="4.5999999999999996"/>
        <n v="4.1900000000000004"/>
        <n v="2.84"/>
        <n v="2.71"/>
        <n v="2.44"/>
        <n v="1.35"/>
        <n v="14.72"/>
        <n v="8.9499999999999993"/>
        <n v="8.3699999999999992"/>
        <n v="8.08"/>
        <n v="7.07"/>
        <n v="6.93"/>
        <n v="3.9"/>
        <n v="1.73"/>
        <n v="12.97"/>
        <n v="10.93"/>
        <n v="9.18"/>
        <n v="6.56"/>
        <n v="3.94"/>
        <n v="3.79"/>
        <n v="3.64"/>
        <n v="2.19"/>
        <n v="1.9"/>
        <n v="1.75"/>
        <n v="1.46"/>
        <n v="9.91"/>
        <n v="9.41"/>
        <n v="7.11"/>
        <n v="6.31"/>
        <n v="5.41"/>
        <n v="5.31"/>
        <n v="4.7"/>
        <n v="3.4"/>
        <n v="3.2"/>
        <n v="2.5"/>
        <n v="2.1"/>
        <n v="2"/>
        <n v="1.8"/>
        <n v="1.5"/>
        <n v="1.2"/>
        <n v="11.36"/>
        <n v="11.23"/>
        <n v="10.210000000000001"/>
        <n v="6.48"/>
        <n v="6.42"/>
        <n v="4.75"/>
        <n v="4.49"/>
        <n v="4.17"/>
        <n v="3.34"/>
        <n v="2.82"/>
        <n v="1.86"/>
        <n v="1.67"/>
        <n v="8.83"/>
        <n v="8.77"/>
        <n v="8.27"/>
        <n v="5.14"/>
        <n v="4.8899999999999997"/>
        <n v="4.08"/>
        <n v="3.13"/>
        <n v="2.52"/>
        <n v="2.2200000000000002"/>
        <n v="1.97"/>
        <n v="1.66"/>
        <n v="1.41"/>
        <n v="1.36"/>
        <n v="10.37"/>
        <n v="7.41"/>
        <n v="6.67"/>
        <n v="5.93"/>
        <n v="4.4400000000000004"/>
        <n v="2.96"/>
        <n v="1.48"/>
        <n v="10.54"/>
        <n v="5.38"/>
        <n v="5.16"/>
        <n v="4.7300000000000004"/>
        <n v="4.5199999999999996"/>
        <n v="3.87"/>
        <n v="3.23"/>
        <n v="1.08"/>
        <n v="13.42"/>
        <n v="9.32"/>
        <n v="7.33"/>
        <n v="6.96"/>
        <n v="6.58"/>
        <n v="4.84"/>
        <n v="4.22"/>
        <n v="3.98"/>
        <n v="3.35"/>
        <n v="2.86"/>
        <n v="2.48"/>
        <n v="1.99"/>
        <n v="1.61"/>
        <n v="1.24"/>
        <n v="14.79"/>
        <n v="9.4700000000000006"/>
        <n v="8.2799999999999994"/>
        <n v="7.1"/>
        <n v="5.92"/>
        <n v="4.1399999999999997"/>
        <n v="3.55"/>
        <n v="7.34"/>
        <n v="7.03"/>
        <n v="6.73"/>
        <n v="5.81"/>
        <n v="5.5"/>
        <n v="3.67"/>
        <n v="3.36"/>
        <n v="2.14"/>
        <n v="1.83"/>
        <n v="8.3800000000000008"/>
        <n v="8.09"/>
        <n v="7.51"/>
        <n v="7.23"/>
        <n v="6.65"/>
        <n v="3.47"/>
        <n v="3.18"/>
        <n v="2.6"/>
        <n v="2.31"/>
        <n v="1.45"/>
        <n v="10.29"/>
        <n v="7.92"/>
        <n v="7.39"/>
        <n v="6.6"/>
        <n v="5.8"/>
        <n v="5.28"/>
        <n v="2.64"/>
        <n v="1.85"/>
        <n v="1.58"/>
        <n v="13.41"/>
        <n v="7.93"/>
        <n v="7.62"/>
        <n v="6.4"/>
        <n v="5.18"/>
        <n v="4.88"/>
        <n v="4.2699999999999996"/>
        <n v="3.66"/>
        <n v="2.13"/>
        <n v="1.52"/>
        <n v="11.29"/>
        <n v="8.4700000000000006"/>
        <n v="6.85"/>
        <n v="6.45"/>
        <n v="6.05"/>
        <n v="5.65"/>
        <n v="2.42"/>
        <n v="1.21"/>
        <n v="11.06"/>
        <n v="10.050000000000001"/>
        <n v="9.5500000000000007"/>
        <n v="7.04"/>
        <n v="6.53"/>
        <n v="5.53"/>
        <n v="4.0199999999999996"/>
        <n v="3.52"/>
        <n v="1.51"/>
        <n v="12.11"/>
        <n v="11.76"/>
        <n v="10.38"/>
        <n v="7.27"/>
        <n v="6.23"/>
        <n v="3.46"/>
        <n v="3.11"/>
        <n v="2.08"/>
        <n v="1.04"/>
        <n v="9.8000000000000007"/>
        <n v="8.5399999999999991"/>
        <n v="7.29"/>
        <n v="5.78"/>
        <n v="3.77"/>
        <n v="2.2599999999999998"/>
        <n v="1.76"/>
        <n v="1.26"/>
        <n v="16.350000000000001"/>
        <n v="10.78"/>
        <n v="7.83"/>
        <n v="7.3"/>
        <n v="5.74"/>
        <n v="3.83"/>
        <n v="3.65"/>
        <n v="3.48"/>
        <n v="3.3"/>
        <n v="2.61"/>
        <n v="1.91"/>
        <n v="1.39"/>
        <n v="10.25"/>
        <n v="9.89"/>
        <n v="8.48"/>
        <n v="4.59"/>
        <n v="4.24"/>
        <n v="3.89"/>
        <n v="3.53"/>
        <n v="2.83"/>
        <n v="13.09"/>
        <n v="11.74"/>
        <n v="6.04"/>
        <n v="2.68"/>
        <n v="1.34"/>
        <n v="0.67"/>
      </sharedItems>
    </cacheField>
    <cacheField name="総数（個人）" numFmtId="0" sqlType="4">
      <sharedItems containsSemiMixedTypes="0" containsString="0" containsNumber="1" containsInteger="1" minValue="0" maxValue="3678" count="142">
        <n v="3678"/>
        <n v="3491"/>
        <n v="1588"/>
        <n v="840"/>
        <n v="1167"/>
        <n v="1479"/>
        <n v="1038"/>
        <n v="1067"/>
        <n v="526"/>
        <n v="877"/>
        <n v="933"/>
        <n v="499"/>
        <n v="657"/>
        <n v="380"/>
        <n v="487"/>
        <n v="145"/>
        <n v="198"/>
        <n v="6"/>
        <n v="114"/>
        <n v="229"/>
        <n v="496"/>
        <n v="414"/>
        <n v="82"/>
        <n v="170"/>
        <n v="112"/>
        <n v="126"/>
        <n v="124"/>
        <n v="171"/>
        <n v="55"/>
        <n v="101"/>
        <n v="116"/>
        <n v="45"/>
        <n v="61"/>
        <n v="0"/>
        <n v="10"/>
        <n v="68"/>
        <n v="41"/>
        <n v="15"/>
        <n v="558"/>
        <n v="518"/>
        <n v="110"/>
        <n v="64"/>
        <n v="183"/>
        <n v="46"/>
        <n v="92"/>
        <n v="192"/>
        <n v="111"/>
        <n v="153"/>
        <n v="103"/>
        <n v="19"/>
        <n v="3"/>
        <n v="21"/>
        <n v="62"/>
        <n v="344"/>
        <n v="247"/>
        <n v="150"/>
        <n v="105"/>
        <n v="56"/>
        <n v="95"/>
        <n v="96"/>
        <n v="73"/>
        <n v="65"/>
        <n v="47"/>
        <n v="94"/>
        <n v="77"/>
        <n v="23"/>
        <n v="39"/>
        <n v="40"/>
        <n v="25"/>
        <n v="7"/>
        <n v="532"/>
        <n v="411"/>
        <n v="251"/>
        <n v="139"/>
        <n v="137"/>
        <n v="154"/>
        <n v="129"/>
        <n v="86"/>
        <n v="113"/>
        <n v="63"/>
        <n v="42"/>
        <n v="32"/>
        <n v="5"/>
        <n v="16"/>
        <n v="231"/>
        <n v="216"/>
        <n v="104"/>
        <n v="50"/>
        <n v="109"/>
        <n v="58"/>
        <n v="37"/>
        <n v="49"/>
        <n v="14"/>
        <n v="60"/>
        <n v="29"/>
        <n v="59"/>
        <n v="9"/>
        <n v="12"/>
        <n v="4"/>
        <n v="11"/>
        <n v="298"/>
        <n v="259"/>
        <n v="120"/>
        <n v="84"/>
        <n v="90"/>
        <n v="69"/>
        <n v="44"/>
        <n v="51"/>
        <n v="22"/>
        <n v="20"/>
        <n v="1"/>
        <n v="175"/>
        <n v="100"/>
        <n v="67"/>
        <n v="38"/>
        <n v="27"/>
        <n v="28"/>
        <n v="24"/>
        <n v="17"/>
        <n v="91"/>
        <n v="76"/>
        <n v="18"/>
        <n v="8"/>
        <n v="2"/>
        <n v="34"/>
        <n v="87"/>
        <n v="74"/>
        <n v="13"/>
        <n v="31"/>
        <n v="54"/>
        <n v="43"/>
        <n v="33"/>
        <n v="30"/>
        <n v="163"/>
        <n v="78"/>
        <n v="52"/>
        <n v="35"/>
        <n v="148"/>
        <n v="143"/>
        <n v="80"/>
        <n v="36"/>
        <n v="26"/>
      </sharedItems>
    </cacheField>
    <cacheField name="構成比（個人）" numFmtId="0" sqlType="3">
      <sharedItems containsSemiMixedTypes="0" containsString="0" containsNumber="1" minValue="0" maxValue="21.03" count="369">
        <n v="16.63"/>
        <n v="15.79"/>
        <n v="7.18"/>
        <n v="3.8"/>
        <n v="5.28"/>
        <n v="6.69"/>
        <n v="4.6900000000000004"/>
        <n v="4.82"/>
        <n v="2.38"/>
        <n v="3.97"/>
        <n v="4.22"/>
        <n v="2.2599999999999998"/>
        <n v="2.97"/>
        <n v="1.72"/>
        <n v="2.2000000000000002"/>
        <n v="0.66"/>
        <n v="0.9"/>
        <n v="0.03"/>
        <n v="0.52"/>
        <n v="1.04"/>
        <n v="19.25"/>
        <n v="16.07"/>
        <n v="3.18"/>
        <n v="6.6"/>
        <n v="4.3499999999999996"/>
        <n v="4.8899999999999997"/>
        <n v="4.8099999999999996"/>
        <n v="6.64"/>
        <n v="2.14"/>
        <n v="3.92"/>
        <n v="4.5"/>
        <n v="1.75"/>
        <n v="2.37"/>
        <n v="4.43"/>
        <n v="0"/>
        <n v="0.39"/>
        <n v="2.64"/>
        <n v="1.59"/>
        <n v="0.57999999999999996"/>
        <n v="19.84"/>
        <n v="18.420000000000002"/>
        <n v="3.91"/>
        <n v="2.2799999999999998"/>
        <n v="6.51"/>
        <n v="1.64"/>
        <n v="3.27"/>
        <n v="6.83"/>
        <n v="3.95"/>
        <n v="3.98"/>
        <n v="5.44"/>
        <n v="3.66"/>
        <n v="1.6"/>
        <n v="0.68"/>
        <n v="0.11"/>
        <n v="0.75"/>
        <n v="0.21"/>
        <n v="15.78"/>
        <n v="11.33"/>
        <n v="6.88"/>
        <n v="2.57"/>
        <n v="4.3600000000000003"/>
        <n v="4.4000000000000004"/>
        <n v="3.35"/>
        <n v="2.98"/>
        <n v="2.16"/>
        <n v="4.3099999999999996"/>
        <n v="3.53"/>
        <n v="1.06"/>
        <n v="1.79"/>
        <n v="0.96"/>
        <n v="1.83"/>
        <n v="1.1499999999999999"/>
        <n v="0.32"/>
        <n v="19.52"/>
        <n v="15.08"/>
        <n v="9.2100000000000009"/>
        <n v="4.18"/>
        <n v="5.0999999999999996"/>
        <n v="5.03"/>
        <n v="5.65"/>
        <n v="4.7300000000000004"/>
        <n v="2.35"/>
        <n v="3.16"/>
        <n v="4.1500000000000004"/>
        <n v="2.31"/>
        <n v="2.68"/>
        <n v="1.54"/>
        <n v="2.39"/>
        <n v="1.17"/>
        <n v="0.18"/>
        <n v="0.59"/>
        <n v="15.66"/>
        <n v="14.64"/>
        <n v="7.05"/>
        <n v="5.56"/>
        <n v="3.39"/>
        <n v="7.39"/>
        <n v="7.12"/>
        <n v="3.93"/>
        <n v="2.5099999999999998"/>
        <n v="3.32"/>
        <n v="0.95"/>
        <n v="4.07"/>
        <n v="1.97"/>
        <n v="2.17"/>
        <n v="4"/>
        <n v="1.56"/>
        <n v="0.41"/>
        <n v="0.61"/>
        <n v="0.81"/>
        <n v="0.27"/>
        <n v="18.84"/>
        <n v="16.37"/>
        <n v="7.59"/>
        <n v="4.87"/>
        <n v="2.4700000000000002"/>
        <n v="5.31"/>
        <n v="1.01"/>
        <n v="5.69"/>
        <n v="2.78"/>
        <n v="3.22"/>
        <n v="1.39"/>
        <n v="0.88"/>
        <n v="1.26"/>
        <n v="0.38"/>
        <n v="0.06"/>
        <n v="18"/>
        <n v="10.29"/>
        <n v="12.35"/>
        <n v="6.89"/>
        <n v="8.44"/>
        <n v="5.97"/>
        <n v="5.76"/>
        <n v="2.88"/>
        <n v="0.1"/>
        <n v="0.93"/>
        <n v="0.31"/>
        <n v="18.760000000000002"/>
        <n v="15.67"/>
        <n v="10.52"/>
        <n v="9.07"/>
        <n v="3.71"/>
        <n v="3.3"/>
        <n v="5.15"/>
        <n v="4.12"/>
        <n v="4.33"/>
        <n v="2.06"/>
        <n v="1.65"/>
        <n v="1.86"/>
        <n v="1.03"/>
        <n v="0.62"/>
        <n v="17.760000000000002"/>
        <n v="14.72"/>
        <n v="6.54"/>
        <n v="8.8800000000000008"/>
        <n v="4.21"/>
        <n v="5.14"/>
        <n v="3.74"/>
        <n v="5.61"/>
        <n v="4.91"/>
        <n v="0.47"/>
        <n v="2.8"/>
        <n v="3.5"/>
        <n v="2.1"/>
        <n v="0.7"/>
        <n v="20.399999999999999"/>
        <n v="8.74"/>
        <n v="12.56"/>
        <n v="7.62"/>
        <n v="8.52"/>
        <n v="4.04"/>
        <n v="6.05"/>
        <n v="2.69"/>
        <n v="3.59"/>
        <n v="1.1200000000000001"/>
        <n v="2.02"/>
        <n v="0.67"/>
        <n v="1.35"/>
        <n v="1.57"/>
        <n v="16.73"/>
        <n v="14.23"/>
        <n v="9.6199999999999992"/>
        <n v="9.0399999999999991"/>
        <n v="5.19"/>
        <n v="4.42"/>
        <n v="3.46"/>
        <n v="2.12"/>
        <n v="1.92"/>
        <n v="2.5"/>
        <n v="5.46"/>
        <n v="15.14"/>
        <n v="9.51"/>
        <n v="9.68"/>
        <n v="7.57"/>
        <n v="3.52"/>
        <n v="5.81"/>
        <n v="2.11"/>
        <n v="1.94"/>
        <n v="4.05"/>
        <n v="1.23"/>
        <n v="0.35"/>
        <n v="2.29"/>
        <n v="1.58"/>
        <n v="0.53"/>
        <n v="15.38"/>
        <n v="16.04"/>
        <n v="9.81"/>
        <n v="4.72"/>
        <n v="7.36"/>
        <n v="5.09"/>
        <n v="3.96"/>
        <n v="3.02"/>
        <n v="3.11"/>
        <n v="3.49"/>
        <n v="1.42"/>
        <n v="2.08"/>
        <n v="1.32"/>
        <n v="14.14"/>
        <n v="4.78"/>
        <n v="9.84"/>
        <n v="13.66"/>
        <n v="7.64"/>
        <n v="6.11"/>
        <n v="4.01"/>
        <n v="4.3"/>
        <n v="2.77"/>
        <n v="3.44"/>
        <n v="3.15"/>
        <n v="1.05"/>
        <n v="2.96"/>
        <n v="1.53"/>
        <n v="0.56999999999999995"/>
        <n v="11.11"/>
        <n v="6.67"/>
        <n v="4.4400000000000004"/>
        <n v="15.56"/>
        <n v="8.89"/>
        <n v="2.2200000000000002"/>
        <n v="18.43"/>
        <n v="2.2999999999999998"/>
        <n v="14.29"/>
        <n v="3.69"/>
        <n v="2.76"/>
        <n v="8.76"/>
        <n v="1.84"/>
        <n v="6.91"/>
        <n v="6.45"/>
        <n v="1.38"/>
        <n v="0.92"/>
        <n v="0.46"/>
        <n v="7.46"/>
        <n v="14.91"/>
        <n v="12.28"/>
        <n v="7.02"/>
        <n v="7.68"/>
        <n v="6.58"/>
        <n v="2.19"/>
        <n v="5.7"/>
        <n v="4.3899999999999997"/>
        <n v="2.41"/>
        <n v="2.63"/>
        <n v="0.44"/>
        <n v="18.07"/>
        <n v="1.2"/>
        <n v="12.05"/>
        <n v="9.64"/>
        <n v="3.61"/>
        <n v="7.23"/>
        <n v="6.02"/>
        <n v="13.77"/>
        <n v="2.9"/>
        <n v="14.49"/>
        <n v="5.8"/>
        <n v="1.45"/>
        <n v="9.42"/>
        <n v="5.07"/>
        <n v="3.62"/>
        <n v="0.72"/>
        <n v="13.12"/>
        <n v="11.31"/>
        <n v="9.9499999999999993"/>
        <n v="5.43"/>
        <n v="8.6"/>
        <n v="6.79"/>
        <n v="6.33"/>
        <n v="1.81"/>
        <n v="2.71"/>
        <n v="3.17"/>
        <n v="1.36"/>
        <n v="0.45"/>
        <n v="17.329999999999998"/>
        <n v="3.47"/>
        <n v="6.44"/>
        <n v="11.88"/>
        <n v="6.93"/>
        <n v="7.43"/>
        <n v="4.95"/>
        <n v="2.48"/>
        <n v="0.99"/>
        <n v="12.39"/>
        <n v="15.04"/>
        <n v="3.54"/>
        <n v="10.62"/>
        <n v="7.08"/>
        <n v="1.77"/>
        <n v="1.33"/>
        <n v="2.65"/>
        <n v="10.88"/>
        <n v="18.37"/>
        <n v="2.72"/>
        <n v="6.12"/>
        <n v="8.16"/>
        <n v="8.84"/>
        <n v="7.48"/>
        <n v="3.4"/>
        <n v="4.76"/>
        <n v="2.04"/>
        <n v="6.3"/>
        <n v="13.39"/>
        <n v="14.17"/>
        <n v="11.02"/>
        <n v="7.09"/>
        <n v="5.51"/>
        <n v="2.36"/>
        <n v="0.79"/>
        <n v="15.91"/>
        <n v="10.45"/>
        <n v="13.18"/>
        <n v="6.36"/>
        <n v="7.27"/>
        <n v="3.64"/>
        <n v="2.73"/>
        <n v="1.82"/>
        <n v="2.27"/>
        <n v="0.91"/>
        <n v="14.92"/>
        <n v="8.4700000000000006"/>
        <n v="10.17"/>
        <n v="5.42"/>
        <n v="3.73"/>
        <n v="5.08"/>
        <n v="4.75"/>
        <n v="2.0299999999999998"/>
        <n v="1.02"/>
        <n v="1.69"/>
        <n v="21.03"/>
        <n v="14.25"/>
        <n v="8.64"/>
        <n v="4.67"/>
        <n v="1.87"/>
        <n v="1.4"/>
        <n v="12.68"/>
        <n v="7.8"/>
        <n v="5.85"/>
        <n v="11.71"/>
        <n v="6.34"/>
        <n v="5.37"/>
        <n v="3.41"/>
        <n v="0.98"/>
        <n v="2.93"/>
        <n v="1.95"/>
        <n v="2.44"/>
        <n v="1.46"/>
        <n v="9.65"/>
        <n v="15.35"/>
        <n v="7.89"/>
        <n v="5.26"/>
        <n v="6.14"/>
        <n v="3.07"/>
      </sharedItems>
    </cacheField>
    <cacheField name="総数（法人）" numFmtId="0" sqlType="4">
      <sharedItems containsSemiMixedTypes="0" containsString="0" containsNumber="1" containsInteger="1" minValue="0" maxValue="1938" count="118">
        <n v="503"/>
        <n v="438"/>
        <n v="1322"/>
        <n v="1938"/>
        <n v="1181"/>
        <n v="479"/>
        <n v="801"/>
        <n v="362"/>
        <n v="1056"/>
        <n v="618"/>
        <n v="114"/>
        <n v="482"/>
        <n v="267"/>
        <n v="504"/>
        <n v="147"/>
        <n v="411"/>
        <n v="329"/>
        <n v="404"/>
        <n v="259"/>
        <n v="90"/>
        <n v="69"/>
        <n v="280"/>
        <n v="173"/>
        <n v="181"/>
        <n v="74"/>
        <n v="118"/>
        <n v="51"/>
        <n v="143"/>
        <n v="71"/>
        <n v="54"/>
        <n v="110"/>
        <n v="75"/>
        <n v="16"/>
        <n v="93"/>
        <n v="82"/>
        <n v="21"/>
        <n v="46"/>
        <n v="70"/>
        <n v="92"/>
        <n v="76"/>
        <n v="298"/>
        <n v="340"/>
        <n v="206"/>
        <n v="308"/>
        <n v="192"/>
        <n v="68"/>
        <n v="107"/>
        <n v="65"/>
        <n v="109"/>
        <n v="102"/>
        <n v="31"/>
        <n v="44"/>
        <n v="62"/>
        <n v="52"/>
        <n v="116"/>
        <n v="144"/>
        <n v="78"/>
        <n v="123"/>
        <n v="39"/>
        <n v="59"/>
        <n v="77"/>
        <n v="11"/>
        <n v="22"/>
        <n v="55"/>
        <n v="32"/>
        <n v="37"/>
        <n v="12"/>
        <n v="25"/>
        <n v="24"/>
        <n v="43"/>
        <n v="138"/>
        <n v="182"/>
        <n v="120"/>
        <n v="35"/>
        <n v="34"/>
        <n v="85"/>
        <n v="63"/>
        <n v="10"/>
        <n v="15"/>
        <n v="29"/>
        <n v="47"/>
        <n v="128"/>
        <n v="137"/>
        <n v="27"/>
        <n v="48"/>
        <n v="87"/>
        <n v="45"/>
        <n v="79"/>
        <n v="49"/>
        <n v="40"/>
        <n v="14"/>
        <n v="36"/>
        <n v="30"/>
        <n v="19"/>
        <n v="131"/>
        <n v="169"/>
        <n v="105"/>
        <n v="9"/>
        <n v="33"/>
        <n v="17"/>
        <n v="42"/>
        <n v="66"/>
        <n v="20"/>
        <n v="8"/>
        <n v="18"/>
        <n v="4"/>
        <n v="13"/>
        <n v="6"/>
        <n v="2"/>
        <n v="3"/>
        <n v="0"/>
        <n v="7"/>
        <n v="1"/>
        <n v="26"/>
        <n v="5"/>
        <n v="23"/>
        <n v="124"/>
        <n v="28"/>
      </sharedItems>
    </cacheField>
    <cacheField name="構成比（法人）" numFmtId="0" sqlType="3">
      <sharedItems containsSemiMixedTypes="0" containsString="0" containsNumber="1" minValue="0" maxValue="25.76" count="308">
        <n v="2.83"/>
        <n v="2.46"/>
        <n v="7.42"/>
        <n v="10.88"/>
        <n v="6.63"/>
        <n v="2.69"/>
        <n v="4.5"/>
        <n v="2.0299999999999998"/>
        <n v="5.93"/>
        <n v="3.47"/>
        <n v="0.64"/>
        <n v="2.71"/>
        <n v="1.5"/>
        <n v="0.83"/>
        <n v="2.31"/>
        <n v="1.85"/>
        <n v="2.27"/>
        <n v="1.45"/>
        <n v="3.45"/>
        <n v="2.64"/>
        <n v="10.72"/>
        <n v="6.93"/>
        <n v="4.5199999999999996"/>
        <n v="1.95"/>
        <n v="5.48"/>
        <n v="2.72"/>
        <n v="2.0699999999999998"/>
        <n v="4.21"/>
        <n v="2.87"/>
        <n v="0.61"/>
        <n v="3.56"/>
        <n v="3.14"/>
        <n v="0.8"/>
        <n v="1.76"/>
        <n v="2.68"/>
        <n v="2.61"/>
        <n v="2.16"/>
        <n v="8.4700000000000006"/>
        <n v="9.66"/>
        <n v="5.85"/>
        <n v="8.75"/>
        <n v="5.46"/>
        <n v="1.93"/>
        <n v="3.04"/>
        <n v="2.02"/>
        <n v="0.6"/>
        <n v="3.13"/>
        <n v="1.99"/>
        <n v="3.1"/>
        <n v="2.9"/>
        <n v="0.88"/>
        <n v="1.25"/>
        <n v="2.13"/>
        <n v="3.95"/>
        <n v="3.31"/>
        <n v="7.38"/>
        <n v="9.17"/>
        <n v="4.96"/>
        <n v="7.83"/>
        <n v="2.48"/>
        <n v="3.76"/>
        <n v="4.1399999999999997"/>
        <n v="4.9000000000000004"/>
        <n v="0.7"/>
        <n v="1.4"/>
        <n v="3.5"/>
        <n v="2.04"/>
        <n v="2.36"/>
        <n v="0.76"/>
        <n v="1.59"/>
        <n v="1.53"/>
        <n v="2.63"/>
        <n v="8.4499999999999993"/>
        <n v="11.15"/>
        <n v="7.35"/>
        <n v="4.53"/>
        <n v="2.14"/>
        <n v="2.08"/>
        <n v="5.21"/>
        <n v="3.86"/>
        <n v="2.82"/>
        <n v="1.29"/>
        <n v="0.92"/>
        <n v="1.78"/>
        <n v="3.18"/>
        <n v="2.88"/>
        <n v="3"/>
        <n v="8.17"/>
        <n v="7.4"/>
        <n v="8.74"/>
        <n v="1.72"/>
        <n v="3.06"/>
        <n v="4.91"/>
        <n v="5.55"/>
        <n v="5.04"/>
        <n v="1.34"/>
        <n v="2.5499999999999998"/>
        <n v="0.89"/>
        <n v="2.74"/>
        <n v="3.51"/>
        <n v="2.2999999999999998"/>
        <n v="1.91"/>
        <n v="1.21"/>
        <n v="3.54"/>
        <n v="7.86"/>
        <n v="10.14"/>
        <n v="4.74"/>
        <n v="5.22"/>
        <n v="7.08"/>
        <n v="2.1"/>
        <n v="6.3"/>
        <n v="1.62"/>
        <n v="0.54"/>
        <n v="1.98"/>
        <n v="1.44"/>
        <n v="1.02"/>
        <n v="2.58"/>
        <n v="2.76"/>
        <n v="2.4"/>
        <n v="6.58"/>
        <n v="2.66"/>
        <n v="7.37"/>
        <n v="2.5099999999999998"/>
        <n v="10.34"/>
        <n v="4.7"/>
        <n v="2.98"/>
        <n v="5.49"/>
        <n v="1.41"/>
        <n v="2.19"/>
        <n v="3.29"/>
        <n v="0.63"/>
        <n v="3.17"/>
        <n v="1.06"/>
        <n v="4.2300000000000004"/>
        <n v="7.41"/>
        <n v="10.050000000000001"/>
        <n v="4.76"/>
        <n v="0"/>
        <n v="3.7"/>
        <n v="5.29"/>
        <n v="0.53"/>
        <n v="2.12"/>
        <n v="3.32"/>
        <n v="2.33"/>
        <n v="8.64"/>
        <n v="3.99"/>
        <n v="9.6300000000000008"/>
        <n v="4.9800000000000004"/>
        <n v="6.31"/>
        <n v="2.99"/>
        <n v="1"/>
        <n v="5.98"/>
        <n v="1.66"/>
        <n v="4.66"/>
        <n v="9.75"/>
        <n v="0.85"/>
        <n v="9.32"/>
        <n v="12.71"/>
        <n v="1.69"/>
        <n v="6.36"/>
        <n v="2.54"/>
        <n v="3.39"/>
        <n v="2.97"/>
        <n v="1.27"/>
        <n v="1.33"/>
        <n v="0.67"/>
        <n v="8"/>
        <n v="10.67"/>
        <n v="12"/>
        <n v="2.67"/>
        <n v="3.33"/>
        <n v="2"/>
        <n v="6"/>
        <n v="4"/>
        <n v="4.67"/>
        <n v="16.46"/>
        <n v="1.94"/>
        <n v="4.12"/>
        <n v="6.54"/>
        <n v="2.1800000000000002"/>
        <n v="5.33"/>
        <n v="5.08"/>
        <n v="0.48"/>
        <n v="4.3600000000000003"/>
        <n v="2.42"/>
        <n v="0.97"/>
        <n v="0.73"/>
        <n v="2.95"/>
        <n v="1.05"/>
        <n v="11.58"/>
        <n v="10.74"/>
        <n v="4.63"/>
        <n v="3.79"/>
        <n v="3.58"/>
        <n v="4.42"/>
        <n v="1.26"/>
        <n v="1.47"/>
        <n v="2.96"/>
        <n v="13.61"/>
        <n v="7.79"/>
        <n v="3.62"/>
        <n v="4.28"/>
        <n v="3.84"/>
        <n v="1.54"/>
        <n v="1.43"/>
        <n v="2.09"/>
        <n v="3.07"/>
        <n v="0.44"/>
        <n v="2.52"/>
        <n v="1.65"/>
        <n v="1.1000000000000001"/>
        <n v="8.0500000000000007"/>
        <n v="6.9"/>
        <n v="4.5999999999999996"/>
        <n v="5.75"/>
        <n v="1.1499999999999999"/>
        <n v="3.67"/>
        <n v="11.84"/>
        <n v="1.22"/>
        <n v="6.94"/>
        <n v="7.76"/>
        <n v="6.12"/>
        <n v="0.41"/>
        <n v="3.27"/>
        <n v="2.4500000000000002"/>
        <n v="0.82"/>
        <n v="1.63"/>
        <n v="21.51"/>
        <n v="0.87"/>
        <n v="6.98"/>
        <n v="5.23"/>
        <n v="2.62"/>
        <n v="7.56"/>
        <n v="3.49"/>
        <n v="0.28999999999999998"/>
        <n v="4.6500000000000004"/>
        <n v="1.74"/>
        <n v="2.91"/>
        <n v="12.5"/>
        <n v="18.75"/>
        <n v="5"/>
        <n v="6.25"/>
        <n v="7.5"/>
        <n v="3.75"/>
        <n v="2.5"/>
        <n v="10.16"/>
        <n v="1.07"/>
        <n v="6.95"/>
        <n v="5.35"/>
        <n v="8.56"/>
        <n v="3.74"/>
        <n v="1.6"/>
        <n v="3.21"/>
        <n v="2.59"/>
        <n v="11.21"/>
        <n v="5.17"/>
        <n v="6.03"/>
        <n v="4.3099999999999996"/>
        <n v="0.86"/>
        <n v="2.29"/>
        <n v="13.14"/>
        <n v="8.57"/>
        <n v="0.56999999999999995"/>
        <n v="4.57"/>
        <n v="2.86"/>
        <n v="1.71"/>
        <n v="1.1399999999999999"/>
        <n v="16.670000000000002"/>
        <n v="1.04"/>
        <n v="4.17"/>
        <n v="12.37"/>
        <n v="1.03"/>
        <n v="17.53"/>
        <n v="8.25"/>
        <n v="2.06"/>
        <n v="3.09"/>
        <n v="7.22"/>
        <n v="20.29"/>
        <n v="4.3499999999999996"/>
        <n v="8.6999999999999993"/>
        <n v="5.8"/>
        <n v="7.25"/>
        <n v="17.46"/>
        <n v="11.11"/>
        <n v="7.94"/>
        <n v="15.05"/>
        <n v="4.3"/>
        <n v="13.98"/>
        <n v="7.53"/>
        <n v="1.08"/>
        <n v="3.23"/>
        <n v="2.15"/>
        <n v="3.05"/>
        <n v="6.11"/>
        <n v="16.03"/>
        <n v="8.4"/>
        <n v="4.58"/>
        <n v="5.34"/>
        <n v="16"/>
        <n v="17.329999999999998"/>
        <n v="6.67"/>
        <n v="25.76"/>
        <n v="6.06"/>
        <n v="3.03"/>
        <n v="13.64"/>
        <n v="4.55"/>
        <n v="1.52"/>
        <n v="7.58"/>
      </sharedItems>
    </cacheField>
    <cacheField name="総数（法人以外の団体）" numFmtId="0" sqlType="4">
      <sharedItems containsSemiMixedTypes="0" containsString="0" containsNumber="1" containsInteger="1" minValue="0" maxValue="16" count="8">
        <n v="0"/>
        <n v="3"/>
        <n v="2"/>
        <n v="5"/>
        <n v="12"/>
        <n v="1"/>
        <n v="16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7217592593" createdVersion="5" refreshedVersion="8" minRefreshableVersion="3" recordCount="655" xr:uid="{1DAE3253-5D78-42C5-B424-04A04EBF2334}">
  <cacheSource type="external" connectionId="3"/>
  <cacheFields count="14">
    <cacheField name="都道府県" numFmtId="0" sqlType="-9">
      <sharedItems count="1">
        <s v="24 三重県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産業分類コード" numFmtId="0" sqlType="-8">
      <sharedItems count="87">
        <s v="783"/>
        <s v="692"/>
        <s v="782"/>
        <s v="062"/>
        <s v="767"/>
        <s v="762"/>
        <s v="591"/>
        <s v="824"/>
        <s v="609"/>
        <s v="835"/>
        <s v="064"/>
        <s v="081"/>
        <s v="589"/>
        <s v="083"/>
        <s v="065"/>
        <s v="891"/>
        <s v="765"/>
        <s v="742"/>
        <s v="603"/>
        <s v="766"/>
        <s v="781"/>
        <s v="691"/>
        <s v="586"/>
        <s v="573"/>
        <s v="559"/>
        <s v="823"/>
        <s v="693"/>
        <s v="311"/>
        <s v="593"/>
        <s v="682"/>
        <s v="789"/>
        <s v="066"/>
        <s v="751"/>
        <s v="821"/>
        <s v="521"/>
        <s v="585"/>
        <s v="605"/>
        <s v="103"/>
        <s v="809"/>
        <s v="092"/>
        <s v="761"/>
        <s v="584"/>
        <s v="071"/>
        <s v="581"/>
        <s v="121"/>
        <s v="772"/>
        <s v="601"/>
        <s v="244"/>
        <s v="266"/>
        <s v="214"/>
        <s v="079"/>
        <s v="084"/>
        <s v="269"/>
        <s v="075"/>
        <s v="077"/>
        <s v="122"/>
        <s v="229"/>
        <s v="441"/>
        <s v="471"/>
        <s v="534"/>
        <s v="541"/>
        <s v="542"/>
        <s v="611"/>
        <s v="694"/>
        <s v="700"/>
        <s v="759"/>
        <s v="901"/>
        <s v="722"/>
        <s v="804"/>
        <s v="833"/>
        <s v="072"/>
        <s v="102"/>
        <s v="119"/>
        <s v="235"/>
        <s v="291"/>
        <s v="619"/>
        <s v="799"/>
        <s v="219"/>
        <s v="329"/>
        <s v="582"/>
        <s v="151"/>
        <s v="579"/>
        <s v="076"/>
        <s v="604"/>
        <s v="313"/>
        <s v="764"/>
        <s v="531"/>
      </sharedItems>
    </cacheField>
    <cacheField name="産業分類" numFmtId="0" sqlType="-9">
      <sharedItems count="87">
        <s v="美容業"/>
        <s v="貸家業，貸間業"/>
        <s v="理容業"/>
        <s v="土木工事業（舗装工事業を除く）"/>
        <s v="喫茶店"/>
        <s v="専門料理店"/>
        <s v="自動車小売業"/>
        <s v="教養・技能教授業"/>
        <s v="他に分類されない小売業"/>
        <s v="療術業"/>
        <s v="建築工事業（木造建築工事業を除く）"/>
        <s v="電気工事業"/>
        <s v="その他の飲食料品小売業"/>
        <s v="管工事業（さく井工事業を除く）"/>
        <s v="木造建築工事業"/>
        <s v="自動車整備業"/>
        <s v="酒場，ビヤホール"/>
        <s v="土木建築サービス業"/>
        <s v="医薬品・化粧品小売業"/>
        <s v="バー，キャバレー，ナイトクラブ"/>
        <s v="洗濯業"/>
        <s v="不動産賃貸業（貸家業，貸間業を除く）"/>
        <s v="菓子・パン小売業"/>
        <s v="婦人・子供服小売業"/>
        <s v="他に分類されない卸売業"/>
        <s v="学習塾"/>
        <s v="駐車場業"/>
        <s v="自動車・同附属品製造業"/>
        <s v="機械器具小売業（自動車，自転車を除く）"/>
        <s v="不動産代理業・仲介業"/>
        <s v="その他の洗濯・理容・美容・浴場業"/>
        <s v="建築リフォーム工事業"/>
        <s v="旅館，ホテル"/>
        <s v="社会教育"/>
        <s v="農畜産物・水産物卸売業"/>
        <s v="酒小売業"/>
        <s v="燃料小売業"/>
        <s v="茶・コーヒー製造業（清涼飲料を除く）"/>
        <s v="その他の娯楽業"/>
        <s v="水産食料品製造業"/>
        <s v="食堂，レストラン（専門料理店を除く）"/>
        <s v="鮮魚小売業"/>
        <s v="大工工事業"/>
        <s v="各種食料品小売業"/>
        <s v="製材業，木製品製造業"/>
        <s v="配達飲食サービス業"/>
        <s v="家具・建具・畳小売業"/>
        <s v="建設用・建築用金属製品製造業（製缶板金業を含む）"/>
        <s v="金属加工機械製造業"/>
        <s v="陶磁器・同関連製品製造業"/>
        <s v="その他の職別工事業"/>
        <s v="機械器具設置工事業"/>
        <s v="その他の生産用機械・同部分品製造業"/>
        <s v="左官工事業"/>
        <s v="塗装工事業"/>
        <s v="造作材・合板・建築用組立材料製造業"/>
        <s v="その他の鉄鋼業"/>
        <s v="一般貨物自動車運送業"/>
        <s v="倉庫業（冷蔵倉庫業を除く）"/>
        <s v="鉄鋼製品卸売業"/>
        <s v="産業機械器具卸売業"/>
        <s v="自動車卸売業"/>
        <s v="通信販売・訪問販売小売業"/>
        <s v="不動産管理業"/>
        <s v="管理，補助的経済活動を行う事業所"/>
        <s v="その他の宿泊業"/>
        <s v="機械修理業（電気機械器具を除く）"/>
        <s v="公証人役場，司法書士事務所，土地家屋調査士事務所"/>
        <s v="スポーツ施設提供業"/>
        <s v="歯科診療所"/>
        <s v="とび・土工・コンクリート工事業"/>
        <s v="酒類製造業"/>
        <s v="その他の繊維製品製造業"/>
        <s v="非鉄金属素形材製造業"/>
        <s v="発電用・送電用・配電用電気機械器具製造業"/>
        <s v="その他の無店舗小売業"/>
        <s v="他に分類されない生活関連サービス業"/>
        <s v="その他の窯業・土石製品製造業"/>
        <s v="他に分類されない製造業"/>
        <s v="野菜・果実小売業"/>
        <s v="印刷業"/>
        <s v="その他の織物・衣服・身の回り品小売業"/>
        <s v="板金・金物工事業"/>
        <s v="農耕用品小売業"/>
        <s v="船舶製造・修理業，舶用機関製造業"/>
        <s v="すし店"/>
        <s v="建築材料卸売業"/>
      </sharedItems>
    </cacheField>
    <cacheField name="産業小分類" numFmtId="0" sqlType="-9">
      <sharedItems count="87">
        <s v="783 美容業"/>
        <s v="692 貸家業，貸間業"/>
        <s v="782 理容業"/>
        <s v="062 土木工事業（舗装工事業を除く）"/>
        <s v="767 喫茶店"/>
        <s v="762 専門料理店"/>
        <s v="591 自動車小売業"/>
        <s v="824 教養・技能教授業"/>
        <s v="609 他に分類されない小売業"/>
        <s v="835 療術業"/>
        <s v="064 建築工事業（木造建築工事業を除く）"/>
        <s v="081 電気工事業"/>
        <s v="589 その他の飲食料品小売業"/>
        <s v="083 管工事業（さく井工事業を除く）"/>
        <s v="065 木造建築工事業"/>
        <s v="891 自動車整備業"/>
        <s v="765 酒場，ビヤホール"/>
        <s v="742 土木建築サービス業"/>
        <s v="603 医薬品・化粧品小売業"/>
        <s v="766 バー，キャバレー，ナイトクラブ"/>
        <s v="781 洗濯業"/>
        <s v="691 不動産賃貸業（貸家業，貸間業を除く）"/>
        <s v="586 菓子・パン小売業"/>
        <s v="573 婦人・子供服小売業"/>
        <s v="559 他に分類されない卸売業"/>
        <s v="823 学習塾"/>
        <s v="693 駐車場業"/>
        <s v="311 自動車・同附属品製造業"/>
        <s v="593 機械器具小売業（自動車，自転車を除く）"/>
        <s v="682 不動産代理業・仲介業"/>
        <s v="789 その他の洗濯・理容・美容・浴場業"/>
        <s v="066 建築リフォーム工事業"/>
        <s v="751 旅館，ホテル"/>
        <s v="821 社会教育"/>
        <s v="521 農畜産物・水産物卸売業"/>
        <s v="585 酒小売業"/>
        <s v="605 燃料小売業"/>
        <s v="103 茶・コーヒー製造業（清涼飲料を除く）"/>
        <s v="809 その他の娯楽業"/>
        <s v="092 水産食料品製造業"/>
        <s v="761 食堂，レストラン（専門料理店を除く）"/>
        <s v="584 鮮魚小売業"/>
        <s v="071 大工工事業"/>
        <s v="581 各種食料品小売業"/>
        <s v="121 製材業，木製品製造業"/>
        <s v="772 配達飲食サービス業"/>
        <s v="601 家具・建具・畳小売業"/>
        <s v="244 建設用・建築用金属製品製造業（製缶板金業を含む）"/>
        <s v="266 金属加工機械製造業"/>
        <s v="214 陶磁器・同関連製品製造業"/>
        <s v="079 その他の職別工事業"/>
        <s v="084 機械器具設置工事業"/>
        <s v="269 その他の生産用機械・同部分品製造業"/>
        <s v="075 左官工事業"/>
        <s v="077 塗装工事業"/>
        <s v="122 造作材・合板・建築用組立材料製造業"/>
        <s v="229 その他の鉄鋼業"/>
        <s v="441 一般貨物自動車運送業"/>
        <s v="471 倉庫業（冷蔵倉庫業を除く）"/>
        <s v="534 鉄鋼製品卸売業"/>
        <s v="541 産業機械器具卸売業"/>
        <s v="542 自動車卸売業"/>
        <s v="611 通信販売・訪問販売小売業"/>
        <s v="694 不動産管理業"/>
        <s v="700 管理，補助的経済活動を行う事業所"/>
        <s v="759 その他の宿泊業"/>
        <s v="901 機械修理業（電気機械器具を除く）"/>
        <s v="722 公証人役場，司法書士事務所，土地家屋調査士事務所"/>
        <s v="804 スポーツ施設提供業"/>
        <s v="833 歯科診療所"/>
        <s v="072 とび・土工・コンクリート工事業"/>
        <s v="102 酒類製造業"/>
        <s v="119 その他の繊維製品製造業"/>
        <s v="235 非鉄金属素形材製造業"/>
        <s v="291 発電用・送電用・配電用電気機械器具製造業"/>
        <s v="619 その他の無店舗小売業"/>
        <s v="799 他に分類されない生活関連サービス業"/>
        <s v="219 その他の窯業・土石製品製造業"/>
        <s v="329 他に分類されない製造業"/>
        <s v="582 野菜・果実小売業"/>
        <s v="151 印刷業"/>
        <s v="579 その他の織物・衣服・身の回り品小売業"/>
        <s v="076 板金・金物工事業"/>
        <s v="604 農耕用品小売業"/>
        <s v="313 船舶製造・修理業，舶用機関製造業"/>
        <s v="764 すし店"/>
        <s v="531 建築材料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16"/>
      </sharedItems>
    </cacheField>
    <cacheField name="総数" numFmtId="0" sqlType="4">
      <sharedItems containsSemiMixedTypes="0" containsString="0" containsNumber="1" containsInteger="1" minValue="2" maxValue="2215" count="138">
        <n v="2215"/>
        <n v="1363"/>
        <n v="1249"/>
        <n v="998"/>
        <n v="983"/>
        <n v="973"/>
        <n v="948"/>
        <n v="865"/>
        <n v="861"/>
        <n v="745"/>
        <n v="702"/>
        <n v="678"/>
        <n v="641"/>
        <n v="638"/>
        <n v="634"/>
        <n v="633"/>
        <n v="589"/>
        <n v="560"/>
        <n v="544"/>
        <n v="295"/>
        <n v="177"/>
        <n v="165"/>
        <n v="135"/>
        <n v="134"/>
        <n v="124"/>
        <n v="123"/>
        <n v="116"/>
        <n v="106"/>
        <n v="89"/>
        <n v="85"/>
        <n v="81"/>
        <n v="79"/>
        <n v="78"/>
        <n v="74"/>
        <n v="72"/>
        <n v="71"/>
        <n v="69"/>
        <n v="361"/>
        <n v="210"/>
        <n v="185"/>
        <n v="151"/>
        <n v="141"/>
        <n v="139"/>
        <n v="133"/>
        <n v="131"/>
        <n v="128"/>
        <n v="119"/>
        <n v="108"/>
        <n v="103"/>
        <n v="101"/>
        <n v="100"/>
        <n v="94"/>
        <n v="93"/>
        <n v="242"/>
        <n v="225"/>
        <n v="120"/>
        <n v="91"/>
        <n v="73"/>
        <n v="67"/>
        <n v="64"/>
        <n v="63"/>
        <n v="59"/>
        <n v="57"/>
        <n v="56"/>
        <n v="54"/>
        <n v="52"/>
        <n v="254"/>
        <n v="156"/>
        <n v="127"/>
        <n v="115"/>
        <n v="110"/>
        <n v="87"/>
        <n v="80"/>
        <n v="77"/>
        <n v="76"/>
        <n v="70"/>
        <n v="62"/>
        <n v="114"/>
        <n v="83"/>
        <n v="50"/>
        <n v="49"/>
        <n v="48"/>
        <n v="46"/>
        <n v="43"/>
        <n v="42"/>
        <n v="38"/>
        <n v="190"/>
        <n v="86"/>
        <n v="75"/>
        <n v="68"/>
        <n v="65"/>
        <n v="60"/>
        <n v="44"/>
        <n v="112"/>
        <n v="51"/>
        <n v="41"/>
        <n v="39"/>
        <n v="34"/>
        <n v="33"/>
        <n v="29"/>
        <n v="28"/>
        <n v="27"/>
        <n v="26"/>
        <n v="25"/>
        <n v="24"/>
        <n v="22"/>
        <n v="21"/>
        <n v="37"/>
        <n v="23"/>
        <n v="20"/>
        <n v="19"/>
        <n v="17"/>
        <n v="15"/>
        <n v="14"/>
        <n v="13"/>
        <n v="12"/>
        <n v="11"/>
        <n v="10"/>
        <n v="32"/>
        <n v="18"/>
        <n v="16"/>
        <n v="9"/>
        <n v="30"/>
        <n v="40"/>
        <n v="66"/>
        <n v="55"/>
        <n v="45"/>
        <n v="36"/>
        <n v="35"/>
        <n v="7"/>
        <n v="6"/>
        <n v="5"/>
        <n v="4"/>
        <n v="3"/>
        <n v="2"/>
        <n v="8"/>
        <n v="47"/>
        <n v="31"/>
      </sharedItems>
    </cacheField>
    <cacheField name="構成比" numFmtId="0" sqlType="3">
      <sharedItems containsSemiMixedTypes="0" containsString="0" containsNumber="1" minValue="1.18" maxValue="11.24" count="227">
        <n v="5.48"/>
        <n v="3.37"/>
        <n v="3.09"/>
        <n v="2.4700000000000002"/>
        <n v="2.4300000000000002"/>
        <n v="2.41"/>
        <n v="2.35"/>
        <n v="2.14"/>
        <n v="2.13"/>
        <n v="1.84"/>
        <n v="1.74"/>
        <n v="1.68"/>
        <n v="1.59"/>
        <n v="1.58"/>
        <n v="1.57"/>
        <n v="1.46"/>
        <n v="1.39"/>
        <n v="1.35"/>
        <n v="5.58"/>
        <n v="3.35"/>
        <n v="3.12"/>
        <n v="2.5499999999999998"/>
        <n v="2.5299999999999998"/>
        <n v="2.34"/>
        <n v="2.33"/>
        <n v="2.19"/>
        <n v="2"/>
        <n v="1.61"/>
        <n v="1.53"/>
        <n v="1.49"/>
        <n v="1.47"/>
        <n v="1.4"/>
        <n v="1.36"/>
        <n v="1.34"/>
        <n v="1.3"/>
        <n v="5.69"/>
        <n v="3.31"/>
        <n v="2.91"/>
        <n v="2.38"/>
        <n v="2.2200000000000002"/>
        <n v="2.1"/>
        <n v="2.06"/>
        <n v="2.02"/>
        <n v="1.95"/>
        <n v="1.94"/>
        <n v="1.87"/>
        <n v="1.7"/>
        <n v="1.62"/>
        <n v="1.48"/>
        <n v="6.41"/>
        <n v="5.96"/>
        <n v="3.18"/>
        <n v="2.73"/>
        <n v="2.65"/>
        <n v="2.46"/>
        <n v="2.09"/>
        <n v="1.93"/>
        <n v="1.88"/>
        <n v="1.78"/>
        <n v="1.67"/>
        <n v="1.56"/>
        <n v="1.51"/>
        <n v="1.43"/>
        <n v="1.38"/>
        <n v="5.74"/>
        <n v="3.53"/>
        <n v="2.87"/>
        <n v="2.8"/>
        <n v="2.6"/>
        <n v="2.4900000000000002"/>
        <n v="2.2599999999999998"/>
        <n v="2.0099999999999998"/>
        <n v="1.97"/>
        <n v="1.81"/>
        <n v="1.79"/>
        <n v="1.76"/>
        <n v="1.72"/>
        <n v="1.63"/>
        <n v="1.45"/>
        <n v="4.5199999999999996"/>
        <n v="3.71"/>
        <n v="2.96"/>
        <n v="2.7"/>
        <n v="2.2799999999999998"/>
        <n v="2.08"/>
        <n v="1.92"/>
        <n v="1.85"/>
        <n v="1.82"/>
        <n v="1.5"/>
        <n v="1.37"/>
        <n v="1.24"/>
        <n v="5.8"/>
        <n v="3.23"/>
        <n v="3.08"/>
        <n v="2.62"/>
        <n v="2.29"/>
        <n v="2.0699999999999998"/>
        <n v="2.04"/>
        <n v="1.98"/>
        <n v="1.83"/>
        <n v="1.65"/>
        <n v="1.31"/>
        <n v="6.88"/>
        <n v="4.97"/>
        <n v="4.24"/>
        <n v="3.13"/>
        <n v="3.07"/>
        <n v="2.52"/>
        <n v="2.39"/>
        <n v="2.0299999999999998"/>
        <n v="1.66"/>
        <n v="1.6"/>
        <n v="1.29"/>
        <n v="5.33"/>
        <n v="3.75"/>
        <n v="3.03"/>
        <n v="2.88"/>
        <n v="2.74"/>
        <n v="2.4500000000000002"/>
        <n v="2.16"/>
        <n v="1.73"/>
        <n v="1.44"/>
        <n v="5.82"/>
        <n v="4.33"/>
        <n v="3.65"/>
        <n v="2.84"/>
        <n v="2.44"/>
        <n v="2.2999999999999998"/>
        <n v="2.17"/>
        <n v="1.89"/>
        <n v="1.22"/>
        <n v="6.2"/>
        <n v="4.18"/>
        <n v="4.04"/>
        <n v="3.46"/>
        <n v="3.17"/>
        <n v="2.89"/>
        <n v="2.31"/>
        <n v="5.83"/>
        <n v="4.2300000000000004"/>
        <n v="2.48"/>
        <n v="1.9"/>
        <n v="1.75"/>
        <n v="4.4000000000000004"/>
        <n v="3.8"/>
        <n v="3.4"/>
        <n v="2.9"/>
        <n v="2.2000000000000002"/>
        <n v="1.8"/>
        <n v="5.84"/>
        <n v="4.1100000000000003"/>
        <n v="3.79"/>
        <n v="3.34"/>
        <n v="2.1800000000000002"/>
        <n v="2.12"/>
        <n v="2.0499999999999998"/>
        <n v="1.54"/>
        <n v="1.41"/>
        <n v="4.1900000000000004"/>
        <n v="4.08"/>
        <n v="2.98"/>
        <n v="2.77"/>
        <n v="2.3199999999999998"/>
        <n v="2.27"/>
        <n v="1.77"/>
        <n v="1.71"/>
        <n v="1.26"/>
        <n v="5.19"/>
        <n v="4.4400000000000004"/>
        <n v="3.7"/>
        <n v="4.95"/>
        <n v="3.44"/>
        <n v="3.01"/>
        <n v="2.58"/>
        <n v="2.37"/>
        <n v="2.15"/>
        <n v="4.22"/>
        <n v="3.73"/>
        <n v="3.11"/>
        <n v="2.86"/>
        <n v="2.61"/>
        <n v="2.36"/>
        <n v="2.11"/>
        <n v="1.86"/>
        <n v="11.24"/>
        <n v="4.7300000000000004"/>
        <n v="4.1399999999999997"/>
        <n v="3.55"/>
        <n v="1.18"/>
        <n v="4.59"/>
        <n v="3.67"/>
        <n v="3.06"/>
        <n v="2.75"/>
        <n v="4.91"/>
        <n v="5.01"/>
        <n v="3.69"/>
        <n v="3.43"/>
        <n v="6.1"/>
        <n v="3.96"/>
        <n v="3.66"/>
        <n v="3.05"/>
        <n v="1.52"/>
        <n v="6.85"/>
        <n v="3.63"/>
        <n v="2.42"/>
        <n v="7.04"/>
        <n v="6.53"/>
        <n v="5.53"/>
        <n v="4.0199999999999996"/>
        <n v="3.52"/>
        <n v="3.02"/>
        <n v="2.5099999999999998"/>
        <n v="6.92"/>
        <n v="4.5"/>
        <n v="3.81"/>
        <n v="6.78"/>
        <n v="4.2699999999999996"/>
        <n v="5.57"/>
        <n v="5.39"/>
        <n v="3.83"/>
        <n v="1.91"/>
        <n v="3.89"/>
        <n v="2.83"/>
        <n v="7.38"/>
        <n v="6.38"/>
        <n v="5.03"/>
        <n v="2.68"/>
      </sharedItems>
    </cacheField>
    <cacheField name="総数（個人）" numFmtId="0" sqlType="4">
      <sharedItems containsSemiMixedTypes="0" containsString="0" containsNumber="1" containsInteger="1" minValue="0" maxValue="2038" count="118">
        <n v="2038"/>
        <n v="828"/>
        <n v="1223"/>
        <n v="182"/>
        <n v="915"/>
        <n v="791"/>
        <n v="549"/>
        <n v="683"/>
        <n v="561"/>
        <n v="672"/>
        <n v="177"/>
        <n v="267"/>
        <n v="443"/>
        <n v="240"/>
        <n v="376"/>
        <n v="487"/>
        <n v="572"/>
        <n v="217"/>
        <n v="234"/>
        <n v="528"/>
        <n v="171"/>
        <n v="81"/>
        <n v="20"/>
        <n v="103"/>
        <n v="112"/>
        <n v="86"/>
        <n v="25"/>
        <n v="65"/>
        <n v="16"/>
        <n v="53"/>
        <n v="68"/>
        <n v="30"/>
        <n v="41"/>
        <n v="72"/>
        <n v="75"/>
        <n v="23"/>
        <n v="57"/>
        <n v="36"/>
        <n v="5"/>
        <n v="325"/>
        <n v="85"/>
        <n v="178"/>
        <n v="117"/>
        <n v="73"/>
        <n v="10"/>
        <n v="27"/>
        <n v="120"/>
        <n v="18"/>
        <n v="110"/>
        <n v="108"/>
        <n v="77"/>
        <n v="37"/>
        <n v="97"/>
        <n v="69"/>
        <n v="24"/>
        <n v="62"/>
        <n v="193"/>
        <n v="202"/>
        <n v="64"/>
        <n v="101"/>
        <n v="59"/>
        <n v="66"/>
        <n v="83"/>
        <n v="40"/>
        <n v="26"/>
        <n v="31"/>
        <n v="29"/>
        <n v="12"/>
        <n v="14"/>
        <n v="39"/>
        <n v="180"/>
        <n v="245"/>
        <n v="133"/>
        <n v="126"/>
        <n v="121"/>
        <n v="96"/>
        <n v="105"/>
        <n v="58"/>
        <n v="82"/>
        <n v="42"/>
        <n v="21"/>
        <n v="46"/>
        <n v="55"/>
        <n v="28"/>
        <n v="32"/>
        <n v="52"/>
        <n v="76"/>
        <n v="34"/>
        <n v="11"/>
        <n v="19"/>
        <n v="15"/>
        <n v="6"/>
        <n v="33"/>
        <n v="22"/>
        <n v="7"/>
        <n v="166"/>
        <n v="51"/>
        <n v="99"/>
        <n v="17"/>
        <n v="48"/>
        <n v="50"/>
        <n v="67"/>
        <n v="63"/>
        <n v="45"/>
        <n v="49"/>
        <n v="1"/>
        <n v="13"/>
        <n v="9"/>
        <n v="0"/>
        <n v="4"/>
        <n v="8"/>
        <n v="2"/>
        <n v="35"/>
        <n v="3"/>
        <n v="88"/>
        <n v="47"/>
        <n v="74"/>
        <n v="56"/>
      </sharedItems>
    </cacheField>
    <cacheField name="構成比（個人）" numFmtId="0" sqlType="3">
      <sharedItems containsSemiMixedTypes="0" containsString="0" containsNumber="1" minValue="0" maxValue="15.66" count="312">
        <n v="9.2200000000000006"/>
        <n v="3.74"/>
        <n v="5.53"/>
        <n v="0.82"/>
        <n v="4.1399999999999997"/>
        <n v="3.58"/>
        <n v="2.48"/>
        <n v="3.09"/>
        <n v="2.54"/>
        <n v="3.04"/>
        <n v="0.8"/>
        <n v="1.21"/>
        <n v="2"/>
        <n v="1.0900000000000001"/>
        <n v="1.7"/>
        <n v="2.2000000000000002"/>
        <n v="2.59"/>
        <n v="0.98"/>
        <n v="1.06"/>
        <n v="2.39"/>
        <n v="10.36"/>
        <n v="6.64"/>
        <n v="3.14"/>
        <n v="0.78"/>
        <n v="4"/>
        <n v="4.3499999999999996"/>
        <n v="3.34"/>
        <n v="0.97"/>
        <n v="2.52"/>
        <n v="0.62"/>
        <n v="2.06"/>
        <n v="2.64"/>
        <n v="1.1599999999999999"/>
        <n v="1.59"/>
        <n v="2.8"/>
        <n v="2.91"/>
        <n v="0.89"/>
        <n v="2.21"/>
        <n v="1.4"/>
        <n v="0.19"/>
        <n v="11.56"/>
        <n v="3.02"/>
        <n v="6.33"/>
        <n v="4.16"/>
        <n v="2.6"/>
        <n v="0.56999999999999995"/>
        <n v="0.36"/>
        <n v="0.96"/>
        <n v="4.2699999999999996"/>
        <n v="0.64"/>
        <n v="3.91"/>
        <n v="3.84"/>
        <n v="2.74"/>
        <n v="1.32"/>
        <n v="3.45"/>
        <n v="2.4500000000000002"/>
        <n v="2.0299999999999998"/>
        <n v="0.85"/>
        <n v="8.85"/>
        <n v="9.27"/>
        <n v="2.94"/>
        <n v="4.63"/>
        <n v="2.71"/>
        <n v="3.03"/>
        <n v="3.81"/>
        <n v="2.61"/>
        <n v="2.98"/>
        <n v="1.83"/>
        <n v="1.19"/>
        <n v="1.42"/>
        <n v="1.33"/>
        <n v="0.83"/>
        <n v="0.55000000000000004"/>
        <n v="1.79"/>
        <n v="6.61"/>
        <n v="8.99"/>
        <n v="4.88"/>
        <n v="4.62"/>
        <n v="4.4400000000000004"/>
        <n v="3.52"/>
        <n v="3.85"/>
        <n v="2.13"/>
        <n v="3.01"/>
        <n v="0.66"/>
        <n v="2.68"/>
        <n v="1.54"/>
        <n v="0.77"/>
        <n v="1.69"/>
        <n v="2.02"/>
        <n v="1.03"/>
        <n v="1.17"/>
        <n v="1.91"/>
        <n v="8.14"/>
        <n v="4.41"/>
        <n v="4.95"/>
        <n v="5.15"/>
        <n v="5.08"/>
        <n v="3.59"/>
        <n v="2.31"/>
        <n v="0.75"/>
        <n v="1.29"/>
        <n v="1.02"/>
        <n v="0.41"/>
        <n v="0.81"/>
        <n v="2.78"/>
        <n v="2.2400000000000002"/>
        <n v="1.49"/>
        <n v="0.47"/>
        <n v="10.49"/>
        <n v="3.22"/>
        <n v="6.26"/>
        <n v="1.07"/>
        <n v="4.55"/>
        <n v="0.88"/>
        <n v="4.1100000000000003"/>
        <n v="3.29"/>
        <n v="0.63"/>
        <n v="3.35"/>
        <n v="3.16"/>
        <n v="0.95"/>
        <n v="1.64"/>
        <n v="10.39"/>
        <n v="6.89"/>
        <n v="6.48"/>
        <n v="5.04"/>
        <n v="1.23"/>
        <n v="3.5"/>
        <n v="2.88"/>
        <n v="2.2599999999999998"/>
        <n v="1.95"/>
        <n v="0.1"/>
        <n v="1.34"/>
        <n v="0.93"/>
        <n v="1.1299999999999999"/>
        <n v="1.75"/>
        <n v="7.63"/>
        <n v="5.36"/>
        <n v="4.12"/>
        <n v="3.71"/>
        <n v="3.3"/>
        <n v="3.92"/>
        <n v="0"/>
        <n v="1.86"/>
        <n v="0.21"/>
        <n v="1.44"/>
        <n v="2.27"/>
        <n v="1.24"/>
        <n v="9.35"/>
        <n v="6.54"/>
        <n v="6.31"/>
        <n v="4.21"/>
        <n v="2.1"/>
        <n v="2.57"/>
        <n v="1.87"/>
        <n v="7.85"/>
        <n v="6.05"/>
        <n v="5.38"/>
        <n v="2.4700000000000002"/>
        <n v="4.26"/>
        <n v="3.36"/>
        <n v="2.69"/>
        <n v="0.67"/>
        <n v="1.35"/>
        <n v="1.1200000000000001"/>
        <n v="1.57"/>
        <n v="7.69"/>
        <n v="5.58"/>
        <n v="4.42"/>
        <n v="1.1499999999999999"/>
        <n v="3.08"/>
        <n v="2.5"/>
        <n v="2.12"/>
        <n v="1.73"/>
        <n v="7.39"/>
        <n v="5.99"/>
        <n v="3.87"/>
        <n v="1.58"/>
        <n v="3.17"/>
        <n v="2.11"/>
        <n v="1.94"/>
        <n v="1.41"/>
        <n v="2.99"/>
        <n v="0.35"/>
        <n v="2.46"/>
        <n v="8.3000000000000007"/>
        <n v="4.34"/>
        <n v="6.04"/>
        <n v="4.43"/>
        <n v="4.8099999999999996"/>
        <n v="2.92"/>
        <n v="2.36"/>
        <n v="2.83"/>
        <n v="2.17"/>
        <n v="1.6"/>
        <n v="1.04"/>
        <n v="0.28000000000000003"/>
        <n v="7.07"/>
        <n v="5.35"/>
        <n v="4.01"/>
        <n v="3.53"/>
        <n v="1.72"/>
        <n v="2.0099999999999998"/>
        <n v="2.58"/>
        <n v="2.67"/>
        <n v="0.76"/>
        <n v="1.43"/>
        <n v="6.67"/>
        <n v="11.11"/>
        <n v="2.2200000000000002"/>
        <n v="8.89"/>
        <n v="6.91"/>
        <n v="6.45"/>
        <n v="1.38"/>
        <n v="0.46"/>
        <n v="1.84"/>
        <n v="0.92"/>
        <n v="3.23"/>
        <n v="4.6100000000000003"/>
        <n v="3.69"/>
        <n v="2.2999999999999998"/>
        <n v="7.24"/>
        <n v="6.58"/>
        <n v="5.48"/>
        <n v="3.95"/>
        <n v="3.51"/>
        <n v="3.73"/>
        <n v="4.17"/>
        <n v="2.41"/>
        <n v="2.85"/>
        <n v="1.1000000000000001"/>
        <n v="1.97"/>
        <n v="2.19"/>
        <n v="0.44"/>
        <n v="15.66"/>
        <n v="8.43"/>
        <n v="7.23"/>
        <n v="1.2"/>
        <n v="4.82"/>
        <n v="3.61"/>
        <n v="0.72"/>
        <n v="8.6999999999999993"/>
        <n v="3.62"/>
        <n v="2.9"/>
        <n v="5.8"/>
        <n v="1.45"/>
        <n v="5.07"/>
        <n v="4.9800000000000004"/>
        <n v="4.5199999999999996"/>
        <n v="1.36"/>
        <n v="0.9"/>
        <n v="8.91"/>
        <n v="3.96"/>
        <n v="6.44"/>
        <n v="0.5"/>
        <n v="4.46"/>
        <n v="3.47"/>
        <n v="2.97"/>
        <n v="0.99"/>
        <n v="1.98"/>
        <n v="5.75"/>
        <n v="3.54"/>
        <n v="4.87"/>
        <n v="1.77"/>
        <n v="3.1"/>
        <n v="2.65"/>
        <n v="10.88"/>
        <n v="5.44"/>
        <n v="6.12"/>
        <n v="4.76"/>
        <n v="2.04"/>
        <n v="0.68"/>
        <n v="4.08"/>
        <n v="2.72"/>
        <n v="11.02"/>
        <n v="7.09"/>
        <n v="8.66"/>
        <n v="5.51"/>
        <n v="3.94"/>
        <n v="0.79"/>
        <n v="4.72"/>
        <n v="3.15"/>
        <n v="9.09"/>
        <n v="5.91"/>
        <n v="3.18"/>
        <n v="4.09"/>
        <n v="3.64"/>
        <n v="2.73"/>
        <n v="1.82"/>
        <n v="0.91"/>
        <n v="9.15"/>
        <n v="7.46"/>
        <n v="3.39"/>
        <n v="5.42"/>
        <n v="4.07"/>
        <n v="2.37"/>
        <n v="0.34"/>
        <n v="7.48"/>
        <n v="5.14"/>
        <n v="4.67"/>
        <n v="3.97"/>
        <n v="2.34"/>
        <n v="6.34"/>
        <n v="4.3899999999999997"/>
        <n v="2.93"/>
        <n v="1.46"/>
        <n v="3.41"/>
        <n v="2.44"/>
        <n v="8.77"/>
        <n v="8.33"/>
        <n v="5.26"/>
        <n v="2.63"/>
        <n v="3.07"/>
      </sharedItems>
    </cacheField>
    <cacheField name="総数（法人）" numFmtId="0" sqlType="4">
      <sharedItems containsSemiMixedTypes="0" containsString="0" containsNumber="1" containsInteger="1" minValue="0" maxValue="816" count="82">
        <n v="177"/>
        <n v="532"/>
        <n v="26"/>
        <n v="816"/>
        <n v="65"/>
        <n v="182"/>
        <n v="399"/>
        <n v="180"/>
        <n v="298"/>
        <n v="73"/>
        <n v="525"/>
        <n v="411"/>
        <n v="197"/>
        <n v="398"/>
        <n v="258"/>
        <n v="147"/>
        <n v="61"/>
        <n v="354"/>
        <n v="326"/>
        <n v="16"/>
        <n v="28"/>
        <n v="6"/>
        <n v="84"/>
        <n v="115"/>
        <n v="31"/>
        <n v="11"/>
        <n v="37"/>
        <n v="88"/>
        <n v="41"/>
        <n v="35"/>
        <n v="21"/>
        <n v="55"/>
        <n v="40"/>
        <n v="7"/>
        <n v="3"/>
        <n v="51"/>
        <n v="15"/>
        <n v="44"/>
        <n v="64"/>
        <n v="36"/>
        <n v="125"/>
        <n v="34"/>
        <n v="68"/>
        <n v="123"/>
        <n v="104"/>
        <n v="8"/>
        <n v="106"/>
        <n v="13"/>
        <n v="109"/>
        <n v="66"/>
        <n v="32"/>
        <n v="43"/>
        <n v="48"/>
        <n v="23"/>
        <n v="2"/>
        <n v="27"/>
        <n v="22"/>
        <n v="38"/>
        <n v="30"/>
        <n v="0"/>
        <n v="42"/>
        <n v="12"/>
        <n v="74"/>
        <n v="9"/>
        <n v="1"/>
        <n v="19"/>
        <n v="5"/>
        <n v="69"/>
        <n v="20"/>
        <n v="10"/>
        <n v="49"/>
        <n v="17"/>
        <n v="45"/>
        <n v="29"/>
        <n v="4"/>
        <n v="24"/>
        <n v="14"/>
        <n v="47"/>
        <n v="57"/>
        <n v="50"/>
        <n v="39"/>
        <n v="18"/>
      </sharedItems>
    </cacheField>
    <cacheField name="構成比（法人）" numFmtId="0" sqlType="3">
      <sharedItems containsSemiMixedTypes="0" containsString="0" containsNumber="1" minValue="0" maxValue="15.15" count="240">
        <n v="0.99"/>
        <n v="2.99"/>
        <n v="0.15"/>
        <n v="4.58"/>
        <n v="0.37"/>
        <n v="1.02"/>
        <n v="2.2400000000000002"/>
        <n v="1.01"/>
        <n v="1.67"/>
        <n v="0.41"/>
        <n v="2.95"/>
        <n v="2.31"/>
        <n v="1.1100000000000001"/>
        <n v="1.45"/>
        <n v="0.83"/>
        <n v="0.34"/>
        <n v="1.99"/>
        <n v="1.83"/>
        <n v="0.09"/>
        <n v="1.07"/>
        <n v="0.23"/>
        <n v="3.22"/>
        <n v="4.4000000000000004"/>
        <n v="1.19"/>
        <n v="0.42"/>
        <n v="1.42"/>
        <n v="3.37"/>
        <n v="1.57"/>
        <n v="2.8"/>
        <n v="1.34"/>
        <n v="0.8"/>
        <n v="2.11"/>
        <n v="1.53"/>
        <n v="0.27"/>
        <n v="0.11"/>
        <n v="1.95"/>
        <n v="0.56999999999999995"/>
        <n v="1.69"/>
        <n v="2.4500000000000002"/>
        <n v="3.55"/>
        <n v="0.2"/>
        <n v="0.97"/>
        <n v="1.93"/>
        <n v="3.5"/>
        <n v="2.96"/>
        <n v="3.01"/>
        <n v="3.1"/>
        <n v="0.31"/>
        <n v="0.88"/>
        <n v="1.88"/>
        <n v="0.17"/>
        <n v="0.91"/>
        <n v="1.22"/>
        <n v="3.06"/>
        <n v="1.46"/>
        <n v="0.13"/>
        <n v="2.61"/>
        <n v="1.72"/>
        <n v="0.51"/>
        <n v="1.4"/>
        <n v="0.45"/>
        <n v="0.38"/>
        <n v="2.42"/>
        <n v="2.04"/>
        <n v="1.91"/>
        <n v="0"/>
        <n v="2.67"/>
        <n v="0.76"/>
        <n v="4.53"/>
        <n v="0.55000000000000004"/>
        <n v="1.41"/>
        <n v="0.06"/>
        <n v="0.18"/>
        <n v="1.1599999999999999"/>
        <n v="2.57"/>
        <n v="0.43"/>
        <n v="4.2300000000000004"/>
        <n v="0.92"/>
        <n v="2.08"/>
        <n v="1.59"/>
        <n v="2.2000000000000002"/>
        <n v="1.84"/>
        <n v="0.61"/>
        <n v="1.21"/>
        <n v="3.13"/>
        <n v="1.08"/>
        <n v="1.98"/>
        <n v="0.7"/>
        <n v="1.79"/>
        <n v="2.87"/>
        <n v="1.85"/>
        <n v="2.17"/>
        <n v="2.74"/>
        <n v="2.2999999999999998"/>
        <n v="0.32"/>
        <n v="0.64"/>
        <n v="1.28"/>
        <n v="0.26"/>
        <n v="1.44"/>
        <n v="3.3"/>
        <n v="0.12"/>
        <n v="4.1399999999999997"/>
        <n v="0.84"/>
        <n v="3.66"/>
        <n v="1.32"/>
        <n v="0.24"/>
        <n v="2.82"/>
        <n v="0.96"/>
        <n v="3.42"/>
        <n v="3"/>
        <n v="2.34"/>
        <n v="0.36"/>
        <n v="2.16"/>
        <n v="1.38"/>
        <n v="0.72"/>
        <n v="2.19"/>
        <n v="0.94"/>
        <n v="0.16"/>
        <n v="4.55"/>
        <n v="1.1000000000000001"/>
        <n v="2.98"/>
        <n v="1.25"/>
        <n v="0.78"/>
        <n v="0.63"/>
        <n v="1.06"/>
        <n v="2.12"/>
        <n v="2.65"/>
        <n v="6.35"/>
        <n v="0.53"/>
        <n v="1"/>
        <n v="2.66"/>
        <n v="4.6500000000000004"/>
        <n v="0.33"/>
        <n v="1.33"/>
        <n v="1.66"/>
        <n v="0.66"/>
        <n v="2.33"/>
        <n v="3.39"/>
        <n v="1.27"/>
        <n v="5.51"/>
        <n v="4.66"/>
        <n v="2.54"/>
        <n v="2.97"/>
        <n v="0.85"/>
        <n v="6.67"/>
        <n v="0.67"/>
        <n v="4"/>
        <n v="2"/>
        <n v="3.33"/>
        <n v="0.48"/>
        <n v="7.51"/>
        <n v="4.5999999999999996"/>
        <n v="2.1800000000000002"/>
        <n v="2.91"/>
        <n v="0.73"/>
        <n v="4.21"/>
        <n v="2.5299999999999998"/>
        <n v="0.21"/>
        <n v="1.68"/>
        <n v="4.42"/>
        <n v="1.89"/>
        <n v="1.47"/>
        <n v="3.79"/>
        <n v="7.57"/>
        <n v="1.43"/>
        <n v="2.41"/>
        <n v="2.52"/>
        <n v="1.87"/>
        <n v="1.76"/>
        <n v="0.22"/>
        <n v="2.09"/>
        <n v="5.75"/>
        <n v="3.45"/>
        <n v="1.1499999999999999"/>
        <n v="4.08"/>
        <n v="4.49"/>
        <n v="3.27"/>
        <n v="3.67"/>
        <n v="2.86"/>
        <n v="1.63"/>
        <n v="11.63"/>
        <n v="0.28999999999999998"/>
        <n v="4.3600000000000003"/>
        <n v="2.62"/>
        <n v="0.57999999999999996"/>
        <n v="1.74"/>
        <n v="0.87"/>
        <n v="7.5"/>
        <n v="8.75"/>
        <n v="6.25"/>
        <n v="5"/>
        <n v="3.75"/>
        <n v="2.5"/>
        <n v="7.49"/>
        <n v="2.14"/>
        <n v="1.6"/>
        <n v="3.74"/>
        <n v="3.21"/>
        <n v="4.3099999999999996"/>
        <n v="2.59"/>
        <n v="0.86"/>
        <n v="5.17"/>
        <n v="2.29"/>
        <n v="4.57"/>
        <n v="1.71"/>
        <n v="1.1399999999999999"/>
        <n v="4.17"/>
        <n v="10.42"/>
        <n v="1.04"/>
        <n v="7.29"/>
        <n v="5.21"/>
        <n v="1.03"/>
        <n v="3.09"/>
        <n v="7.22"/>
        <n v="2.06"/>
        <n v="4.12"/>
        <n v="5.15"/>
        <n v="5.8"/>
        <n v="13.04"/>
        <n v="4.3499999999999996"/>
        <n v="7.25"/>
        <n v="2.9"/>
        <n v="4.76"/>
        <n v="3.17"/>
        <n v="9.52"/>
        <n v="7.53"/>
        <n v="8.6"/>
        <n v="3.23"/>
        <n v="2.15"/>
        <n v="4.3"/>
        <n v="11.45"/>
        <n v="5.34"/>
        <n v="3.82"/>
        <n v="10.67"/>
        <n v="9.33"/>
        <n v="5.33"/>
        <n v="3.03"/>
        <n v="15.15"/>
        <n v="6.06"/>
        <n v="7.58"/>
      </sharedItems>
    </cacheField>
    <cacheField name="総数（法人以外の団体）" numFmtId="0" sqlType="4">
      <sharedItems containsSemiMixedTypes="0" containsString="0" containsNumber="1" containsInteger="1" minValue="0" maxValue="2" count="3">
        <n v="0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x v="0"/>
    <x v="0"/>
    <x v="0"/>
    <n v="17"/>
    <n v="0.04"/>
    <n v="4"/>
    <n v="0.02"/>
    <n v="13"/>
    <n v="7.0000000000000007E-2"/>
    <x v="0"/>
  </r>
  <r>
    <x v="0"/>
    <x v="0"/>
    <x v="0"/>
    <x v="1"/>
    <n v="6199"/>
    <n v="15.34"/>
    <n v="2404"/>
    <n v="10.87"/>
    <n v="3795"/>
    <n v="21.31"/>
    <x v="0"/>
  </r>
  <r>
    <x v="0"/>
    <x v="0"/>
    <x v="0"/>
    <x v="2"/>
    <n v="4042"/>
    <n v="10"/>
    <n v="1645"/>
    <n v="7.44"/>
    <n v="2392"/>
    <n v="13.43"/>
    <x v="1"/>
  </r>
  <r>
    <x v="0"/>
    <x v="0"/>
    <x v="0"/>
    <x v="3"/>
    <n v="109"/>
    <n v="0.27"/>
    <n v="3"/>
    <n v="0.01"/>
    <n v="97"/>
    <n v="0.54"/>
    <x v="0"/>
  </r>
  <r>
    <x v="0"/>
    <x v="0"/>
    <x v="0"/>
    <x v="4"/>
    <n v="261"/>
    <n v="0.65"/>
    <n v="17"/>
    <n v="0.08"/>
    <n v="243"/>
    <n v="1.36"/>
    <x v="2"/>
  </r>
  <r>
    <x v="0"/>
    <x v="0"/>
    <x v="0"/>
    <x v="5"/>
    <n v="421"/>
    <n v="1.04"/>
    <n v="93"/>
    <n v="0.42"/>
    <n v="322"/>
    <n v="1.81"/>
    <x v="1"/>
  </r>
  <r>
    <x v="0"/>
    <x v="0"/>
    <x v="0"/>
    <x v="6"/>
    <n v="9728"/>
    <n v="24.07"/>
    <n v="5011"/>
    <n v="22.66"/>
    <n v="4707"/>
    <n v="26.44"/>
    <x v="3"/>
  </r>
  <r>
    <x v="0"/>
    <x v="0"/>
    <x v="0"/>
    <x v="7"/>
    <n v="378"/>
    <n v="0.94"/>
    <n v="80"/>
    <n v="0.36"/>
    <n v="297"/>
    <n v="1.67"/>
    <x v="2"/>
  </r>
  <r>
    <x v="0"/>
    <x v="0"/>
    <x v="0"/>
    <x v="8"/>
    <n v="2971"/>
    <n v="7.35"/>
    <n v="1250"/>
    <n v="5.65"/>
    <n v="1714"/>
    <n v="9.6300000000000008"/>
    <x v="4"/>
  </r>
  <r>
    <x v="0"/>
    <x v="0"/>
    <x v="0"/>
    <x v="9"/>
    <n v="1901"/>
    <n v="4.7"/>
    <n v="1045"/>
    <n v="4.7300000000000004"/>
    <n v="825"/>
    <n v="4.63"/>
    <x v="5"/>
  </r>
  <r>
    <x v="0"/>
    <x v="0"/>
    <x v="0"/>
    <x v="10"/>
    <n v="4653"/>
    <n v="11.51"/>
    <n v="3812"/>
    <n v="17.239999999999998"/>
    <n v="822"/>
    <n v="4.62"/>
    <x v="6"/>
  </r>
  <r>
    <x v="0"/>
    <x v="0"/>
    <x v="0"/>
    <x v="11"/>
    <n v="4984"/>
    <n v="12.33"/>
    <n v="4082"/>
    <n v="18.46"/>
    <n v="864"/>
    <n v="4.8499999999999996"/>
    <x v="7"/>
  </r>
  <r>
    <x v="0"/>
    <x v="0"/>
    <x v="0"/>
    <x v="12"/>
    <n v="1602"/>
    <n v="3.96"/>
    <n v="1067"/>
    <n v="4.82"/>
    <n v="362"/>
    <n v="2.0299999999999998"/>
    <x v="8"/>
  </r>
  <r>
    <x v="0"/>
    <x v="0"/>
    <x v="0"/>
    <x v="13"/>
    <n v="1571"/>
    <n v="3.89"/>
    <n v="939"/>
    <n v="4.25"/>
    <n v="552"/>
    <n v="3.1"/>
    <x v="9"/>
  </r>
  <r>
    <x v="0"/>
    <x v="0"/>
    <x v="0"/>
    <x v="14"/>
    <n v="1574"/>
    <n v="3.89"/>
    <n v="662"/>
    <n v="2.99"/>
    <n v="800"/>
    <n v="4.49"/>
    <x v="10"/>
  </r>
  <r>
    <x v="0"/>
    <x v="1"/>
    <x v="1"/>
    <x v="0"/>
    <n v="0"/>
    <n v="0"/>
    <n v="0"/>
    <n v="0"/>
    <n v="0"/>
    <n v="0"/>
    <x v="0"/>
  </r>
  <r>
    <x v="0"/>
    <x v="1"/>
    <x v="1"/>
    <x v="1"/>
    <n v="802"/>
    <n v="15.16"/>
    <n v="261"/>
    <n v="10.130000000000001"/>
    <n v="541"/>
    <n v="20.72"/>
    <x v="0"/>
  </r>
  <r>
    <x v="0"/>
    <x v="1"/>
    <x v="1"/>
    <x v="2"/>
    <n v="355"/>
    <n v="6.71"/>
    <n v="139"/>
    <n v="5.4"/>
    <n v="216"/>
    <n v="8.27"/>
    <x v="0"/>
  </r>
  <r>
    <x v="0"/>
    <x v="1"/>
    <x v="1"/>
    <x v="3"/>
    <n v="26"/>
    <n v="0.49"/>
    <n v="0"/>
    <n v="0"/>
    <n v="25"/>
    <n v="0.96"/>
    <x v="0"/>
  </r>
  <r>
    <x v="0"/>
    <x v="1"/>
    <x v="1"/>
    <x v="4"/>
    <n v="50"/>
    <n v="0.95"/>
    <n v="2"/>
    <n v="0.08"/>
    <n v="47"/>
    <n v="1.8"/>
    <x v="2"/>
  </r>
  <r>
    <x v="0"/>
    <x v="1"/>
    <x v="1"/>
    <x v="5"/>
    <n v="32"/>
    <n v="0.61"/>
    <n v="5"/>
    <n v="0.19"/>
    <n v="27"/>
    <n v="1.03"/>
    <x v="0"/>
  </r>
  <r>
    <x v="0"/>
    <x v="1"/>
    <x v="1"/>
    <x v="6"/>
    <n v="1194"/>
    <n v="22.58"/>
    <n v="558"/>
    <n v="21.66"/>
    <n v="635"/>
    <n v="24.32"/>
    <x v="0"/>
  </r>
  <r>
    <x v="0"/>
    <x v="1"/>
    <x v="1"/>
    <x v="7"/>
    <n v="77"/>
    <n v="1.46"/>
    <n v="9"/>
    <n v="0.35"/>
    <n v="68"/>
    <n v="2.6"/>
    <x v="0"/>
  </r>
  <r>
    <x v="0"/>
    <x v="1"/>
    <x v="1"/>
    <x v="8"/>
    <n v="385"/>
    <n v="7.28"/>
    <n v="127"/>
    <n v="4.93"/>
    <n v="258"/>
    <n v="9.8800000000000008"/>
    <x v="0"/>
  </r>
  <r>
    <x v="0"/>
    <x v="1"/>
    <x v="1"/>
    <x v="9"/>
    <n v="348"/>
    <n v="6.58"/>
    <n v="162"/>
    <n v="6.29"/>
    <n v="181"/>
    <n v="6.93"/>
    <x v="4"/>
  </r>
  <r>
    <x v="0"/>
    <x v="1"/>
    <x v="1"/>
    <x v="10"/>
    <n v="565"/>
    <n v="10.68"/>
    <n v="431"/>
    <n v="16.73"/>
    <n v="129"/>
    <n v="4.9400000000000004"/>
    <x v="4"/>
  </r>
  <r>
    <x v="0"/>
    <x v="1"/>
    <x v="1"/>
    <x v="11"/>
    <n v="705"/>
    <n v="13.33"/>
    <n v="545"/>
    <n v="21.16"/>
    <n v="154"/>
    <n v="5.9"/>
    <x v="0"/>
  </r>
  <r>
    <x v="0"/>
    <x v="1"/>
    <x v="1"/>
    <x v="12"/>
    <n v="246"/>
    <n v="4.6500000000000004"/>
    <n v="126"/>
    <n v="4.8899999999999997"/>
    <n v="74"/>
    <n v="2.83"/>
    <x v="4"/>
  </r>
  <r>
    <x v="0"/>
    <x v="1"/>
    <x v="1"/>
    <x v="13"/>
    <n v="242"/>
    <n v="4.58"/>
    <n v="114"/>
    <n v="4.43"/>
    <n v="109"/>
    <n v="4.17"/>
    <x v="11"/>
  </r>
  <r>
    <x v="0"/>
    <x v="1"/>
    <x v="1"/>
    <x v="14"/>
    <n v="262"/>
    <n v="4.95"/>
    <n v="97"/>
    <n v="3.77"/>
    <n v="147"/>
    <n v="5.63"/>
    <x v="1"/>
  </r>
  <r>
    <x v="0"/>
    <x v="2"/>
    <x v="2"/>
    <x v="0"/>
    <n v="3"/>
    <n v="0.05"/>
    <n v="0"/>
    <n v="0"/>
    <n v="3"/>
    <n v="0.09"/>
    <x v="0"/>
  </r>
  <r>
    <x v="0"/>
    <x v="2"/>
    <x v="2"/>
    <x v="1"/>
    <n v="1042"/>
    <n v="16.41"/>
    <n v="202"/>
    <n v="7.18"/>
    <n v="840"/>
    <n v="23.87"/>
    <x v="0"/>
  </r>
  <r>
    <x v="0"/>
    <x v="2"/>
    <x v="2"/>
    <x v="2"/>
    <n v="632"/>
    <n v="9.9600000000000009"/>
    <n v="210"/>
    <n v="7.47"/>
    <n v="422"/>
    <n v="11.99"/>
    <x v="0"/>
  </r>
  <r>
    <x v="0"/>
    <x v="2"/>
    <x v="2"/>
    <x v="3"/>
    <n v="11"/>
    <n v="0.17"/>
    <n v="0"/>
    <n v="0"/>
    <n v="10"/>
    <n v="0.28000000000000003"/>
    <x v="0"/>
  </r>
  <r>
    <x v="0"/>
    <x v="2"/>
    <x v="2"/>
    <x v="4"/>
    <n v="55"/>
    <n v="0.87"/>
    <n v="1"/>
    <n v="0.04"/>
    <n v="54"/>
    <n v="1.53"/>
    <x v="0"/>
  </r>
  <r>
    <x v="0"/>
    <x v="2"/>
    <x v="2"/>
    <x v="5"/>
    <n v="95"/>
    <n v="1.5"/>
    <n v="8"/>
    <n v="0.28000000000000003"/>
    <n v="87"/>
    <n v="2.4700000000000002"/>
    <x v="0"/>
  </r>
  <r>
    <x v="0"/>
    <x v="2"/>
    <x v="2"/>
    <x v="6"/>
    <n v="1472"/>
    <n v="23.19"/>
    <n v="616"/>
    <n v="21.91"/>
    <n v="855"/>
    <n v="24.3"/>
    <x v="2"/>
  </r>
  <r>
    <x v="0"/>
    <x v="2"/>
    <x v="2"/>
    <x v="7"/>
    <n v="77"/>
    <n v="1.21"/>
    <n v="15"/>
    <n v="0.53"/>
    <n v="62"/>
    <n v="1.76"/>
    <x v="0"/>
  </r>
  <r>
    <x v="0"/>
    <x v="2"/>
    <x v="2"/>
    <x v="8"/>
    <n v="520"/>
    <n v="8.19"/>
    <n v="120"/>
    <n v="4.2699999999999996"/>
    <n v="399"/>
    <n v="11.34"/>
    <x v="2"/>
  </r>
  <r>
    <x v="0"/>
    <x v="2"/>
    <x v="2"/>
    <x v="9"/>
    <n v="340"/>
    <n v="5.36"/>
    <n v="151"/>
    <n v="5.37"/>
    <n v="187"/>
    <n v="5.31"/>
    <x v="0"/>
  </r>
  <r>
    <x v="0"/>
    <x v="2"/>
    <x v="2"/>
    <x v="10"/>
    <n v="656"/>
    <n v="10.33"/>
    <n v="539"/>
    <n v="19.170000000000002"/>
    <n v="116"/>
    <n v="3.3"/>
    <x v="0"/>
  </r>
  <r>
    <x v="0"/>
    <x v="2"/>
    <x v="2"/>
    <x v="11"/>
    <n v="751"/>
    <n v="11.83"/>
    <n v="600"/>
    <n v="21.34"/>
    <n v="149"/>
    <n v="4.2300000000000004"/>
    <x v="2"/>
  </r>
  <r>
    <x v="0"/>
    <x v="2"/>
    <x v="2"/>
    <x v="12"/>
    <n v="184"/>
    <n v="2.9"/>
    <n v="112"/>
    <n v="3.98"/>
    <n v="71"/>
    <n v="2.02"/>
    <x v="0"/>
  </r>
  <r>
    <x v="0"/>
    <x v="2"/>
    <x v="2"/>
    <x v="13"/>
    <n v="237"/>
    <n v="3.73"/>
    <n v="154"/>
    <n v="5.48"/>
    <n v="80"/>
    <n v="2.27"/>
    <x v="2"/>
  </r>
  <r>
    <x v="0"/>
    <x v="2"/>
    <x v="2"/>
    <x v="14"/>
    <n v="273"/>
    <n v="4.3"/>
    <n v="84"/>
    <n v="2.99"/>
    <n v="184"/>
    <n v="5.23"/>
    <x v="5"/>
  </r>
  <r>
    <x v="0"/>
    <x v="3"/>
    <x v="3"/>
    <x v="0"/>
    <n v="0"/>
    <n v="0"/>
    <n v="0"/>
    <n v="0"/>
    <n v="0"/>
    <n v="0"/>
    <x v="0"/>
  </r>
  <r>
    <x v="0"/>
    <x v="3"/>
    <x v="3"/>
    <x v="1"/>
    <n v="435"/>
    <n v="11.53"/>
    <n v="176"/>
    <n v="8.07"/>
    <n v="259"/>
    <n v="16.489999999999998"/>
    <x v="0"/>
  </r>
  <r>
    <x v="0"/>
    <x v="3"/>
    <x v="3"/>
    <x v="2"/>
    <n v="311"/>
    <n v="8.24"/>
    <n v="135"/>
    <n v="6.19"/>
    <n v="176"/>
    <n v="11.2"/>
    <x v="0"/>
  </r>
  <r>
    <x v="0"/>
    <x v="3"/>
    <x v="3"/>
    <x v="3"/>
    <n v="9"/>
    <n v="0.24"/>
    <n v="0"/>
    <n v="0"/>
    <n v="9"/>
    <n v="0.56999999999999995"/>
    <x v="0"/>
  </r>
  <r>
    <x v="0"/>
    <x v="3"/>
    <x v="3"/>
    <x v="4"/>
    <n v="31"/>
    <n v="0.82"/>
    <n v="6"/>
    <n v="0.28000000000000003"/>
    <n v="25"/>
    <n v="1.59"/>
    <x v="0"/>
  </r>
  <r>
    <x v="0"/>
    <x v="3"/>
    <x v="3"/>
    <x v="5"/>
    <n v="21"/>
    <n v="0.56000000000000005"/>
    <n v="6"/>
    <n v="0.28000000000000003"/>
    <n v="15"/>
    <n v="0.95"/>
    <x v="0"/>
  </r>
  <r>
    <x v="0"/>
    <x v="3"/>
    <x v="3"/>
    <x v="6"/>
    <n v="1001"/>
    <n v="26.53"/>
    <n v="484"/>
    <n v="22.2"/>
    <n v="516"/>
    <n v="32.85"/>
    <x v="2"/>
  </r>
  <r>
    <x v="0"/>
    <x v="3"/>
    <x v="3"/>
    <x v="7"/>
    <n v="35"/>
    <n v="0.93"/>
    <n v="14"/>
    <n v="0.64"/>
    <n v="21"/>
    <n v="1.34"/>
    <x v="0"/>
  </r>
  <r>
    <x v="0"/>
    <x v="3"/>
    <x v="3"/>
    <x v="8"/>
    <n v="435"/>
    <n v="11.53"/>
    <n v="255"/>
    <n v="11.7"/>
    <n v="179"/>
    <n v="11.39"/>
    <x v="0"/>
  </r>
  <r>
    <x v="0"/>
    <x v="3"/>
    <x v="3"/>
    <x v="9"/>
    <n v="178"/>
    <n v="4.72"/>
    <n v="119"/>
    <n v="5.46"/>
    <n v="57"/>
    <n v="3.63"/>
    <x v="0"/>
  </r>
  <r>
    <x v="0"/>
    <x v="3"/>
    <x v="3"/>
    <x v="10"/>
    <n v="451"/>
    <n v="11.95"/>
    <n v="363"/>
    <n v="16.649999999999999"/>
    <n v="88"/>
    <n v="5.6"/>
    <x v="0"/>
  </r>
  <r>
    <x v="0"/>
    <x v="3"/>
    <x v="3"/>
    <x v="11"/>
    <n v="466"/>
    <n v="12.35"/>
    <n v="376"/>
    <n v="17.25"/>
    <n v="84"/>
    <n v="5.35"/>
    <x v="5"/>
  </r>
  <r>
    <x v="0"/>
    <x v="3"/>
    <x v="3"/>
    <x v="12"/>
    <n v="137"/>
    <n v="3.63"/>
    <n v="96"/>
    <n v="4.4000000000000004"/>
    <n v="39"/>
    <n v="2.48"/>
    <x v="0"/>
  </r>
  <r>
    <x v="0"/>
    <x v="3"/>
    <x v="3"/>
    <x v="13"/>
    <n v="144"/>
    <n v="3.82"/>
    <n v="95"/>
    <n v="4.3600000000000003"/>
    <n v="47"/>
    <n v="2.99"/>
    <x v="0"/>
  </r>
  <r>
    <x v="0"/>
    <x v="3"/>
    <x v="3"/>
    <x v="14"/>
    <n v="119"/>
    <n v="3.15"/>
    <n v="55"/>
    <n v="2.52"/>
    <n v="56"/>
    <n v="3.56"/>
    <x v="4"/>
  </r>
  <r>
    <x v="0"/>
    <x v="4"/>
    <x v="4"/>
    <x v="0"/>
    <n v="0"/>
    <n v="0"/>
    <n v="0"/>
    <n v="0"/>
    <n v="0"/>
    <n v="0"/>
    <x v="0"/>
  </r>
  <r>
    <x v="0"/>
    <x v="4"/>
    <x v="4"/>
    <x v="1"/>
    <n v="656"/>
    <n v="14.83"/>
    <n v="315"/>
    <n v="11.56"/>
    <n v="341"/>
    <n v="20.88"/>
    <x v="0"/>
  </r>
  <r>
    <x v="0"/>
    <x v="4"/>
    <x v="4"/>
    <x v="2"/>
    <n v="358"/>
    <n v="8.1"/>
    <n v="150"/>
    <n v="5.5"/>
    <n v="207"/>
    <n v="12.68"/>
    <x v="2"/>
  </r>
  <r>
    <x v="0"/>
    <x v="4"/>
    <x v="4"/>
    <x v="3"/>
    <n v="11"/>
    <n v="0.25"/>
    <n v="1"/>
    <n v="0.04"/>
    <n v="10"/>
    <n v="0.61"/>
    <x v="0"/>
  </r>
  <r>
    <x v="0"/>
    <x v="4"/>
    <x v="4"/>
    <x v="4"/>
    <n v="17"/>
    <n v="0.38"/>
    <n v="2"/>
    <n v="7.0000000000000007E-2"/>
    <n v="15"/>
    <n v="0.92"/>
    <x v="0"/>
  </r>
  <r>
    <x v="0"/>
    <x v="4"/>
    <x v="4"/>
    <x v="5"/>
    <n v="36"/>
    <n v="0.81"/>
    <n v="13"/>
    <n v="0.48"/>
    <n v="23"/>
    <n v="1.41"/>
    <x v="0"/>
  </r>
  <r>
    <x v="0"/>
    <x v="4"/>
    <x v="4"/>
    <x v="6"/>
    <n v="895"/>
    <n v="20.239999999999998"/>
    <n v="475"/>
    <n v="17.43"/>
    <n v="418"/>
    <n v="25.6"/>
    <x v="4"/>
  </r>
  <r>
    <x v="0"/>
    <x v="4"/>
    <x v="4"/>
    <x v="7"/>
    <n v="42"/>
    <n v="0.95"/>
    <n v="13"/>
    <n v="0.48"/>
    <n v="29"/>
    <n v="1.78"/>
    <x v="0"/>
  </r>
  <r>
    <x v="0"/>
    <x v="4"/>
    <x v="4"/>
    <x v="8"/>
    <n v="465"/>
    <n v="10.52"/>
    <n v="259"/>
    <n v="9.5"/>
    <n v="206"/>
    <n v="12.61"/>
    <x v="0"/>
  </r>
  <r>
    <x v="0"/>
    <x v="4"/>
    <x v="4"/>
    <x v="9"/>
    <n v="216"/>
    <n v="4.88"/>
    <n v="136"/>
    <n v="4.99"/>
    <n v="76"/>
    <n v="4.6500000000000004"/>
    <x v="2"/>
  </r>
  <r>
    <x v="0"/>
    <x v="4"/>
    <x v="4"/>
    <x v="10"/>
    <n v="619"/>
    <n v="14"/>
    <n v="547"/>
    <n v="20.07"/>
    <n v="69"/>
    <n v="4.2300000000000004"/>
    <x v="2"/>
  </r>
  <r>
    <x v="0"/>
    <x v="4"/>
    <x v="4"/>
    <x v="11"/>
    <n v="547"/>
    <n v="12.37"/>
    <n v="463"/>
    <n v="16.989999999999998"/>
    <n v="81"/>
    <n v="4.96"/>
    <x v="2"/>
  </r>
  <r>
    <x v="0"/>
    <x v="4"/>
    <x v="4"/>
    <x v="12"/>
    <n v="206"/>
    <n v="4.66"/>
    <n v="154"/>
    <n v="5.65"/>
    <n v="35"/>
    <n v="2.14"/>
    <x v="0"/>
  </r>
  <r>
    <x v="0"/>
    <x v="4"/>
    <x v="4"/>
    <x v="13"/>
    <n v="182"/>
    <n v="4.12"/>
    <n v="113"/>
    <n v="4.1500000000000004"/>
    <n v="62"/>
    <n v="3.8"/>
    <x v="5"/>
  </r>
  <r>
    <x v="0"/>
    <x v="4"/>
    <x v="4"/>
    <x v="14"/>
    <n v="172"/>
    <n v="3.89"/>
    <n v="84"/>
    <n v="3.08"/>
    <n v="61"/>
    <n v="3.74"/>
    <x v="0"/>
  </r>
  <r>
    <x v="0"/>
    <x v="5"/>
    <x v="5"/>
    <x v="0"/>
    <n v="1"/>
    <n v="0.03"/>
    <n v="0"/>
    <n v="0"/>
    <n v="1"/>
    <n v="0.06"/>
    <x v="0"/>
  </r>
  <r>
    <x v="0"/>
    <x v="5"/>
    <x v="5"/>
    <x v="1"/>
    <n v="415"/>
    <n v="13.49"/>
    <n v="122"/>
    <n v="8.27"/>
    <n v="293"/>
    <n v="18.7"/>
    <x v="0"/>
  </r>
  <r>
    <x v="0"/>
    <x v="5"/>
    <x v="5"/>
    <x v="2"/>
    <n v="408"/>
    <n v="13.26"/>
    <n v="157"/>
    <n v="10.64"/>
    <n v="250"/>
    <n v="15.95"/>
    <x v="2"/>
  </r>
  <r>
    <x v="0"/>
    <x v="5"/>
    <x v="5"/>
    <x v="3"/>
    <n v="6"/>
    <n v="0.2"/>
    <n v="0"/>
    <n v="0"/>
    <n v="4"/>
    <n v="0.26"/>
    <x v="0"/>
  </r>
  <r>
    <x v="0"/>
    <x v="5"/>
    <x v="5"/>
    <x v="4"/>
    <n v="34"/>
    <n v="1.1100000000000001"/>
    <n v="2"/>
    <n v="0.14000000000000001"/>
    <n v="32"/>
    <n v="2.04"/>
    <x v="0"/>
  </r>
  <r>
    <x v="0"/>
    <x v="5"/>
    <x v="5"/>
    <x v="5"/>
    <n v="25"/>
    <n v="0.81"/>
    <n v="5"/>
    <n v="0.34"/>
    <n v="18"/>
    <n v="1.1499999999999999"/>
    <x v="2"/>
  </r>
  <r>
    <x v="0"/>
    <x v="5"/>
    <x v="5"/>
    <x v="6"/>
    <n v="808"/>
    <n v="26.27"/>
    <n v="334"/>
    <n v="22.64"/>
    <n v="474"/>
    <n v="30.25"/>
    <x v="0"/>
  </r>
  <r>
    <x v="0"/>
    <x v="5"/>
    <x v="5"/>
    <x v="7"/>
    <n v="22"/>
    <n v="0.72"/>
    <n v="2"/>
    <n v="0.14000000000000001"/>
    <n v="20"/>
    <n v="1.28"/>
    <x v="0"/>
  </r>
  <r>
    <x v="0"/>
    <x v="5"/>
    <x v="5"/>
    <x v="8"/>
    <n v="242"/>
    <n v="7.87"/>
    <n v="91"/>
    <n v="6.17"/>
    <n v="151"/>
    <n v="9.64"/>
    <x v="0"/>
  </r>
  <r>
    <x v="0"/>
    <x v="5"/>
    <x v="5"/>
    <x v="9"/>
    <n v="160"/>
    <n v="5.2"/>
    <n v="93"/>
    <n v="6.31"/>
    <n v="64"/>
    <n v="4.08"/>
    <x v="0"/>
  </r>
  <r>
    <x v="0"/>
    <x v="5"/>
    <x v="5"/>
    <x v="10"/>
    <n v="290"/>
    <n v="9.43"/>
    <n v="221"/>
    <n v="14.98"/>
    <n v="69"/>
    <n v="4.4000000000000004"/>
    <x v="0"/>
  </r>
  <r>
    <x v="0"/>
    <x v="5"/>
    <x v="5"/>
    <x v="11"/>
    <n v="327"/>
    <n v="10.63"/>
    <n v="251"/>
    <n v="17.02"/>
    <n v="74"/>
    <n v="4.72"/>
    <x v="2"/>
  </r>
  <r>
    <x v="0"/>
    <x v="5"/>
    <x v="5"/>
    <x v="12"/>
    <n v="154"/>
    <n v="5.01"/>
    <n v="109"/>
    <n v="7.39"/>
    <n v="27"/>
    <n v="1.72"/>
    <x v="2"/>
  </r>
  <r>
    <x v="0"/>
    <x v="5"/>
    <x v="5"/>
    <x v="13"/>
    <n v="97"/>
    <n v="3.15"/>
    <n v="59"/>
    <n v="4"/>
    <n v="38"/>
    <n v="2.4300000000000002"/>
    <x v="0"/>
  </r>
  <r>
    <x v="0"/>
    <x v="5"/>
    <x v="5"/>
    <x v="14"/>
    <n v="87"/>
    <n v="2.83"/>
    <n v="29"/>
    <n v="1.97"/>
    <n v="52"/>
    <n v="3.32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552"/>
    <n v="16.84"/>
    <n v="178"/>
    <n v="11.25"/>
    <n v="374"/>
    <n v="22.44"/>
    <x v="0"/>
  </r>
  <r>
    <x v="0"/>
    <x v="6"/>
    <x v="6"/>
    <x v="2"/>
    <n v="344"/>
    <n v="10.49"/>
    <n v="132"/>
    <n v="8.34"/>
    <n v="212"/>
    <n v="12.72"/>
    <x v="0"/>
  </r>
  <r>
    <x v="0"/>
    <x v="6"/>
    <x v="6"/>
    <x v="3"/>
    <n v="8"/>
    <n v="0.24"/>
    <n v="0"/>
    <n v="0"/>
    <n v="8"/>
    <n v="0.48"/>
    <x v="0"/>
  </r>
  <r>
    <x v="0"/>
    <x v="6"/>
    <x v="6"/>
    <x v="4"/>
    <n v="18"/>
    <n v="0.55000000000000004"/>
    <n v="2"/>
    <n v="0.13"/>
    <n v="16"/>
    <n v="0.96"/>
    <x v="0"/>
  </r>
  <r>
    <x v="0"/>
    <x v="6"/>
    <x v="6"/>
    <x v="5"/>
    <n v="45"/>
    <n v="1.37"/>
    <n v="4"/>
    <n v="0.25"/>
    <n v="41"/>
    <n v="2.46"/>
    <x v="0"/>
  </r>
  <r>
    <x v="0"/>
    <x v="6"/>
    <x v="6"/>
    <x v="6"/>
    <n v="798"/>
    <n v="24.34"/>
    <n v="369"/>
    <n v="23.32"/>
    <n v="429"/>
    <n v="25.73"/>
    <x v="0"/>
  </r>
  <r>
    <x v="0"/>
    <x v="6"/>
    <x v="6"/>
    <x v="7"/>
    <n v="31"/>
    <n v="0.95"/>
    <n v="3"/>
    <n v="0.19"/>
    <n v="28"/>
    <n v="1.68"/>
    <x v="0"/>
  </r>
  <r>
    <x v="0"/>
    <x v="6"/>
    <x v="6"/>
    <x v="8"/>
    <n v="186"/>
    <n v="5.67"/>
    <n v="26"/>
    <n v="1.64"/>
    <n v="160"/>
    <n v="9.6"/>
    <x v="0"/>
  </r>
  <r>
    <x v="0"/>
    <x v="6"/>
    <x v="6"/>
    <x v="9"/>
    <n v="144"/>
    <n v="4.3899999999999997"/>
    <n v="73"/>
    <n v="4.6100000000000003"/>
    <n v="70"/>
    <n v="4.2"/>
    <x v="0"/>
  </r>
  <r>
    <x v="0"/>
    <x v="6"/>
    <x v="6"/>
    <x v="10"/>
    <n v="343"/>
    <n v="10.46"/>
    <n v="266"/>
    <n v="16.809999999999999"/>
    <n v="77"/>
    <n v="4.62"/>
    <x v="0"/>
  </r>
  <r>
    <x v="0"/>
    <x v="6"/>
    <x v="6"/>
    <x v="11"/>
    <n v="406"/>
    <n v="12.39"/>
    <n v="316"/>
    <n v="19.97"/>
    <n v="90"/>
    <n v="5.4"/>
    <x v="0"/>
  </r>
  <r>
    <x v="0"/>
    <x v="6"/>
    <x v="6"/>
    <x v="12"/>
    <n v="135"/>
    <n v="4.12"/>
    <n v="84"/>
    <n v="5.31"/>
    <n v="35"/>
    <n v="2.1"/>
    <x v="5"/>
  </r>
  <r>
    <x v="0"/>
    <x v="6"/>
    <x v="6"/>
    <x v="13"/>
    <n v="124"/>
    <n v="3.78"/>
    <n v="70"/>
    <n v="4.42"/>
    <n v="49"/>
    <n v="2.94"/>
    <x v="4"/>
  </r>
  <r>
    <x v="0"/>
    <x v="6"/>
    <x v="6"/>
    <x v="14"/>
    <n v="144"/>
    <n v="4.3899999999999997"/>
    <n v="59"/>
    <n v="3.73"/>
    <n v="78"/>
    <n v="4.68"/>
    <x v="1"/>
  </r>
  <r>
    <x v="0"/>
    <x v="7"/>
    <x v="7"/>
    <x v="0"/>
    <n v="0"/>
    <n v="0"/>
    <n v="0"/>
    <n v="0"/>
    <n v="0"/>
    <n v="0"/>
    <x v="0"/>
  </r>
  <r>
    <x v="0"/>
    <x v="7"/>
    <x v="7"/>
    <x v="1"/>
    <n v="194"/>
    <n v="11.91"/>
    <n v="90"/>
    <n v="9.26"/>
    <n v="104"/>
    <n v="16.3"/>
    <x v="0"/>
  </r>
  <r>
    <x v="0"/>
    <x v="7"/>
    <x v="7"/>
    <x v="2"/>
    <n v="115"/>
    <n v="7.06"/>
    <n v="50"/>
    <n v="5.14"/>
    <n v="65"/>
    <n v="10.19"/>
    <x v="0"/>
  </r>
  <r>
    <x v="0"/>
    <x v="7"/>
    <x v="7"/>
    <x v="3"/>
    <n v="3"/>
    <n v="0.18"/>
    <n v="1"/>
    <n v="0.1"/>
    <n v="2"/>
    <n v="0.31"/>
    <x v="0"/>
  </r>
  <r>
    <x v="0"/>
    <x v="7"/>
    <x v="7"/>
    <x v="4"/>
    <n v="18"/>
    <n v="1.1000000000000001"/>
    <n v="0"/>
    <n v="0"/>
    <n v="18"/>
    <n v="2.82"/>
    <x v="0"/>
  </r>
  <r>
    <x v="0"/>
    <x v="7"/>
    <x v="7"/>
    <x v="5"/>
    <n v="9"/>
    <n v="0.55000000000000004"/>
    <n v="3"/>
    <n v="0.31"/>
    <n v="6"/>
    <n v="0.94"/>
    <x v="0"/>
  </r>
  <r>
    <x v="0"/>
    <x v="7"/>
    <x v="7"/>
    <x v="6"/>
    <n v="366"/>
    <n v="22.47"/>
    <n v="192"/>
    <n v="19.75"/>
    <n v="173"/>
    <n v="27.12"/>
    <x v="2"/>
  </r>
  <r>
    <x v="0"/>
    <x v="7"/>
    <x v="7"/>
    <x v="7"/>
    <n v="14"/>
    <n v="0.86"/>
    <n v="4"/>
    <n v="0.41"/>
    <n v="10"/>
    <n v="1.57"/>
    <x v="0"/>
  </r>
  <r>
    <x v="0"/>
    <x v="7"/>
    <x v="7"/>
    <x v="8"/>
    <n v="186"/>
    <n v="11.42"/>
    <n v="101"/>
    <n v="10.39"/>
    <n v="85"/>
    <n v="13.32"/>
    <x v="0"/>
  </r>
  <r>
    <x v="0"/>
    <x v="7"/>
    <x v="7"/>
    <x v="9"/>
    <n v="71"/>
    <n v="4.3600000000000003"/>
    <n v="42"/>
    <n v="4.32"/>
    <n v="28"/>
    <n v="4.3899999999999997"/>
    <x v="0"/>
  </r>
  <r>
    <x v="0"/>
    <x v="7"/>
    <x v="7"/>
    <x v="10"/>
    <n v="158"/>
    <n v="9.6999999999999993"/>
    <n v="127"/>
    <n v="13.07"/>
    <n v="31"/>
    <n v="4.8600000000000003"/>
    <x v="0"/>
  </r>
  <r>
    <x v="0"/>
    <x v="7"/>
    <x v="7"/>
    <x v="11"/>
    <n v="242"/>
    <n v="14.86"/>
    <n v="197"/>
    <n v="20.27"/>
    <n v="45"/>
    <n v="7.05"/>
    <x v="0"/>
  </r>
  <r>
    <x v="0"/>
    <x v="7"/>
    <x v="7"/>
    <x v="12"/>
    <n v="107"/>
    <n v="6.57"/>
    <n v="82"/>
    <n v="8.44"/>
    <n v="16"/>
    <n v="2.5099999999999998"/>
    <x v="1"/>
  </r>
  <r>
    <x v="0"/>
    <x v="7"/>
    <x v="7"/>
    <x v="13"/>
    <n v="90"/>
    <n v="5.52"/>
    <n v="56"/>
    <n v="5.76"/>
    <n v="29"/>
    <n v="4.55"/>
    <x v="4"/>
  </r>
  <r>
    <x v="0"/>
    <x v="7"/>
    <x v="7"/>
    <x v="14"/>
    <n v="56"/>
    <n v="3.44"/>
    <n v="27"/>
    <n v="2.78"/>
    <n v="26"/>
    <n v="4.08"/>
    <x v="4"/>
  </r>
  <r>
    <x v="0"/>
    <x v="8"/>
    <x v="8"/>
    <x v="0"/>
    <n v="1"/>
    <n v="0.14000000000000001"/>
    <n v="0"/>
    <n v="0"/>
    <n v="1"/>
    <n v="0.53"/>
    <x v="0"/>
  </r>
  <r>
    <x v="0"/>
    <x v="8"/>
    <x v="8"/>
    <x v="1"/>
    <n v="77"/>
    <n v="11.1"/>
    <n v="44"/>
    <n v="9.07"/>
    <n v="33"/>
    <n v="17.46"/>
    <x v="0"/>
  </r>
  <r>
    <x v="0"/>
    <x v="8"/>
    <x v="8"/>
    <x v="2"/>
    <n v="42"/>
    <n v="6.05"/>
    <n v="23"/>
    <n v="4.74"/>
    <n v="19"/>
    <n v="10.050000000000001"/>
    <x v="0"/>
  </r>
  <r>
    <x v="0"/>
    <x v="8"/>
    <x v="8"/>
    <x v="3"/>
    <n v="0"/>
    <n v="0"/>
    <n v="0"/>
    <n v="0"/>
    <n v="0"/>
    <n v="0"/>
    <x v="0"/>
  </r>
  <r>
    <x v="0"/>
    <x v="8"/>
    <x v="8"/>
    <x v="4"/>
    <n v="9"/>
    <n v="1.3"/>
    <n v="0"/>
    <n v="0"/>
    <n v="9"/>
    <n v="4.76"/>
    <x v="0"/>
  </r>
  <r>
    <x v="0"/>
    <x v="8"/>
    <x v="8"/>
    <x v="5"/>
    <n v="5"/>
    <n v="0.72"/>
    <n v="2"/>
    <n v="0.41"/>
    <n v="3"/>
    <n v="1.59"/>
    <x v="0"/>
  </r>
  <r>
    <x v="0"/>
    <x v="8"/>
    <x v="8"/>
    <x v="6"/>
    <n v="197"/>
    <n v="28.39"/>
    <n v="133"/>
    <n v="27.42"/>
    <n v="64"/>
    <n v="33.86"/>
    <x v="0"/>
  </r>
  <r>
    <x v="0"/>
    <x v="8"/>
    <x v="8"/>
    <x v="7"/>
    <n v="9"/>
    <n v="1.3"/>
    <n v="3"/>
    <n v="0.62"/>
    <n v="6"/>
    <n v="3.17"/>
    <x v="0"/>
  </r>
  <r>
    <x v="0"/>
    <x v="8"/>
    <x v="8"/>
    <x v="8"/>
    <n v="39"/>
    <n v="5.62"/>
    <n v="25"/>
    <n v="5.15"/>
    <n v="14"/>
    <n v="7.41"/>
    <x v="0"/>
  </r>
  <r>
    <x v="0"/>
    <x v="8"/>
    <x v="8"/>
    <x v="9"/>
    <n v="18"/>
    <n v="2.59"/>
    <n v="11"/>
    <n v="2.27"/>
    <n v="4"/>
    <n v="2.12"/>
    <x v="0"/>
  </r>
  <r>
    <x v="0"/>
    <x v="8"/>
    <x v="8"/>
    <x v="10"/>
    <n v="127"/>
    <n v="18.3"/>
    <n v="115"/>
    <n v="23.71"/>
    <n v="11"/>
    <n v="5.82"/>
    <x v="2"/>
  </r>
  <r>
    <x v="0"/>
    <x v="8"/>
    <x v="8"/>
    <x v="11"/>
    <n v="94"/>
    <n v="13.54"/>
    <n v="88"/>
    <n v="18.14"/>
    <n v="6"/>
    <n v="3.17"/>
    <x v="0"/>
  </r>
  <r>
    <x v="0"/>
    <x v="8"/>
    <x v="8"/>
    <x v="12"/>
    <n v="36"/>
    <n v="5.19"/>
    <n v="18"/>
    <n v="3.71"/>
    <n v="3"/>
    <n v="1.59"/>
    <x v="0"/>
  </r>
  <r>
    <x v="0"/>
    <x v="8"/>
    <x v="8"/>
    <x v="13"/>
    <n v="26"/>
    <n v="3.75"/>
    <n v="18"/>
    <n v="3.71"/>
    <n v="7"/>
    <n v="3.7"/>
    <x v="0"/>
  </r>
  <r>
    <x v="0"/>
    <x v="8"/>
    <x v="8"/>
    <x v="14"/>
    <n v="14"/>
    <n v="2.02"/>
    <n v="5"/>
    <n v="1.03"/>
    <n v="9"/>
    <n v="4.76"/>
    <x v="0"/>
  </r>
  <r>
    <x v="0"/>
    <x v="9"/>
    <x v="9"/>
    <x v="0"/>
    <n v="0"/>
    <n v="0"/>
    <n v="0"/>
    <n v="0"/>
    <n v="0"/>
    <n v="0"/>
    <x v="0"/>
  </r>
  <r>
    <x v="0"/>
    <x v="9"/>
    <x v="9"/>
    <x v="1"/>
    <n v="119"/>
    <n v="16.100000000000001"/>
    <n v="56"/>
    <n v="13.08"/>
    <n v="63"/>
    <n v="20.93"/>
    <x v="0"/>
  </r>
  <r>
    <x v="0"/>
    <x v="9"/>
    <x v="9"/>
    <x v="2"/>
    <n v="91"/>
    <n v="12.31"/>
    <n v="39"/>
    <n v="9.11"/>
    <n v="52"/>
    <n v="17.28"/>
    <x v="0"/>
  </r>
  <r>
    <x v="0"/>
    <x v="9"/>
    <x v="9"/>
    <x v="3"/>
    <n v="2"/>
    <n v="0.27"/>
    <n v="0"/>
    <n v="0"/>
    <n v="2"/>
    <n v="0.66"/>
    <x v="0"/>
  </r>
  <r>
    <x v="0"/>
    <x v="9"/>
    <x v="9"/>
    <x v="4"/>
    <n v="0"/>
    <n v="0"/>
    <n v="0"/>
    <n v="0"/>
    <n v="0"/>
    <n v="0"/>
    <x v="0"/>
  </r>
  <r>
    <x v="0"/>
    <x v="9"/>
    <x v="9"/>
    <x v="5"/>
    <n v="14"/>
    <n v="1.89"/>
    <n v="1"/>
    <n v="0.23"/>
    <n v="13"/>
    <n v="4.32"/>
    <x v="0"/>
  </r>
  <r>
    <x v="0"/>
    <x v="9"/>
    <x v="9"/>
    <x v="6"/>
    <n v="188"/>
    <n v="25.44"/>
    <n v="112"/>
    <n v="26.17"/>
    <n v="76"/>
    <n v="25.25"/>
    <x v="0"/>
  </r>
  <r>
    <x v="0"/>
    <x v="9"/>
    <x v="9"/>
    <x v="7"/>
    <n v="4"/>
    <n v="0.54"/>
    <n v="0"/>
    <n v="0"/>
    <n v="4"/>
    <n v="1.33"/>
    <x v="0"/>
  </r>
  <r>
    <x v="0"/>
    <x v="9"/>
    <x v="9"/>
    <x v="8"/>
    <n v="29"/>
    <n v="3.92"/>
    <n v="4"/>
    <n v="0.93"/>
    <n v="25"/>
    <n v="8.31"/>
    <x v="0"/>
  </r>
  <r>
    <x v="0"/>
    <x v="9"/>
    <x v="9"/>
    <x v="9"/>
    <n v="31"/>
    <n v="4.1900000000000004"/>
    <n v="19"/>
    <n v="4.4400000000000004"/>
    <n v="11"/>
    <n v="3.65"/>
    <x v="0"/>
  </r>
  <r>
    <x v="0"/>
    <x v="9"/>
    <x v="9"/>
    <x v="10"/>
    <n v="84"/>
    <n v="11.37"/>
    <n v="68"/>
    <n v="15.89"/>
    <n v="15"/>
    <n v="4.9800000000000004"/>
    <x v="2"/>
  </r>
  <r>
    <x v="0"/>
    <x v="9"/>
    <x v="9"/>
    <x v="11"/>
    <n v="97"/>
    <n v="13.13"/>
    <n v="81"/>
    <n v="18.93"/>
    <n v="15"/>
    <n v="4.9800000000000004"/>
    <x v="0"/>
  </r>
  <r>
    <x v="0"/>
    <x v="9"/>
    <x v="9"/>
    <x v="12"/>
    <n v="31"/>
    <n v="4.1900000000000004"/>
    <n v="21"/>
    <n v="4.91"/>
    <n v="9"/>
    <n v="2.99"/>
    <x v="2"/>
  </r>
  <r>
    <x v="0"/>
    <x v="9"/>
    <x v="9"/>
    <x v="13"/>
    <n v="22"/>
    <n v="2.98"/>
    <n v="15"/>
    <n v="3.5"/>
    <n v="4"/>
    <n v="1.33"/>
    <x v="0"/>
  </r>
  <r>
    <x v="0"/>
    <x v="9"/>
    <x v="9"/>
    <x v="14"/>
    <n v="27"/>
    <n v="3.65"/>
    <n v="12"/>
    <n v="2.8"/>
    <n v="12"/>
    <n v="3.99"/>
    <x v="2"/>
  </r>
  <r>
    <x v="0"/>
    <x v="10"/>
    <x v="10"/>
    <x v="0"/>
    <n v="0"/>
    <n v="0"/>
    <n v="0"/>
    <n v="0"/>
    <n v="0"/>
    <n v="0"/>
    <x v="0"/>
  </r>
  <r>
    <x v="0"/>
    <x v="10"/>
    <x v="10"/>
    <x v="1"/>
    <n v="87"/>
    <n v="12.55"/>
    <n v="45"/>
    <n v="10.09"/>
    <n v="42"/>
    <n v="17.8"/>
    <x v="0"/>
  </r>
  <r>
    <x v="0"/>
    <x v="10"/>
    <x v="10"/>
    <x v="2"/>
    <n v="74"/>
    <n v="10.68"/>
    <n v="34"/>
    <n v="7.62"/>
    <n v="40"/>
    <n v="16.95"/>
    <x v="0"/>
  </r>
  <r>
    <x v="0"/>
    <x v="10"/>
    <x v="10"/>
    <x v="3"/>
    <n v="2"/>
    <n v="0.28999999999999998"/>
    <n v="0"/>
    <n v="0"/>
    <n v="2"/>
    <n v="0.85"/>
    <x v="0"/>
  </r>
  <r>
    <x v="0"/>
    <x v="10"/>
    <x v="10"/>
    <x v="4"/>
    <n v="4"/>
    <n v="0.57999999999999996"/>
    <n v="1"/>
    <n v="0.22"/>
    <n v="3"/>
    <n v="1.27"/>
    <x v="0"/>
  </r>
  <r>
    <x v="0"/>
    <x v="10"/>
    <x v="10"/>
    <x v="5"/>
    <n v="13"/>
    <n v="1.88"/>
    <n v="7"/>
    <n v="1.57"/>
    <n v="5"/>
    <n v="2.12"/>
    <x v="0"/>
  </r>
  <r>
    <x v="0"/>
    <x v="10"/>
    <x v="10"/>
    <x v="6"/>
    <n v="182"/>
    <n v="26.26"/>
    <n v="103"/>
    <n v="23.09"/>
    <n v="78"/>
    <n v="33.049999999999997"/>
    <x v="2"/>
  </r>
  <r>
    <x v="0"/>
    <x v="10"/>
    <x v="10"/>
    <x v="7"/>
    <n v="4"/>
    <n v="0.57999999999999996"/>
    <n v="2"/>
    <n v="0.45"/>
    <n v="2"/>
    <n v="0.85"/>
    <x v="0"/>
  </r>
  <r>
    <x v="0"/>
    <x v="10"/>
    <x v="10"/>
    <x v="8"/>
    <n v="13"/>
    <n v="1.88"/>
    <n v="5"/>
    <n v="1.1200000000000001"/>
    <n v="8"/>
    <n v="3.39"/>
    <x v="0"/>
  </r>
  <r>
    <x v="0"/>
    <x v="10"/>
    <x v="10"/>
    <x v="9"/>
    <n v="19"/>
    <n v="2.74"/>
    <n v="10"/>
    <n v="2.2400000000000002"/>
    <n v="7"/>
    <n v="2.97"/>
    <x v="0"/>
  </r>
  <r>
    <x v="0"/>
    <x v="10"/>
    <x v="10"/>
    <x v="10"/>
    <n v="160"/>
    <n v="23.09"/>
    <n v="133"/>
    <n v="29.82"/>
    <n v="27"/>
    <n v="11.44"/>
    <x v="0"/>
  </r>
  <r>
    <x v="0"/>
    <x v="10"/>
    <x v="10"/>
    <x v="11"/>
    <n v="94"/>
    <n v="13.56"/>
    <n v="85"/>
    <n v="19.059999999999999"/>
    <n v="9"/>
    <n v="3.81"/>
    <x v="0"/>
  </r>
  <r>
    <x v="0"/>
    <x v="10"/>
    <x v="10"/>
    <x v="12"/>
    <n v="7"/>
    <n v="1.01"/>
    <n v="6"/>
    <n v="1.35"/>
    <n v="0"/>
    <n v="0"/>
    <x v="0"/>
  </r>
  <r>
    <x v="0"/>
    <x v="10"/>
    <x v="10"/>
    <x v="13"/>
    <n v="19"/>
    <n v="2.74"/>
    <n v="9"/>
    <n v="2.02"/>
    <n v="6"/>
    <n v="2.54"/>
    <x v="0"/>
  </r>
  <r>
    <x v="0"/>
    <x v="10"/>
    <x v="10"/>
    <x v="14"/>
    <n v="15"/>
    <n v="2.16"/>
    <n v="6"/>
    <n v="1.35"/>
    <n v="7"/>
    <n v="2.97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84"/>
    <n v="12.24"/>
    <n v="60"/>
    <n v="11.54"/>
    <n v="24"/>
    <n v="16"/>
    <x v="0"/>
  </r>
  <r>
    <x v="0"/>
    <x v="11"/>
    <x v="11"/>
    <x v="2"/>
    <n v="48"/>
    <n v="7"/>
    <n v="36"/>
    <n v="6.92"/>
    <n v="12"/>
    <n v="8"/>
    <x v="0"/>
  </r>
  <r>
    <x v="0"/>
    <x v="11"/>
    <x v="11"/>
    <x v="3"/>
    <n v="0"/>
    <n v="0"/>
    <n v="0"/>
    <n v="0"/>
    <n v="0"/>
    <n v="0"/>
    <x v="0"/>
  </r>
  <r>
    <x v="0"/>
    <x v="11"/>
    <x v="11"/>
    <x v="4"/>
    <n v="1"/>
    <n v="0.15"/>
    <n v="0"/>
    <n v="0"/>
    <n v="1"/>
    <n v="0.67"/>
    <x v="0"/>
  </r>
  <r>
    <x v="0"/>
    <x v="11"/>
    <x v="11"/>
    <x v="5"/>
    <n v="8"/>
    <n v="1.17"/>
    <n v="3"/>
    <n v="0.57999999999999996"/>
    <n v="5"/>
    <n v="3.33"/>
    <x v="0"/>
  </r>
  <r>
    <x v="0"/>
    <x v="11"/>
    <x v="11"/>
    <x v="6"/>
    <n v="195"/>
    <n v="28.43"/>
    <n v="145"/>
    <n v="27.88"/>
    <n v="49"/>
    <n v="32.67"/>
    <x v="2"/>
  </r>
  <r>
    <x v="0"/>
    <x v="11"/>
    <x v="11"/>
    <x v="7"/>
    <n v="10"/>
    <n v="1.46"/>
    <n v="3"/>
    <n v="0.57999999999999996"/>
    <n v="7"/>
    <n v="4.67"/>
    <x v="0"/>
  </r>
  <r>
    <x v="0"/>
    <x v="11"/>
    <x v="11"/>
    <x v="8"/>
    <n v="31"/>
    <n v="4.5199999999999996"/>
    <n v="24"/>
    <n v="4.62"/>
    <n v="7"/>
    <n v="4.67"/>
    <x v="0"/>
  </r>
  <r>
    <x v="0"/>
    <x v="11"/>
    <x v="11"/>
    <x v="9"/>
    <n v="18"/>
    <n v="2.62"/>
    <n v="13"/>
    <n v="2.5"/>
    <n v="4"/>
    <n v="2.67"/>
    <x v="0"/>
  </r>
  <r>
    <x v="0"/>
    <x v="11"/>
    <x v="11"/>
    <x v="10"/>
    <n v="115"/>
    <n v="16.760000000000002"/>
    <n v="104"/>
    <n v="20"/>
    <n v="11"/>
    <n v="7.33"/>
    <x v="0"/>
  </r>
  <r>
    <x v="0"/>
    <x v="11"/>
    <x v="11"/>
    <x v="11"/>
    <n v="94"/>
    <n v="13.7"/>
    <n v="87"/>
    <n v="16.73"/>
    <n v="4"/>
    <n v="2.67"/>
    <x v="0"/>
  </r>
  <r>
    <x v="0"/>
    <x v="11"/>
    <x v="11"/>
    <x v="12"/>
    <n v="25"/>
    <n v="3.64"/>
    <n v="18"/>
    <n v="3.46"/>
    <n v="3"/>
    <n v="2"/>
    <x v="0"/>
  </r>
  <r>
    <x v="0"/>
    <x v="11"/>
    <x v="11"/>
    <x v="13"/>
    <n v="26"/>
    <n v="3.79"/>
    <n v="13"/>
    <n v="2.5"/>
    <n v="9"/>
    <n v="6"/>
    <x v="0"/>
  </r>
  <r>
    <x v="0"/>
    <x v="11"/>
    <x v="11"/>
    <x v="14"/>
    <n v="31"/>
    <n v="4.5199999999999996"/>
    <n v="14"/>
    <n v="2.69"/>
    <n v="14"/>
    <n v="9.33"/>
    <x v="4"/>
  </r>
  <r>
    <x v="0"/>
    <x v="12"/>
    <x v="12"/>
    <x v="0"/>
    <n v="1"/>
    <n v="0.1"/>
    <n v="0"/>
    <n v="0"/>
    <n v="1"/>
    <n v="0.24"/>
    <x v="0"/>
  </r>
  <r>
    <x v="0"/>
    <x v="12"/>
    <x v="12"/>
    <x v="1"/>
    <n v="199"/>
    <n v="19.920000000000002"/>
    <n v="93"/>
    <n v="16.37"/>
    <n v="106"/>
    <n v="25.67"/>
    <x v="0"/>
  </r>
  <r>
    <x v="0"/>
    <x v="12"/>
    <x v="12"/>
    <x v="2"/>
    <n v="185"/>
    <n v="18.52"/>
    <n v="74"/>
    <n v="13.03"/>
    <n v="111"/>
    <n v="26.88"/>
    <x v="0"/>
  </r>
  <r>
    <x v="0"/>
    <x v="12"/>
    <x v="12"/>
    <x v="3"/>
    <n v="2"/>
    <n v="0.2"/>
    <n v="0"/>
    <n v="0"/>
    <n v="2"/>
    <n v="0.48"/>
    <x v="0"/>
  </r>
  <r>
    <x v="0"/>
    <x v="12"/>
    <x v="12"/>
    <x v="4"/>
    <n v="0"/>
    <n v="0"/>
    <n v="0"/>
    <n v="0"/>
    <n v="0"/>
    <n v="0"/>
    <x v="0"/>
  </r>
  <r>
    <x v="0"/>
    <x v="12"/>
    <x v="12"/>
    <x v="5"/>
    <n v="11"/>
    <n v="1.1000000000000001"/>
    <n v="3"/>
    <n v="0.53"/>
    <n v="8"/>
    <n v="1.94"/>
    <x v="0"/>
  </r>
  <r>
    <x v="0"/>
    <x v="12"/>
    <x v="12"/>
    <x v="6"/>
    <n v="227"/>
    <n v="22.72"/>
    <n v="155"/>
    <n v="27.29"/>
    <n v="72"/>
    <n v="17.43"/>
    <x v="0"/>
  </r>
  <r>
    <x v="0"/>
    <x v="12"/>
    <x v="12"/>
    <x v="7"/>
    <n v="3"/>
    <n v="0.3"/>
    <n v="1"/>
    <n v="0.18"/>
    <n v="2"/>
    <n v="0.48"/>
    <x v="0"/>
  </r>
  <r>
    <x v="0"/>
    <x v="12"/>
    <x v="12"/>
    <x v="8"/>
    <n v="26"/>
    <n v="2.6"/>
    <n v="3"/>
    <n v="0.53"/>
    <n v="23"/>
    <n v="5.57"/>
    <x v="0"/>
  </r>
  <r>
    <x v="0"/>
    <x v="12"/>
    <x v="12"/>
    <x v="9"/>
    <n v="32"/>
    <n v="3.2"/>
    <n v="16"/>
    <n v="2.82"/>
    <n v="16"/>
    <n v="3.87"/>
    <x v="0"/>
  </r>
  <r>
    <x v="0"/>
    <x v="12"/>
    <x v="12"/>
    <x v="10"/>
    <n v="86"/>
    <n v="8.61"/>
    <n v="61"/>
    <n v="10.74"/>
    <n v="23"/>
    <n v="5.57"/>
    <x v="0"/>
  </r>
  <r>
    <x v="0"/>
    <x v="12"/>
    <x v="12"/>
    <x v="11"/>
    <n v="101"/>
    <n v="10.11"/>
    <n v="89"/>
    <n v="15.67"/>
    <n v="11"/>
    <n v="2.66"/>
    <x v="0"/>
  </r>
  <r>
    <x v="0"/>
    <x v="12"/>
    <x v="12"/>
    <x v="12"/>
    <n v="46"/>
    <n v="4.5999999999999996"/>
    <n v="33"/>
    <n v="5.81"/>
    <n v="8"/>
    <n v="1.94"/>
    <x v="0"/>
  </r>
  <r>
    <x v="0"/>
    <x v="12"/>
    <x v="12"/>
    <x v="13"/>
    <n v="40"/>
    <n v="4"/>
    <n v="23"/>
    <n v="4.05"/>
    <n v="12"/>
    <n v="2.91"/>
    <x v="5"/>
  </r>
  <r>
    <x v="0"/>
    <x v="12"/>
    <x v="12"/>
    <x v="14"/>
    <n v="40"/>
    <n v="4"/>
    <n v="17"/>
    <n v="2.99"/>
    <n v="18"/>
    <n v="4.3600000000000003"/>
    <x v="0"/>
  </r>
  <r>
    <x v="0"/>
    <x v="13"/>
    <x v="13"/>
    <x v="0"/>
    <n v="1"/>
    <n v="0.06"/>
    <n v="1"/>
    <n v="0.09"/>
    <n v="0"/>
    <n v="0"/>
    <x v="0"/>
  </r>
  <r>
    <x v="0"/>
    <x v="13"/>
    <x v="13"/>
    <x v="1"/>
    <n v="225"/>
    <n v="14.44"/>
    <n v="136"/>
    <n v="12.83"/>
    <n v="89"/>
    <n v="18.739999999999998"/>
    <x v="0"/>
  </r>
  <r>
    <x v="0"/>
    <x v="13"/>
    <x v="13"/>
    <x v="2"/>
    <n v="120"/>
    <n v="7.7"/>
    <n v="67"/>
    <n v="6.32"/>
    <n v="52"/>
    <n v="10.95"/>
    <x v="0"/>
  </r>
  <r>
    <x v="0"/>
    <x v="13"/>
    <x v="13"/>
    <x v="3"/>
    <n v="2"/>
    <n v="0.13"/>
    <n v="0"/>
    <n v="0"/>
    <n v="2"/>
    <n v="0.42"/>
    <x v="0"/>
  </r>
  <r>
    <x v="0"/>
    <x v="13"/>
    <x v="13"/>
    <x v="4"/>
    <n v="5"/>
    <n v="0.32"/>
    <n v="0"/>
    <n v="0"/>
    <n v="5"/>
    <n v="1.05"/>
    <x v="0"/>
  </r>
  <r>
    <x v="0"/>
    <x v="13"/>
    <x v="13"/>
    <x v="5"/>
    <n v="23"/>
    <n v="1.48"/>
    <n v="6"/>
    <n v="0.56999999999999995"/>
    <n v="17"/>
    <n v="3.58"/>
    <x v="0"/>
  </r>
  <r>
    <x v="0"/>
    <x v="13"/>
    <x v="13"/>
    <x v="6"/>
    <n v="429"/>
    <n v="27.54"/>
    <n v="266"/>
    <n v="25.09"/>
    <n v="163"/>
    <n v="34.32"/>
    <x v="0"/>
  </r>
  <r>
    <x v="0"/>
    <x v="13"/>
    <x v="13"/>
    <x v="7"/>
    <n v="8"/>
    <n v="0.51"/>
    <n v="2"/>
    <n v="0.19"/>
    <n v="5"/>
    <n v="1.05"/>
    <x v="2"/>
  </r>
  <r>
    <x v="0"/>
    <x v="13"/>
    <x v="13"/>
    <x v="8"/>
    <n v="77"/>
    <n v="4.9400000000000004"/>
    <n v="43"/>
    <n v="4.0599999999999996"/>
    <n v="31"/>
    <n v="6.53"/>
    <x v="2"/>
  </r>
  <r>
    <x v="0"/>
    <x v="13"/>
    <x v="13"/>
    <x v="9"/>
    <n v="51"/>
    <n v="3.27"/>
    <n v="36"/>
    <n v="3.4"/>
    <n v="15"/>
    <n v="3.16"/>
    <x v="0"/>
  </r>
  <r>
    <x v="0"/>
    <x v="13"/>
    <x v="13"/>
    <x v="10"/>
    <n v="258"/>
    <n v="16.559999999999999"/>
    <n v="226"/>
    <n v="21.32"/>
    <n v="32"/>
    <n v="6.74"/>
    <x v="0"/>
  </r>
  <r>
    <x v="0"/>
    <x v="13"/>
    <x v="13"/>
    <x v="11"/>
    <n v="209"/>
    <n v="13.41"/>
    <n v="182"/>
    <n v="17.170000000000002"/>
    <n v="25"/>
    <n v="5.26"/>
    <x v="0"/>
  </r>
  <r>
    <x v="0"/>
    <x v="13"/>
    <x v="13"/>
    <x v="12"/>
    <n v="44"/>
    <n v="2.82"/>
    <n v="33"/>
    <n v="3.11"/>
    <n v="5"/>
    <n v="1.05"/>
    <x v="0"/>
  </r>
  <r>
    <x v="0"/>
    <x v="13"/>
    <x v="13"/>
    <x v="13"/>
    <n v="59"/>
    <n v="3.79"/>
    <n v="37"/>
    <n v="3.49"/>
    <n v="15"/>
    <n v="3.16"/>
    <x v="0"/>
  </r>
  <r>
    <x v="0"/>
    <x v="13"/>
    <x v="13"/>
    <x v="14"/>
    <n v="47"/>
    <n v="3.02"/>
    <n v="25"/>
    <n v="2.36"/>
    <n v="19"/>
    <n v="4"/>
    <x v="0"/>
  </r>
  <r>
    <x v="0"/>
    <x v="14"/>
    <x v="14"/>
    <x v="0"/>
    <n v="3"/>
    <n v="0.15"/>
    <n v="1"/>
    <n v="0.1"/>
    <n v="2"/>
    <n v="0.22"/>
    <x v="0"/>
  </r>
  <r>
    <x v="0"/>
    <x v="14"/>
    <x v="14"/>
    <x v="1"/>
    <n v="333"/>
    <n v="16.79"/>
    <n v="143"/>
    <n v="13.66"/>
    <n v="190"/>
    <n v="20.86"/>
    <x v="0"/>
  </r>
  <r>
    <x v="0"/>
    <x v="14"/>
    <x v="14"/>
    <x v="2"/>
    <n v="296"/>
    <n v="14.93"/>
    <n v="116"/>
    <n v="11.08"/>
    <n v="180"/>
    <n v="19.760000000000002"/>
    <x v="0"/>
  </r>
  <r>
    <x v="0"/>
    <x v="14"/>
    <x v="14"/>
    <x v="3"/>
    <n v="8"/>
    <n v="0.4"/>
    <n v="0"/>
    <n v="0"/>
    <n v="8"/>
    <n v="0.88"/>
    <x v="0"/>
  </r>
  <r>
    <x v="0"/>
    <x v="14"/>
    <x v="14"/>
    <x v="4"/>
    <n v="9"/>
    <n v="0.45"/>
    <n v="0"/>
    <n v="0"/>
    <n v="9"/>
    <n v="0.99"/>
    <x v="0"/>
  </r>
  <r>
    <x v="0"/>
    <x v="14"/>
    <x v="14"/>
    <x v="5"/>
    <n v="23"/>
    <n v="1.1599999999999999"/>
    <n v="3"/>
    <n v="0.28999999999999998"/>
    <n v="20"/>
    <n v="2.2000000000000002"/>
    <x v="0"/>
  </r>
  <r>
    <x v="0"/>
    <x v="14"/>
    <x v="14"/>
    <x v="6"/>
    <n v="516"/>
    <n v="26.02"/>
    <n v="288"/>
    <n v="27.51"/>
    <n v="227"/>
    <n v="24.92"/>
    <x v="2"/>
  </r>
  <r>
    <x v="0"/>
    <x v="14"/>
    <x v="14"/>
    <x v="7"/>
    <n v="14"/>
    <n v="0.71"/>
    <n v="3"/>
    <n v="0.28999999999999998"/>
    <n v="11"/>
    <n v="1.21"/>
    <x v="0"/>
  </r>
  <r>
    <x v="0"/>
    <x v="14"/>
    <x v="14"/>
    <x v="8"/>
    <n v="106"/>
    <n v="5.35"/>
    <n v="46"/>
    <n v="4.3899999999999997"/>
    <n v="60"/>
    <n v="6.59"/>
    <x v="0"/>
  </r>
  <r>
    <x v="0"/>
    <x v="14"/>
    <x v="14"/>
    <x v="9"/>
    <n v="98"/>
    <n v="4.9400000000000004"/>
    <n v="51"/>
    <n v="4.87"/>
    <n v="44"/>
    <n v="4.83"/>
    <x v="0"/>
  </r>
  <r>
    <x v="0"/>
    <x v="14"/>
    <x v="14"/>
    <x v="10"/>
    <n v="200"/>
    <n v="10.09"/>
    <n v="152"/>
    <n v="14.52"/>
    <n v="46"/>
    <n v="5.05"/>
    <x v="0"/>
  </r>
  <r>
    <x v="0"/>
    <x v="14"/>
    <x v="14"/>
    <x v="11"/>
    <n v="202"/>
    <n v="10.19"/>
    <n v="158"/>
    <n v="15.09"/>
    <n v="43"/>
    <n v="4.72"/>
    <x v="2"/>
  </r>
  <r>
    <x v="0"/>
    <x v="14"/>
    <x v="14"/>
    <x v="12"/>
    <n v="44"/>
    <n v="2.2200000000000002"/>
    <n v="25"/>
    <n v="2.39"/>
    <n v="13"/>
    <n v="1.43"/>
    <x v="0"/>
  </r>
  <r>
    <x v="0"/>
    <x v="14"/>
    <x v="14"/>
    <x v="13"/>
    <n v="59"/>
    <n v="2.98"/>
    <n v="32"/>
    <n v="3.06"/>
    <n v="22"/>
    <n v="2.41"/>
    <x v="0"/>
  </r>
  <r>
    <x v="0"/>
    <x v="14"/>
    <x v="14"/>
    <x v="14"/>
    <n v="72"/>
    <n v="3.63"/>
    <n v="29"/>
    <n v="2.77"/>
    <n v="36"/>
    <n v="3.95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33"/>
    <n v="24.44"/>
    <n v="10"/>
    <n v="22.22"/>
    <n v="23"/>
    <n v="26.44"/>
    <x v="0"/>
  </r>
  <r>
    <x v="0"/>
    <x v="15"/>
    <x v="15"/>
    <x v="2"/>
    <n v="31"/>
    <n v="22.96"/>
    <n v="6"/>
    <n v="13.33"/>
    <n v="25"/>
    <n v="28.74"/>
    <x v="0"/>
  </r>
  <r>
    <x v="0"/>
    <x v="15"/>
    <x v="15"/>
    <x v="3"/>
    <n v="3"/>
    <n v="2.2200000000000002"/>
    <n v="0"/>
    <n v="0"/>
    <n v="2"/>
    <n v="2.2999999999999998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4"/>
    <n v="2.96"/>
    <n v="0"/>
    <n v="0"/>
    <n v="4"/>
    <n v="4.5999999999999996"/>
    <x v="0"/>
  </r>
  <r>
    <x v="0"/>
    <x v="15"/>
    <x v="15"/>
    <x v="6"/>
    <n v="28"/>
    <n v="20.74"/>
    <n v="8"/>
    <n v="17.78"/>
    <n v="20"/>
    <n v="22.99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5"/>
    <n v="3.7"/>
    <n v="0"/>
    <n v="0"/>
    <n v="5"/>
    <n v="5.75"/>
    <x v="0"/>
  </r>
  <r>
    <x v="0"/>
    <x v="15"/>
    <x v="15"/>
    <x v="9"/>
    <n v="4"/>
    <n v="2.96"/>
    <n v="2"/>
    <n v="4.4400000000000004"/>
    <n v="2"/>
    <n v="2.2999999999999998"/>
    <x v="0"/>
  </r>
  <r>
    <x v="0"/>
    <x v="15"/>
    <x v="15"/>
    <x v="10"/>
    <n v="11"/>
    <n v="8.15"/>
    <n v="7"/>
    <n v="15.56"/>
    <n v="4"/>
    <n v="4.5999999999999996"/>
    <x v="0"/>
  </r>
  <r>
    <x v="0"/>
    <x v="15"/>
    <x v="15"/>
    <x v="11"/>
    <n v="7"/>
    <n v="5.19"/>
    <n v="7"/>
    <n v="15.56"/>
    <n v="0"/>
    <n v="0"/>
    <x v="0"/>
  </r>
  <r>
    <x v="0"/>
    <x v="15"/>
    <x v="15"/>
    <x v="12"/>
    <n v="1"/>
    <n v="0.74"/>
    <n v="0"/>
    <n v="0"/>
    <n v="0"/>
    <n v="0"/>
    <x v="0"/>
  </r>
  <r>
    <x v="0"/>
    <x v="15"/>
    <x v="15"/>
    <x v="13"/>
    <n v="4"/>
    <n v="2.96"/>
    <n v="4"/>
    <n v="8.89"/>
    <n v="0"/>
    <n v="0"/>
    <x v="0"/>
  </r>
  <r>
    <x v="0"/>
    <x v="15"/>
    <x v="15"/>
    <x v="14"/>
    <n v="4"/>
    <n v="2.96"/>
    <n v="1"/>
    <n v="2.2200000000000002"/>
    <n v="2"/>
    <n v="2.2999999999999998"/>
    <x v="2"/>
  </r>
  <r>
    <x v="0"/>
    <x v="16"/>
    <x v="16"/>
    <x v="0"/>
    <n v="0"/>
    <n v="0"/>
    <n v="0"/>
    <n v="0"/>
    <n v="0"/>
    <n v="0"/>
    <x v="0"/>
  </r>
  <r>
    <x v="0"/>
    <x v="16"/>
    <x v="16"/>
    <x v="1"/>
    <n v="76"/>
    <n v="16.34"/>
    <n v="20"/>
    <n v="9.2200000000000006"/>
    <n v="56"/>
    <n v="22.86"/>
    <x v="0"/>
  </r>
  <r>
    <x v="0"/>
    <x v="16"/>
    <x v="16"/>
    <x v="2"/>
    <n v="78"/>
    <n v="16.77"/>
    <n v="25"/>
    <n v="11.52"/>
    <n v="53"/>
    <n v="21.63"/>
    <x v="0"/>
  </r>
  <r>
    <x v="0"/>
    <x v="16"/>
    <x v="16"/>
    <x v="3"/>
    <n v="1"/>
    <n v="0.22"/>
    <n v="0"/>
    <n v="0"/>
    <n v="0"/>
    <n v="0"/>
    <x v="0"/>
  </r>
  <r>
    <x v="0"/>
    <x v="16"/>
    <x v="16"/>
    <x v="4"/>
    <n v="0"/>
    <n v="0"/>
    <n v="0"/>
    <n v="0"/>
    <n v="0"/>
    <n v="0"/>
    <x v="0"/>
  </r>
  <r>
    <x v="0"/>
    <x v="16"/>
    <x v="16"/>
    <x v="5"/>
    <n v="7"/>
    <n v="1.51"/>
    <n v="5"/>
    <n v="2.2999999999999998"/>
    <n v="2"/>
    <n v="0.82"/>
    <x v="0"/>
  </r>
  <r>
    <x v="0"/>
    <x v="16"/>
    <x v="16"/>
    <x v="6"/>
    <n v="109"/>
    <n v="23.44"/>
    <n v="38"/>
    <n v="17.510000000000002"/>
    <n v="71"/>
    <n v="28.98"/>
    <x v="0"/>
  </r>
  <r>
    <x v="0"/>
    <x v="16"/>
    <x v="16"/>
    <x v="7"/>
    <n v="4"/>
    <n v="0.86"/>
    <n v="1"/>
    <n v="0.46"/>
    <n v="3"/>
    <n v="1.22"/>
    <x v="0"/>
  </r>
  <r>
    <x v="0"/>
    <x v="16"/>
    <x v="16"/>
    <x v="8"/>
    <n v="15"/>
    <n v="3.23"/>
    <n v="4"/>
    <n v="1.84"/>
    <n v="10"/>
    <n v="4.08"/>
    <x v="0"/>
  </r>
  <r>
    <x v="0"/>
    <x v="16"/>
    <x v="16"/>
    <x v="9"/>
    <n v="22"/>
    <n v="4.7300000000000004"/>
    <n v="13"/>
    <n v="5.99"/>
    <n v="9"/>
    <n v="3.67"/>
    <x v="0"/>
  </r>
  <r>
    <x v="0"/>
    <x v="16"/>
    <x v="16"/>
    <x v="10"/>
    <n v="39"/>
    <n v="8.39"/>
    <n v="32"/>
    <n v="14.75"/>
    <n v="7"/>
    <n v="2.86"/>
    <x v="0"/>
  </r>
  <r>
    <x v="0"/>
    <x v="16"/>
    <x v="16"/>
    <x v="11"/>
    <n v="57"/>
    <n v="12.26"/>
    <n v="41"/>
    <n v="18.89"/>
    <n v="15"/>
    <n v="6.12"/>
    <x v="0"/>
  </r>
  <r>
    <x v="0"/>
    <x v="16"/>
    <x v="16"/>
    <x v="12"/>
    <n v="22"/>
    <n v="4.7300000000000004"/>
    <n v="19"/>
    <n v="8.76"/>
    <n v="3"/>
    <n v="1.22"/>
    <x v="0"/>
  </r>
  <r>
    <x v="0"/>
    <x v="16"/>
    <x v="16"/>
    <x v="13"/>
    <n v="22"/>
    <n v="4.7300000000000004"/>
    <n v="15"/>
    <n v="6.91"/>
    <n v="7"/>
    <n v="2.86"/>
    <x v="0"/>
  </r>
  <r>
    <x v="0"/>
    <x v="16"/>
    <x v="16"/>
    <x v="14"/>
    <n v="13"/>
    <n v="2.8"/>
    <n v="4"/>
    <n v="1.84"/>
    <n v="9"/>
    <n v="3.67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197"/>
    <n v="24.47"/>
    <n v="79"/>
    <n v="17.32"/>
    <n v="118"/>
    <n v="34.299999999999997"/>
    <x v="0"/>
  </r>
  <r>
    <x v="0"/>
    <x v="17"/>
    <x v="17"/>
    <x v="2"/>
    <n v="90"/>
    <n v="11.18"/>
    <n v="39"/>
    <n v="8.5500000000000007"/>
    <n v="51"/>
    <n v="14.83"/>
    <x v="0"/>
  </r>
  <r>
    <x v="0"/>
    <x v="17"/>
    <x v="17"/>
    <x v="3"/>
    <n v="5"/>
    <n v="0.62"/>
    <n v="1"/>
    <n v="0.22"/>
    <n v="4"/>
    <n v="1.1599999999999999"/>
    <x v="0"/>
  </r>
  <r>
    <x v="0"/>
    <x v="17"/>
    <x v="17"/>
    <x v="4"/>
    <n v="4"/>
    <n v="0.5"/>
    <n v="0"/>
    <n v="0"/>
    <n v="4"/>
    <n v="1.1599999999999999"/>
    <x v="0"/>
  </r>
  <r>
    <x v="0"/>
    <x v="17"/>
    <x v="17"/>
    <x v="5"/>
    <n v="11"/>
    <n v="1.37"/>
    <n v="3"/>
    <n v="0.66"/>
    <n v="7"/>
    <n v="2.0299999999999998"/>
    <x v="2"/>
  </r>
  <r>
    <x v="0"/>
    <x v="17"/>
    <x v="17"/>
    <x v="6"/>
    <n v="167"/>
    <n v="20.75"/>
    <n v="91"/>
    <n v="19.96"/>
    <n v="76"/>
    <n v="22.09"/>
    <x v="0"/>
  </r>
  <r>
    <x v="0"/>
    <x v="17"/>
    <x v="17"/>
    <x v="7"/>
    <n v="5"/>
    <n v="0.62"/>
    <n v="0"/>
    <n v="0"/>
    <n v="5"/>
    <n v="1.45"/>
    <x v="0"/>
  </r>
  <r>
    <x v="0"/>
    <x v="17"/>
    <x v="17"/>
    <x v="8"/>
    <n v="33"/>
    <n v="4.0999999999999996"/>
    <n v="6"/>
    <n v="1.32"/>
    <n v="27"/>
    <n v="7.85"/>
    <x v="0"/>
  </r>
  <r>
    <x v="0"/>
    <x v="17"/>
    <x v="17"/>
    <x v="9"/>
    <n v="26"/>
    <n v="3.23"/>
    <n v="17"/>
    <n v="3.73"/>
    <n v="8"/>
    <n v="2.33"/>
    <x v="0"/>
  </r>
  <r>
    <x v="0"/>
    <x v="17"/>
    <x v="17"/>
    <x v="10"/>
    <n v="74"/>
    <n v="9.19"/>
    <n v="64"/>
    <n v="14.04"/>
    <n v="9"/>
    <n v="2.62"/>
    <x v="2"/>
  </r>
  <r>
    <x v="0"/>
    <x v="17"/>
    <x v="17"/>
    <x v="11"/>
    <n v="94"/>
    <n v="11.68"/>
    <n v="79"/>
    <n v="17.32"/>
    <n v="15"/>
    <n v="4.3600000000000003"/>
    <x v="0"/>
  </r>
  <r>
    <x v="0"/>
    <x v="17"/>
    <x v="17"/>
    <x v="12"/>
    <n v="39"/>
    <n v="4.84"/>
    <n v="30"/>
    <n v="6.58"/>
    <n v="9"/>
    <n v="2.62"/>
    <x v="0"/>
  </r>
  <r>
    <x v="0"/>
    <x v="17"/>
    <x v="17"/>
    <x v="13"/>
    <n v="29"/>
    <n v="3.6"/>
    <n v="27"/>
    <n v="5.92"/>
    <n v="2"/>
    <n v="0.57999999999999996"/>
    <x v="0"/>
  </r>
  <r>
    <x v="0"/>
    <x v="17"/>
    <x v="17"/>
    <x v="14"/>
    <n v="31"/>
    <n v="3.85"/>
    <n v="20"/>
    <n v="4.3899999999999997"/>
    <n v="9"/>
    <n v="2.62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29"/>
    <n v="17.16"/>
    <n v="5"/>
    <n v="6.02"/>
    <n v="24"/>
    <n v="30"/>
    <x v="0"/>
  </r>
  <r>
    <x v="0"/>
    <x v="18"/>
    <x v="18"/>
    <x v="2"/>
    <n v="22"/>
    <n v="13.02"/>
    <n v="4"/>
    <n v="4.82"/>
    <n v="18"/>
    <n v="22.5"/>
    <x v="0"/>
  </r>
  <r>
    <x v="0"/>
    <x v="18"/>
    <x v="18"/>
    <x v="3"/>
    <n v="1"/>
    <n v="0.59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1"/>
    <n v="0.59"/>
    <n v="0"/>
    <n v="0"/>
    <n v="1"/>
    <n v="1.25"/>
    <x v="0"/>
  </r>
  <r>
    <x v="0"/>
    <x v="18"/>
    <x v="18"/>
    <x v="6"/>
    <n v="25"/>
    <n v="14.79"/>
    <n v="13"/>
    <n v="15.66"/>
    <n v="12"/>
    <n v="15"/>
    <x v="0"/>
  </r>
  <r>
    <x v="0"/>
    <x v="18"/>
    <x v="18"/>
    <x v="7"/>
    <n v="0"/>
    <n v="0"/>
    <n v="0"/>
    <n v="0"/>
    <n v="0"/>
    <n v="0"/>
    <x v="0"/>
  </r>
  <r>
    <x v="0"/>
    <x v="18"/>
    <x v="18"/>
    <x v="8"/>
    <n v="28"/>
    <n v="16.57"/>
    <n v="16"/>
    <n v="19.28"/>
    <n v="12"/>
    <n v="15"/>
    <x v="0"/>
  </r>
  <r>
    <x v="0"/>
    <x v="18"/>
    <x v="18"/>
    <x v="9"/>
    <n v="8"/>
    <n v="4.7300000000000004"/>
    <n v="7"/>
    <n v="8.43"/>
    <n v="1"/>
    <n v="1.25"/>
    <x v="0"/>
  </r>
  <r>
    <x v="0"/>
    <x v="18"/>
    <x v="18"/>
    <x v="10"/>
    <n v="8"/>
    <n v="4.7300000000000004"/>
    <n v="5"/>
    <n v="6.02"/>
    <n v="3"/>
    <n v="3.75"/>
    <x v="0"/>
  </r>
  <r>
    <x v="0"/>
    <x v="18"/>
    <x v="18"/>
    <x v="11"/>
    <n v="21"/>
    <n v="12.43"/>
    <n v="15"/>
    <n v="18.07"/>
    <n v="4"/>
    <n v="5"/>
    <x v="0"/>
  </r>
  <r>
    <x v="0"/>
    <x v="18"/>
    <x v="18"/>
    <x v="12"/>
    <n v="12"/>
    <n v="7.1"/>
    <n v="8"/>
    <n v="9.64"/>
    <n v="1"/>
    <n v="1.25"/>
    <x v="2"/>
  </r>
  <r>
    <x v="0"/>
    <x v="18"/>
    <x v="18"/>
    <x v="13"/>
    <n v="10"/>
    <n v="5.92"/>
    <n v="10"/>
    <n v="12.05"/>
    <n v="0"/>
    <n v="0"/>
    <x v="0"/>
  </r>
  <r>
    <x v="0"/>
    <x v="18"/>
    <x v="18"/>
    <x v="14"/>
    <n v="4"/>
    <n v="2.37"/>
    <n v="0"/>
    <n v="0"/>
    <n v="4"/>
    <n v="5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49"/>
    <n v="14.98"/>
    <n v="17"/>
    <n v="12.32"/>
    <n v="32"/>
    <n v="17.11"/>
    <x v="0"/>
  </r>
  <r>
    <x v="0"/>
    <x v="19"/>
    <x v="19"/>
    <x v="2"/>
    <n v="90"/>
    <n v="27.52"/>
    <n v="24"/>
    <n v="17.39"/>
    <n v="66"/>
    <n v="35.29"/>
    <x v="0"/>
  </r>
  <r>
    <x v="0"/>
    <x v="19"/>
    <x v="19"/>
    <x v="3"/>
    <n v="1"/>
    <n v="0.31"/>
    <n v="0"/>
    <n v="0"/>
    <n v="1"/>
    <n v="0.53"/>
    <x v="0"/>
  </r>
  <r>
    <x v="0"/>
    <x v="19"/>
    <x v="19"/>
    <x v="4"/>
    <n v="0"/>
    <n v="0"/>
    <n v="0"/>
    <n v="0"/>
    <n v="0"/>
    <n v="0"/>
    <x v="0"/>
  </r>
  <r>
    <x v="0"/>
    <x v="19"/>
    <x v="19"/>
    <x v="5"/>
    <n v="5"/>
    <n v="1.53"/>
    <n v="0"/>
    <n v="0"/>
    <n v="5"/>
    <n v="2.67"/>
    <x v="0"/>
  </r>
  <r>
    <x v="0"/>
    <x v="19"/>
    <x v="19"/>
    <x v="6"/>
    <n v="52"/>
    <n v="15.9"/>
    <n v="28"/>
    <n v="20.29"/>
    <n v="24"/>
    <n v="12.83"/>
    <x v="0"/>
  </r>
  <r>
    <x v="0"/>
    <x v="19"/>
    <x v="19"/>
    <x v="7"/>
    <n v="2"/>
    <n v="0.61"/>
    <n v="0"/>
    <n v="0"/>
    <n v="2"/>
    <n v="1.07"/>
    <x v="0"/>
  </r>
  <r>
    <x v="0"/>
    <x v="19"/>
    <x v="19"/>
    <x v="8"/>
    <n v="21"/>
    <n v="6.42"/>
    <n v="2"/>
    <n v="1.45"/>
    <n v="19"/>
    <n v="10.16"/>
    <x v="0"/>
  </r>
  <r>
    <x v="0"/>
    <x v="19"/>
    <x v="19"/>
    <x v="9"/>
    <n v="11"/>
    <n v="3.36"/>
    <n v="6"/>
    <n v="4.3499999999999996"/>
    <n v="5"/>
    <n v="2.67"/>
    <x v="0"/>
  </r>
  <r>
    <x v="0"/>
    <x v="19"/>
    <x v="19"/>
    <x v="10"/>
    <n v="23"/>
    <n v="7.03"/>
    <n v="20"/>
    <n v="14.49"/>
    <n v="3"/>
    <n v="1.6"/>
    <x v="0"/>
  </r>
  <r>
    <x v="0"/>
    <x v="19"/>
    <x v="19"/>
    <x v="11"/>
    <n v="30"/>
    <n v="9.17"/>
    <n v="22"/>
    <n v="15.94"/>
    <n v="8"/>
    <n v="4.28"/>
    <x v="0"/>
  </r>
  <r>
    <x v="0"/>
    <x v="19"/>
    <x v="19"/>
    <x v="12"/>
    <n v="12"/>
    <n v="3.67"/>
    <n v="7"/>
    <n v="5.07"/>
    <n v="4"/>
    <n v="2.14"/>
    <x v="0"/>
  </r>
  <r>
    <x v="0"/>
    <x v="19"/>
    <x v="19"/>
    <x v="13"/>
    <n v="9"/>
    <n v="2.75"/>
    <n v="7"/>
    <n v="5.07"/>
    <n v="2"/>
    <n v="1.07"/>
    <x v="0"/>
  </r>
  <r>
    <x v="0"/>
    <x v="19"/>
    <x v="19"/>
    <x v="14"/>
    <n v="22"/>
    <n v="6.73"/>
    <n v="5"/>
    <n v="3.62"/>
    <n v="16"/>
    <n v="8.56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75"/>
    <n v="21.68"/>
    <n v="51"/>
    <n v="23.08"/>
    <n v="24"/>
    <n v="20.69"/>
    <x v="0"/>
  </r>
  <r>
    <x v="0"/>
    <x v="20"/>
    <x v="20"/>
    <x v="2"/>
    <n v="44"/>
    <n v="12.72"/>
    <n v="26"/>
    <n v="11.76"/>
    <n v="18"/>
    <n v="15.52"/>
    <x v="0"/>
  </r>
  <r>
    <x v="0"/>
    <x v="20"/>
    <x v="20"/>
    <x v="3"/>
    <n v="1"/>
    <n v="0.28999999999999998"/>
    <n v="0"/>
    <n v="0"/>
    <n v="1"/>
    <n v="0.86"/>
    <x v="0"/>
  </r>
  <r>
    <x v="0"/>
    <x v="20"/>
    <x v="20"/>
    <x v="4"/>
    <n v="0"/>
    <n v="0"/>
    <n v="0"/>
    <n v="0"/>
    <n v="0"/>
    <n v="0"/>
    <x v="0"/>
  </r>
  <r>
    <x v="0"/>
    <x v="20"/>
    <x v="20"/>
    <x v="5"/>
    <n v="3"/>
    <n v="0.87"/>
    <n v="1"/>
    <n v="0.45"/>
    <n v="2"/>
    <n v="1.72"/>
    <x v="0"/>
  </r>
  <r>
    <x v="0"/>
    <x v="20"/>
    <x v="20"/>
    <x v="6"/>
    <n v="79"/>
    <n v="22.83"/>
    <n v="51"/>
    <n v="23.08"/>
    <n v="27"/>
    <n v="23.28"/>
    <x v="2"/>
  </r>
  <r>
    <x v="0"/>
    <x v="20"/>
    <x v="20"/>
    <x v="7"/>
    <n v="0"/>
    <n v="0"/>
    <n v="0"/>
    <n v="0"/>
    <n v="0"/>
    <n v="0"/>
    <x v="0"/>
  </r>
  <r>
    <x v="0"/>
    <x v="20"/>
    <x v="20"/>
    <x v="8"/>
    <n v="11"/>
    <n v="3.18"/>
    <n v="8"/>
    <n v="3.62"/>
    <n v="3"/>
    <n v="2.59"/>
    <x v="0"/>
  </r>
  <r>
    <x v="0"/>
    <x v="20"/>
    <x v="20"/>
    <x v="9"/>
    <n v="17"/>
    <n v="4.91"/>
    <n v="6"/>
    <n v="2.71"/>
    <n v="11"/>
    <n v="9.48"/>
    <x v="0"/>
  </r>
  <r>
    <x v="0"/>
    <x v="20"/>
    <x v="20"/>
    <x v="10"/>
    <n v="38"/>
    <n v="10.98"/>
    <n v="27"/>
    <n v="12.22"/>
    <n v="10"/>
    <n v="8.6199999999999992"/>
    <x v="0"/>
  </r>
  <r>
    <x v="0"/>
    <x v="20"/>
    <x v="20"/>
    <x v="11"/>
    <n v="38"/>
    <n v="10.98"/>
    <n v="31"/>
    <n v="14.03"/>
    <n v="7"/>
    <n v="6.03"/>
    <x v="0"/>
  </r>
  <r>
    <x v="0"/>
    <x v="20"/>
    <x v="20"/>
    <x v="12"/>
    <n v="8"/>
    <n v="2.31"/>
    <n v="5"/>
    <n v="2.2599999999999998"/>
    <n v="0"/>
    <n v="0"/>
    <x v="0"/>
  </r>
  <r>
    <x v="0"/>
    <x v="20"/>
    <x v="20"/>
    <x v="13"/>
    <n v="16"/>
    <n v="4.62"/>
    <n v="5"/>
    <n v="2.2599999999999998"/>
    <n v="8"/>
    <n v="6.9"/>
    <x v="0"/>
  </r>
  <r>
    <x v="0"/>
    <x v="20"/>
    <x v="20"/>
    <x v="14"/>
    <n v="16"/>
    <n v="4.62"/>
    <n v="10"/>
    <n v="4.5199999999999996"/>
    <n v="5"/>
    <n v="4.3099999999999996"/>
    <x v="0"/>
  </r>
  <r>
    <x v="0"/>
    <x v="21"/>
    <x v="21"/>
    <x v="0"/>
    <n v="0"/>
    <n v="0"/>
    <n v="0"/>
    <n v="0"/>
    <n v="0"/>
    <n v="0"/>
    <x v="0"/>
  </r>
  <r>
    <x v="0"/>
    <x v="21"/>
    <x v="21"/>
    <x v="1"/>
    <n v="70"/>
    <n v="18.47"/>
    <n v="31"/>
    <n v="15.35"/>
    <n v="39"/>
    <n v="22.29"/>
    <x v="0"/>
  </r>
  <r>
    <x v="0"/>
    <x v="21"/>
    <x v="21"/>
    <x v="2"/>
    <n v="53"/>
    <n v="13.98"/>
    <n v="24"/>
    <n v="11.88"/>
    <n v="29"/>
    <n v="16.57"/>
    <x v="0"/>
  </r>
  <r>
    <x v="0"/>
    <x v="21"/>
    <x v="21"/>
    <x v="3"/>
    <n v="2"/>
    <n v="0.53"/>
    <n v="0"/>
    <n v="0"/>
    <n v="2"/>
    <n v="1.1399999999999999"/>
    <x v="0"/>
  </r>
  <r>
    <x v="0"/>
    <x v="21"/>
    <x v="21"/>
    <x v="4"/>
    <n v="2"/>
    <n v="0.53"/>
    <n v="0"/>
    <n v="0"/>
    <n v="2"/>
    <n v="1.1399999999999999"/>
    <x v="0"/>
  </r>
  <r>
    <x v="0"/>
    <x v="21"/>
    <x v="21"/>
    <x v="5"/>
    <n v="4"/>
    <n v="1.06"/>
    <n v="2"/>
    <n v="0.99"/>
    <n v="2"/>
    <n v="1.1399999999999999"/>
    <x v="0"/>
  </r>
  <r>
    <x v="0"/>
    <x v="21"/>
    <x v="21"/>
    <x v="6"/>
    <n v="92"/>
    <n v="24.27"/>
    <n v="40"/>
    <n v="19.8"/>
    <n v="52"/>
    <n v="29.71"/>
    <x v="0"/>
  </r>
  <r>
    <x v="0"/>
    <x v="21"/>
    <x v="21"/>
    <x v="7"/>
    <n v="2"/>
    <n v="0.53"/>
    <n v="2"/>
    <n v="0.99"/>
    <n v="0"/>
    <n v="0"/>
    <x v="0"/>
  </r>
  <r>
    <x v="0"/>
    <x v="21"/>
    <x v="21"/>
    <x v="8"/>
    <n v="9"/>
    <n v="2.37"/>
    <n v="0"/>
    <n v="0"/>
    <n v="9"/>
    <n v="5.14"/>
    <x v="0"/>
  </r>
  <r>
    <x v="0"/>
    <x v="21"/>
    <x v="21"/>
    <x v="9"/>
    <n v="12"/>
    <n v="3.17"/>
    <n v="8"/>
    <n v="3.96"/>
    <n v="4"/>
    <n v="2.29"/>
    <x v="0"/>
  </r>
  <r>
    <x v="0"/>
    <x v="21"/>
    <x v="21"/>
    <x v="10"/>
    <n v="30"/>
    <n v="7.92"/>
    <n v="24"/>
    <n v="11.88"/>
    <n v="6"/>
    <n v="3.43"/>
    <x v="0"/>
  </r>
  <r>
    <x v="0"/>
    <x v="21"/>
    <x v="21"/>
    <x v="11"/>
    <n v="52"/>
    <n v="13.72"/>
    <n v="42"/>
    <n v="20.79"/>
    <n v="10"/>
    <n v="5.71"/>
    <x v="0"/>
  </r>
  <r>
    <x v="0"/>
    <x v="21"/>
    <x v="21"/>
    <x v="12"/>
    <n v="19"/>
    <n v="5.01"/>
    <n v="14"/>
    <n v="6.93"/>
    <n v="5"/>
    <n v="2.86"/>
    <x v="0"/>
  </r>
  <r>
    <x v="0"/>
    <x v="21"/>
    <x v="21"/>
    <x v="13"/>
    <n v="17"/>
    <n v="4.49"/>
    <n v="7"/>
    <n v="3.47"/>
    <n v="9"/>
    <n v="5.14"/>
    <x v="0"/>
  </r>
  <r>
    <x v="0"/>
    <x v="21"/>
    <x v="21"/>
    <x v="14"/>
    <n v="15"/>
    <n v="3.96"/>
    <n v="8"/>
    <n v="3.96"/>
    <n v="6"/>
    <n v="3.43"/>
    <x v="0"/>
  </r>
  <r>
    <x v="0"/>
    <x v="22"/>
    <x v="22"/>
    <x v="0"/>
    <n v="2"/>
    <n v="0.61"/>
    <n v="1"/>
    <n v="0.44"/>
    <n v="1"/>
    <n v="1.04"/>
    <x v="0"/>
  </r>
  <r>
    <x v="0"/>
    <x v="22"/>
    <x v="22"/>
    <x v="1"/>
    <n v="50"/>
    <n v="15.24"/>
    <n v="28"/>
    <n v="12.39"/>
    <n v="22"/>
    <n v="22.92"/>
    <x v="0"/>
  </r>
  <r>
    <x v="0"/>
    <x v="22"/>
    <x v="22"/>
    <x v="2"/>
    <n v="42"/>
    <n v="12.8"/>
    <n v="25"/>
    <n v="11.06"/>
    <n v="16"/>
    <n v="16.670000000000002"/>
    <x v="2"/>
  </r>
  <r>
    <x v="0"/>
    <x v="22"/>
    <x v="22"/>
    <x v="3"/>
    <n v="1"/>
    <n v="0.3"/>
    <n v="0"/>
    <n v="0"/>
    <n v="1"/>
    <n v="1.04"/>
    <x v="0"/>
  </r>
  <r>
    <x v="0"/>
    <x v="22"/>
    <x v="22"/>
    <x v="4"/>
    <n v="0"/>
    <n v="0"/>
    <n v="0"/>
    <n v="0"/>
    <n v="0"/>
    <n v="0"/>
    <x v="0"/>
  </r>
  <r>
    <x v="0"/>
    <x v="22"/>
    <x v="22"/>
    <x v="5"/>
    <n v="4"/>
    <n v="1.22"/>
    <n v="1"/>
    <n v="0.44"/>
    <n v="3"/>
    <n v="3.13"/>
    <x v="0"/>
  </r>
  <r>
    <x v="0"/>
    <x v="22"/>
    <x v="22"/>
    <x v="6"/>
    <n v="98"/>
    <n v="29.88"/>
    <n v="65"/>
    <n v="28.76"/>
    <n v="33"/>
    <n v="34.380000000000003"/>
    <x v="0"/>
  </r>
  <r>
    <x v="0"/>
    <x v="22"/>
    <x v="22"/>
    <x v="7"/>
    <n v="2"/>
    <n v="0.61"/>
    <n v="0"/>
    <n v="0"/>
    <n v="2"/>
    <n v="2.08"/>
    <x v="0"/>
  </r>
  <r>
    <x v="0"/>
    <x v="22"/>
    <x v="22"/>
    <x v="8"/>
    <n v="14"/>
    <n v="4.2699999999999996"/>
    <n v="12"/>
    <n v="5.31"/>
    <n v="2"/>
    <n v="2.08"/>
    <x v="0"/>
  </r>
  <r>
    <x v="0"/>
    <x v="22"/>
    <x v="22"/>
    <x v="9"/>
    <n v="4"/>
    <n v="1.22"/>
    <n v="2"/>
    <n v="0.88"/>
    <n v="0"/>
    <n v="0"/>
    <x v="0"/>
  </r>
  <r>
    <x v="0"/>
    <x v="22"/>
    <x v="22"/>
    <x v="10"/>
    <n v="37"/>
    <n v="11.28"/>
    <n v="30"/>
    <n v="13.27"/>
    <n v="7"/>
    <n v="7.29"/>
    <x v="0"/>
  </r>
  <r>
    <x v="0"/>
    <x v="22"/>
    <x v="22"/>
    <x v="11"/>
    <n v="42"/>
    <n v="12.8"/>
    <n v="40"/>
    <n v="17.7"/>
    <n v="1"/>
    <n v="1.04"/>
    <x v="0"/>
  </r>
  <r>
    <x v="0"/>
    <x v="22"/>
    <x v="22"/>
    <x v="12"/>
    <n v="12"/>
    <n v="3.66"/>
    <n v="11"/>
    <n v="4.87"/>
    <n v="0"/>
    <n v="0"/>
    <x v="0"/>
  </r>
  <r>
    <x v="0"/>
    <x v="22"/>
    <x v="22"/>
    <x v="13"/>
    <n v="8"/>
    <n v="2.44"/>
    <n v="3"/>
    <n v="1.33"/>
    <n v="5"/>
    <n v="5.21"/>
    <x v="0"/>
  </r>
  <r>
    <x v="0"/>
    <x v="22"/>
    <x v="22"/>
    <x v="14"/>
    <n v="12"/>
    <n v="3.66"/>
    <n v="8"/>
    <n v="3.54"/>
    <n v="3"/>
    <n v="3.13"/>
    <x v="0"/>
  </r>
  <r>
    <x v="0"/>
    <x v="23"/>
    <x v="23"/>
    <x v="0"/>
    <n v="1"/>
    <n v="0.4"/>
    <n v="0"/>
    <n v="0"/>
    <n v="1"/>
    <n v="1.03"/>
    <x v="0"/>
  </r>
  <r>
    <x v="0"/>
    <x v="23"/>
    <x v="23"/>
    <x v="1"/>
    <n v="50"/>
    <n v="20.16"/>
    <n v="18"/>
    <n v="12.24"/>
    <n v="32"/>
    <n v="32.99"/>
    <x v="0"/>
  </r>
  <r>
    <x v="0"/>
    <x v="23"/>
    <x v="23"/>
    <x v="2"/>
    <n v="26"/>
    <n v="10.48"/>
    <n v="11"/>
    <n v="7.48"/>
    <n v="15"/>
    <n v="15.46"/>
    <x v="0"/>
  </r>
  <r>
    <x v="0"/>
    <x v="23"/>
    <x v="23"/>
    <x v="3"/>
    <n v="0"/>
    <n v="0"/>
    <n v="0"/>
    <n v="0"/>
    <n v="0"/>
    <n v="0"/>
    <x v="0"/>
  </r>
  <r>
    <x v="0"/>
    <x v="23"/>
    <x v="23"/>
    <x v="4"/>
    <n v="1"/>
    <n v="0.4"/>
    <n v="0"/>
    <n v="0"/>
    <n v="1"/>
    <n v="1.03"/>
    <x v="0"/>
  </r>
  <r>
    <x v="0"/>
    <x v="23"/>
    <x v="23"/>
    <x v="5"/>
    <n v="3"/>
    <n v="1.21"/>
    <n v="2"/>
    <n v="1.36"/>
    <n v="0"/>
    <n v="0"/>
    <x v="2"/>
  </r>
  <r>
    <x v="0"/>
    <x v="23"/>
    <x v="23"/>
    <x v="6"/>
    <n v="72"/>
    <n v="29.03"/>
    <n v="43"/>
    <n v="29.25"/>
    <n v="29"/>
    <n v="29.9"/>
    <x v="0"/>
  </r>
  <r>
    <x v="0"/>
    <x v="23"/>
    <x v="23"/>
    <x v="7"/>
    <n v="0"/>
    <n v="0"/>
    <n v="0"/>
    <n v="0"/>
    <n v="0"/>
    <n v="0"/>
    <x v="0"/>
  </r>
  <r>
    <x v="0"/>
    <x v="23"/>
    <x v="23"/>
    <x v="8"/>
    <n v="2"/>
    <n v="0.81"/>
    <n v="1"/>
    <n v="0.68"/>
    <n v="1"/>
    <n v="1.03"/>
    <x v="0"/>
  </r>
  <r>
    <x v="0"/>
    <x v="23"/>
    <x v="23"/>
    <x v="9"/>
    <n v="10"/>
    <n v="4.03"/>
    <n v="6"/>
    <n v="4.08"/>
    <n v="4"/>
    <n v="4.12"/>
    <x v="0"/>
  </r>
  <r>
    <x v="0"/>
    <x v="23"/>
    <x v="23"/>
    <x v="10"/>
    <n v="19"/>
    <n v="7.66"/>
    <n v="15"/>
    <n v="10.199999999999999"/>
    <n v="4"/>
    <n v="4.12"/>
    <x v="0"/>
  </r>
  <r>
    <x v="0"/>
    <x v="23"/>
    <x v="23"/>
    <x v="11"/>
    <n v="31"/>
    <n v="12.5"/>
    <n v="28"/>
    <n v="19.05"/>
    <n v="3"/>
    <n v="3.09"/>
    <x v="0"/>
  </r>
  <r>
    <x v="0"/>
    <x v="23"/>
    <x v="23"/>
    <x v="12"/>
    <n v="8"/>
    <n v="3.23"/>
    <n v="7"/>
    <n v="4.76"/>
    <n v="1"/>
    <n v="1.03"/>
    <x v="0"/>
  </r>
  <r>
    <x v="0"/>
    <x v="23"/>
    <x v="23"/>
    <x v="13"/>
    <n v="14"/>
    <n v="5.65"/>
    <n v="8"/>
    <n v="5.44"/>
    <n v="3"/>
    <n v="3.09"/>
    <x v="0"/>
  </r>
  <r>
    <x v="0"/>
    <x v="23"/>
    <x v="23"/>
    <x v="14"/>
    <n v="11"/>
    <n v="4.4400000000000004"/>
    <n v="8"/>
    <n v="5.44"/>
    <n v="3"/>
    <n v="3.09"/>
    <x v="0"/>
  </r>
  <r>
    <x v="0"/>
    <x v="24"/>
    <x v="24"/>
    <x v="0"/>
    <n v="2"/>
    <n v="1.01"/>
    <n v="0"/>
    <n v="0"/>
    <n v="2"/>
    <n v="2.9"/>
    <x v="0"/>
  </r>
  <r>
    <x v="0"/>
    <x v="24"/>
    <x v="24"/>
    <x v="1"/>
    <n v="56"/>
    <n v="28.14"/>
    <n v="33"/>
    <n v="25.98"/>
    <n v="23"/>
    <n v="33.33"/>
    <x v="0"/>
  </r>
  <r>
    <x v="0"/>
    <x v="24"/>
    <x v="24"/>
    <x v="2"/>
    <n v="31"/>
    <n v="15.58"/>
    <n v="13"/>
    <n v="10.24"/>
    <n v="18"/>
    <n v="26.09"/>
    <x v="0"/>
  </r>
  <r>
    <x v="0"/>
    <x v="24"/>
    <x v="24"/>
    <x v="3"/>
    <n v="1"/>
    <n v="0.5"/>
    <n v="0"/>
    <n v="0"/>
    <n v="0"/>
    <n v="0"/>
    <x v="0"/>
  </r>
  <r>
    <x v="0"/>
    <x v="24"/>
    <x v="24"/>
    <x v="4"/>
    <n v="1"/>
    <n v="0.5"/>
    <n v="1"/>
    <n v="0.79"/>
    <n v="0"/>
    <n v="0"/>
    <x v="0"/>
  </r>
  <r>
    <x v="0"/>
    <x v="24"/>
    <x v="24"/>
    <x v="5"/>
    <n v="1"/>
    <n v="0.5"/>
    <n v="1"/>
    <n v="0.79"/>
    <n v="0"/>
    <n v="0"/>
    <x v="0"/>
  </r>
  <r>
    <x v="0"/>
    <x v="24"/>
    <x v="24"/>
    <x v="6"/>
    <n v="36"/>
    <n v="18.09"/>
    <n v="25"/>
    <n v="19.690000000000001"/>
    <n v="11"/>
    <n v="15.94"/>
    <x v="0"/>
  </r>
  <r>
    <x v="0"/>
    <x v="24"/>
    <x v="24"/>
    <x v="7"/>
    <n v="2"/>
    <n v="1.01"/>
    <n v="0"/>
    <n v="0"/>
    <n v="2"/>
    <n v="2.9"/>
    <x v="0"/>
  </r>
  <r>
    <x v="0"/>
    <x v="24"/>
    <x v="24"/>
    <x v="8"/>
    <n v="2"/>
    <n v="1.01"/>
    <n v="1"/>
    <n v="0.79"/>
    <n v="1"/>
    <n v="1.45"/>
    <x v="0"/>
  </r>
  <r>
    <x v="0"/>
    <x v="24"/>
    <x v="24"/>
    <x v="9"/>
    <n v="9"/>
    <n v="4.5199999999999996"/>
    <n v="5"/>
    <n v="3.94"/>
    <n v="4"/>
    <n v="5.8"/>
    <x v="0"/>
  </r>
  <r>
    <x v="0"/>
    <x v="24"/>
    <x v="24"/>
    <x v="10"/>
    <n v="14"/>
    <n v="7.04"/>
    <n v="9"/>
    <n v="7.09"/>
    <n v="5"/>
    <n v="7.25"/>
    <x v="0"/>
  </r>
  <r>
    <x v="0"/>
    <x v="24"/>
    <x v="24"/>
    <x v="11"/>
    <n v="19"/>
    <n v="9.5500000000000007"/>
    <n v="18"/>
    <n v="14.17"/>
    <n v="1"/>
    <n v="1.45"/>
    <x v="0"/>
  </r>
  <r>
    <x v="0"/>
    <x v="24"/>
    <x v="24"/>
    <x v="12"/>
    <n v="4"/>
    <n v="2.0099999999999998"/>
    <n v="2"/>
    <n v="1.57"/>
    <n v="0"/>
    <n v="0"/>
    <x v="0"/>
  </r>
  <r>
    <x v="0"/>
    <x v="24"/>
    <x v="24"/>
    <x v="13"/>
    <n v="4"/>
    <n v="2.0099999999999998"/>
    <n v="3"/>
    <n v="2.36"/>
    <n v="1"/>
    <n v="1.45"/>
    <x v="0"/>
  </r>
  <r>
    <x v="0"/>
    <x v="24"/>
    <x v="24"/>
    <x v="14"/>
    <n v="17"/>
    <n v="8.5399999999999991"/>
    <n v="16"/>
    <n v="12.6"/>
    <n v="1"/>
    <n v="1.45"/>
    <x v="0"/>
  </r>
  <r>
    <x v="0"/>
    <x v="25"/>
    <x v="25"/>
    <x v="0"/>
    <n v="0"/>
    <n v="0"/>
    <n v="0"/>
    <n v="0"/>
    <n v="0"/>
    <n v="0"/>
    <x v="0"/>
  </r>
  <r>
    <x v="0"/>
    <x v="25"/>
    <x v="25"/>
    <x v="1"/>
    <n v="50"/>
    <n v="17.3"/>
    <n v="38"/>
    <n v="17.27"/>
    <n v="12"/>
    <n v="19.05"/>
    <x v="0"/>
  </r>
  <r>
    <x v="0"/>
    <x v="25"/>
    <x v="25"/>
    <x v="2"/>
    <n v="28"/>
    <n v="9.69"/>
    <n v="15"/>
    <n v="6.82"/>
    <n v="12"/>
    <n v="19.05"/>
    <x v="2"/>
  </r>
  <r>
    <x v="0"/>
    <x v="25"/>
    <x v="25"/>
    <x v="3"/>
    <n v="1"/>
    <n v="0.35"/>
    <n v="0"/>
    <n v="0"/>
    <n v="0"/>
    <n v="0"/>
    <x v="0"/>
  </r>
  <r>
    <x v="0"/>
    <x v="25"/>
    <x v="25"/>
    <x v="4"/>
    <n v="0"/>
    <n v="0"/>
    <n v="0"/>
    <n v="0"/>
    <n v="0"/>
    <n v="0"/>
    <x v="0"/>
  </r>
  <r>
    <x v="0"/>
    <x v="25"/>
    <x v="25"/>
    <x v="5"/>
    <n v="3"/>
    <n v="1.04"/>
    <n v="2"/>
    <n v="0.91"/>
    <n v="1"/>
    <n v="1.59"/>
    <x v="0"/>
  </r>
  <r>
    <x v="0"/>
    <x v="25"/>
    <x v="25"/>
    <x v="6"/>
    <n v="90"/>
    <n v="31.14"/>
    <n v="70"/>
    <n v="31.82"/>
    <n v="20"/>
    <n v="31.75"/>
    <x v="0"/>
  </r>
  <r>
    <x v="0"/>
    <x v="25"/>
    <x v="25"/>
    <x v="7"/>
    <n v="1"/>
    <n v="0.35"/>
    <n v="0"/>
    <n v="0"/>
    <n v="1"/>
    <n v="1.59"/>
    <x v="0"/>
  </r>
  <r>
    <x v="0"/>
    <x v="25"/>
    <x v="25"/>
    <x v="8"/>
    <n v="9"/>
    <n v="3.11"/>
    <n v="5"/>
    <n v="2.27"/>
    <n v="3"/>
    <n v="4.76"/>
    <x v="0"/>
  </r>
  <r>
    <x v="0"/>
    <x v="25"/>
    <x v="25"/>
    <x v="9"/>
    <n v="11"/>
    <n v="3.81"/>
    <n v="9"/>
    <n v="4.09"/>
    <n v="2"/>
    <n v="3.17"/>
    <x v="0"/>
  </r>
  <r>
    <x v="0"/>
    <x v="25"/>
    <x v="25"/>
    <x v="10"/>
    <n v="29"/>
    <n v="10.029999999999999"/>
    <n v="25"/>
    <n v="11.36"/>
    <n v="3"/>
    <n v="4.76"/>
    <x v="0"/>
  </r>
  <r>
    <x v="0"/>
    <x v="25"/>
    <x v="25"/>
    <x v="11"/>
    <n v="39"/>
    <n v="13.49"/>
    <n v="37"/>
    <n v="16.82"/>
    <n v="0"/>
    <n v="0"/>
    <x v="0"/>
  </r>
  <r>
    <x v="0"/>
    <x v="25"/>
    <x v="25"/>
    <x v="12"/>
    <n v="7"/>
    <n v="2.42"/>
    <n v="7"/>
    <n v="3.18"/>
    <n v="0"/>
    <n v="0"/>
    <x v="0"/>
  </r>
  <r>
    <x v="0"/>
    <x v="25"/>
    <x v="25"/>
    <x v="13"/>
    <n v="7"/>
    <n v="2.42"/>
    <n v="2"/>
    <n v="0.91"/>
    <n v="5"/>
    <n v="7.94"/>
    <x v="0"/>
  </r>
  <r>
    <x v="0"/>
    <x v="25"/>
    <x v="25"/>
    <x v="14"/>
    <n v="14"/>
    <n v="4.84"/>
    <n v="10"/>
    <n v="4.55"/>
    <n v="4"/>
    <n v="6.35"/>
    <x v="0"/>
  </r>
  <r>
    <x v="0"/>
    <x v="26"/>
    <x v="26"/>
    <x v="0"/>
    <n v="1"/>
    <n v="0.25"/>
    <n v="1"/>
    <n v="0.34"/>
    <n v="0"/>
    <n v="0"/>
    <x v="0"/>
  </r>
  <r>
    <x v="0"/>
    <x v="26"/>
    <x v="26"/>
    <x v="1"/>
    <n v="51"/>
    <n v="12.81"/>
    <n v="35"/>
    <n v="11.86"/>
    <n v="16"/>
    <n v="17.2"/>
    <x v="0"/>
  </r>
  <r>
    <x v="0"/>
    <x v="26"/>
    <x v="26"/>
    <x v="2"/>
    <n v="30"/>
    <n v="7.54"/>
    <n v="18"/>
    <n v="6.1"/>
    <n v="12"/>
    <n v="12.9"/>
    <x v="0"/>
  </r>
  <r>
    <x v="0"/>
    <x v="26"/>
    <x v="26"/>
    <x v="3"/>
    <n v="1"/>
    <n v="0.25"/>
    <n v="0"/>
    <n v="0"/>
    <n v="1"/>
    <n v="1.08"/>
    <x v="0"/>
  </r>
  <r>
    <x v="0"/>
    <x v="26"/>
    <x v="26"/>
    <x v="4"/>
    <n v="1"/>
    <n v="0.25"/>
    <n v="0"/>
    <n v="0"/>
    <n v="1"/>
    <n v="1.08"/>
    <x v="0"/>
  </r>
  <r>
    <x v="0"/>
    <x v="26"/>
    <x v="26"/>
    <x v="5"/>
    <n v="6"/>
    <n v="1.51"/>
    <n v="2"/>
    <n v="0.68"/>
    <n v="3"/>
    <n v="3.23"/>
    <x v="2"/>
  </r>
  <r>
    <x v="0"/>
    <x v="26"/>
    <x v="26"/>
    <x v="6"/>
    <n v="119"/>
    <n v="29.9"/>
    <n v="83"/>
    <n v="28.14"/>
    <n v="36"/>
    <n v="38.71"/>
    <x v="0"/>
  </r>
  <r>
    <x v="0"/>
    <x v="26"/>
    <x v="26"/>
    <x v="7"/>
    <n v="1"/>
    <n v="0.25"/>
    <n v="1"/>
    <n v="0.34"/>
    <n v="0"/>
    <n v="0"/>
    <x v="0"/>
  </r>
  <r>
    <x v="0"/>
    <x v="26"/>
    <x v="26"/>
    <x v="8"/>
    <n v="17"/>
    <n v="4.2699999999999996"/>
    <n v="14"/>
    <n v="4.75"/>
    <n v="3"/>
    <n v="3.23"/>
    <x v="0"/>
  </r>
  <r>
    <x v="0"/>
    <x v="26"/>
    <x v="26"/>
    <x v="9"/>
    <n v="12"/>
    <n v="3.02"/>
    <n v="9"/>
    <n v="3.05"/>
    <n v="3"/>
    <n v="3.23"/>
    <x v="0"/>
  </r>
  <r>
    <x v="0"/>
    <x v="26"/>
    <x v="26"/>
    <x v="10"/>
    <n v="60"/>
    <n v="15.08"/>
    <n v="47"/>
    <n v="15.93"/>
    <n v="12"/>
    <n v="12.9"/>
    <x v="2"/>
  </r>
  <r>
    <x v="0"/>
    <x v="26"/>
    <x v="26"/>
    <x v="11"/>
    <n v="68"/>
    <n v="17.09"/>
    <n v="66"/>
    <n v="22.37"/>
    <n v="1"/>
    <n v="1.08"/>
    <x v="2"/>
  </r>
  <r>
    <x v="0"/>
    <x v="26"/>
    <x v="26"/>
    <x v="12"/>
    <n v="9"/>
    <n v="2.2599999999999998"/>
    <n v="6"/>
    <n v="2.0299999999999998"/>
    <n v="1"/>
    <n v="1.08"/>
    <x v="0"/>
  </r>
  <r>
    <x v="0"/>
    <x v="26"/>
    <x v="26"/>
    <x v="13"/>
    <n v="9"/>
    <n v="2.2599999999999998"/>
    <n v="6"/>
    <n v="2.0299999999999998"/>
    <n v="3"/>
    <n v="3.23"/>
    <x v="0"/>
  </r>
  <r>
    <x v="0"/>
    <x v="26"/>
    <x v="26"/>
    <x v="14"/>
    <n v="13"/>
    <n v="3.27"/>
    <n v="7"/>
    <n v="2.37"/>
    <n v="1"/>
    <n v="1.08"/>
    <x v="0"/>
  </r>
  <r>
    <x v="0"/>
    <x v="27"/>
    <x v="27"/>
    <x v="0"/>
    <n v="1"/>
    <n v="0.17"/>
    <n v="0"/>
    <n v="0"/>
    <n v="1"/>
    <n v="0.76"/>
    <x v="0"/>
  </r>
  <r>
    <x v="0"/>
    <x v="27"/>
    <x v="27"/>
    <x v="1"/>
    <n v="70"/>
    <n v="12.17"/>
    <n v="41"/>
    <n v="9.58"/>
    <n v="29"/>
    <n v="22.14"/>
    <x v="0"/>
  </r>
  <r>
    <x v="0"/>
    <x v="27"/>
    <x v="27"/>
    <x v="2"/>
    <n v="61"/>
    <n v="10.61"/>
    <n v="33"/>
    <n v="7.71"/>
    <n v="28"/>
    <n v="21.37"/>
    <x v="0"/>
  </r>
  <r>
    <x v="0"/>
    <x v="27"/>
    <x v="27"/>
    <x v="3"/>
    <n v="0"/>
    <n v="0"/>
    <n v="0"/>
    <n v="0"/>
    <n v="0"/>
    <n v="0"/>
    <x v="0"/>
  </r>
  <r>
    <x v="0"/>
    <x v="27"/>
    <x v="27"/>
    <x v="4"/>
    <n v="1"/>
    <n v="0.17"/>
    <n v="0"/>
    <n v="0"/>
    <n v="1"/>
    <n v="0.76"/>
    <x v="0"/>
  </r>
  <r>
    <x v="0"/>
    <x v="27"/>
    <x v="27"/>
    <x v="5"/>
    <n v="6"/>
    <n v="1.04"/>
    <n v="3"/>
    <n v="0.7"/>
    <n v="3"/>
    <n v="2.29"/>
    <x v="0"/>
  </r>
  <r>
    <x v="0"/>
    <x v="27"/>
    <x v="27"/>
    <x v="6"/>
    <n v="142"/>
    <n v="24.7"/>
    <n v="113"/>
    <n v="26.4"/>
    <n v="29"/>
    <n v="22.14"/>
    <x v="0"/>
  </r>
  <r>
    <x v="0"/>
    <x v="27"/>
    <x v="27"/>
    <x v="7"/>
    <n v="6"/>
    <n v="1.04"/>
    <n v="1"/>
    <n v="0.23"/>
    <n v="5"/>
    <n v="3.82"/>
    <x v="0"/>
  </r>
  <r>
    <x v="0"/>
    <x v="27"/>
    <x v="27"/>
    <x v="8"/>
    <n v="26"/>
    <n v="4.5199999999999996"/>
    <n v="19"/>
    <n v="4.4400000000000004"/>
    <n v="7"/>
    <n v="5.34"/>
    <x v="0"/>
  </r>
  <r>
    <x v="0"/>
    <x v="27"/>
    <x v="27"/>
    <x v="9"/>
    <n v="12"/>
    <n v="2.09"/>
    <n v="11"/>
    <n v="2.57"/>
    <n v="1"/>
    <n v="0.76"/>
    <x v="0"/>
  </r>
  <r>
    <x v="0"/>
    <x v="27"/>
    <x v="27"/>
    <x v="10"/>
    <n v="109"/>
    <n v="18.96"/>
    <n v="105"/>
    <n v="24.53"/>
    <n v="4"/>
    <n v="3.05"/>
    <x v="0"/>
  </r>
  <r>
    <x v="0"/>
    <x v="27"/>
    <x v="27"/>
    <x v="11"/>
    <n v="85"/>
    <n v="14.78"/>
    <n v="74"/>
    <n v="17.29"/>
    <n v="8"/>
    <n v="6.11"/>
    <x v="0"/>
  </r>
  <r>
    <x v="0"/>
    <x v="27"/>
    <x v="27"/>
    <x v="12"/>
    <n v="21"/>
    <n v="3.65"/>
    <n v="11"/>
    <n v="2.57"/>
    <n v="0"/>
    <n v="0"/>
    <x v="0"/>
  </r>
  <r>
    <x v="0"/>
    <x v="27"/>
    <x v="27"/>
    <x v="13"/>
    <n v="18"/>
    <n v="3.13"/>
    <n v="9"/>
    <n v="2.1"/>
    <n v="8"/>
    <n v="6.11"/>
    <x v="0"/>
  </r>
  <r>
    <x v="0"/>
    <x v="27"/>
    <x v="27"/>
    <x v="14"/>
    <n v="17"/>
    <n v="2.96"/>
    <n v="8"/>
    <n v="1.87"/>
    <n v="7"/>
    <n v="5.34"/>
    <x v="0"/>
  </r>
  <r>
    <x v="0"/>
    <x v="28"/>
    <x v="28"/>
    <x v="0"/>
    <n v="0"/>
    <n v="0"/>
    <n v="0"/>
    <n v="0"/>
    <n v="0"/>
    <n v="0"/>
    <x v="0"/>
  </r>
  <r>
    <x v="0"/>
    <x v="28"/>
    <x v="28"/>
    <x v="1"/>
    <n v="46"/>
    <n v="16.25"/>
    <n v="28"/>
    <n v="13.66"/>
    <n v="18"/>
    <n v="24"/>
    <x v="0"/>
  </r>
  <r>
    <x v="0"/>
    <x v="28"/>
    <x v="28"/>
    <x v="2"/>
    <n v="17"/>
    <n v="6.01"/>
    <n v="7"/>
    <n v="3.41"/>
    <n v="10"/>
    <n v="13.33"/>
    <x v="0"/>
  </r>
  <r>
    <x v="0"/>
    <x v="28"/>
    <x v="28"/>
    <x v="3"/>
    <n v="0"/>
    <n v="0"/>
    <n v="0"/>
    <n v="0"/>
    <n v="0"/>
    <n v="0"/>
    <x v="0"/>
  </r>
  <r>
    <x v="0"/>
    <x v="28"/>
    <x v="28"/>
    <x v="4"/>
    <n v="0"/>
    <n v="0"/>
    <n v="0"/>
    <n v="0"/>
    <n v="0"/>
    <n v="0"/>
    <x v="0"/>
  </r>
  <r>
    <x v="0"/>
    <x v="28"/>
    <x v="28"/>
    <x v="5"/>
    <n v="1"/>
    <n v="0.35"/>
    <n v="0"/>
    <n v="0"/>
    <n v="1"/>
    <n v="1.33"/>
    <x v="0"/>
  </r>
  <r>
    <x v="0"/>
    <x v="28"/>
    <x v="28"/>
    <x v="6"/>
    <n v="95"/>
    <n v="33.57"/>
    <n v="69"/>
    <n v="33.659999999999997"/>
    <n v="26"/>
    <n v="34.67"/>
    <x v="0"/>
  </r>
  <r>
    <x v="0"/>
    <x v="28"/>
    <x v="28"/>
    <x v="7"/>
    <n v="2"/>
    <n v="0.71"/>
    <n v="1"/>
    <n v="0.49"/>
    <n v="1"/>
    <n v="1.33"/>
    <x v="0"/>
  </r>
  <r>
    <x v="0"/>
    <x v="28"/>
    <x v="28"/>
    <x v="8"/>
    <n v="10"/>
    <n v="3.53"/>
    <n v="9"/>
    <n v="4.3899999999999997"/>
    <n v="1"/>
    <n v="1.33"/>
    <x v="0"/>
  </r>
  <r>
    <x v="0"/>
    <x v="28"/>
    <x v="28"/>
    <x v="9"/>
    <n v="10"/>
    <n v="3.53"/>
    <n v="6"/>
    <n v="2.93"/>
    <n v="4"/>
    <n v="5.33"/>
    <x v="0"/>
  </r>
  <r>
    <x v="0"/>
    <x v="28"/>
    <x v="28"/>
    <x v="10"/>
    <n v="30"/>
    <n v="10.6"/>
    <n v="30"/>
    <n v="14.63"/>
    <n v="0"/>
    <n v="0"/>
    <x v="0"/>
  </r>
  <r>
    <x v="0"/>
    <x v="28"/>
    <x v="28"/>
    <x v="11"/>
    <n v="27"/>
    <n v="9.5399999999999991"/>
    <n v="26"/>
    <n v="12.68"/>
    <n v="1"/>
    <n v="1.33"/>
    <x v="0"/>
  </r>
  <r>
    <x v="0"/>
    <x v="28"/>
    <x v="28"/>
    <x v="12"/>
    <n v="12"/>
    <n v="4.24"/>
    <n v="11"/>
    <n v="5.37"/>
    <n v="0"/>
    <n v="0"/>
    <x v="0"/>
  </r>
  <r>
    <x v="0"/>
    <x v="28"/>
    <x v="28"/>
    <x v="13"/>
    <n v="18"/>
    <n v="6.36"/>
    <n v="11"/>
    <n v="5.37"/>
    <n v="6"/>
    <n v="8"/>
    <x v="0"/>
  </r>
  <r>
    <x v="0"/>
    <x v="28"/>
    <x v="28"/>
    <x v="14"/>
    <n v="15"/>
    <n v="5.3"/>
    <n v="7"/>
    <n v="3.41"/>
    <n v="7"/>
    <n v="9.33"/>
    <x v="0"/>
  </r>
  <r>
    <x v="0"/>
    <x v="29"/>
    <x v="29"/>
    <x v="0"/>
    <n v="0"/>
    <n v="0"/>
    <n v="0"/>
    <n v="0"/>
    <n v="0"/>
    <n v="0"/>
    <x v="0"/>
  </r>
  <r>
    <x v="0"/>
    <x v="29"/>
    <x v="29"/>
    <x v="1"/>
    <n v="77"/>
    <n v="25.84"/>
    <n v="49"/>
    <n v="21.49"/>
    <n v="28"/>
    <n v="42.42"/>
    <x v="0"/>
  </r>
  <r>
    <x v="0"/>
    <x v="29"/>
    <x v="29"/>
    <x v="2"/>
    <n v="20"/>
    <n v="6.71"/>
    <n v="13"/>
    <n v="5.7"/>
    <n v="7"/>
    <n v="10.61"/>
    <x v="0"/>
  </r>
  <r>
    <x v="0"/>
    <x v="29"/>
    <x v="29"/>
    <x v="3"/>
    <n v="1"/>
    <n v="0.34"/>
    <n v="0"/>
    <n v="0"/>
    <n v="1"/>
    <n v="1.52"/>
    <x v="0"/>
  </r>
  <r>
    <x v="0"/>
    <x v="29"/>
    <x v="29"/>
    <x v="4"/>
    <n v="0"/>
    <n v="0"/>
    <n v="0"/>
    <n v="0"/>
    <n v="0"/>
    <n v="0"/>
    <x v="0"/>
  </r>
  <r>
    <x v="0"/>
    <x v="29"/>
    <x v="29"/>
    <x v="5"/>
    <n v="2"/>
    <n v="0.67"/>
    <n v="2"/>
    <n v="0.88"/>
    <n v="0"/>
    <n v="0"/>
    <x v="0"/>
  </r>
  <r>
    <x v="0"/>
    <x v="29"/>
    <x v="29"/>
    <x v="6"/>
    <n v="56"/>
    <n v="18.79"/>
    <n v="44"/>
    <n v="19.3"/>
    <n v="12"/>
    <n v="18.18"/>
    <x v="0"/>
  </r>
  <r>
    <x v="0"/>
    <x v="29"/>
    <x v="29"/>
    <x v="7"/>
    <n v="1"/>
    <n v="0.34"/>
    <n v="0"/>
    <n v="0"/>
    <n v="1"/>
    <n v="1.52"/>
    <x v="0"/>
  </r>
  <r>
    <x v="0"/>
    <x v="29"/>
    <x v="29"/>
    <x v="8"/>
    <n v="29"/>
    <n v="9.73"/>
    <n v="24"/>
    <n v="10.53"/>
    <n v="5"/>
    <n v="7.58"/>
    <x v="0"/>
  </r>
  <r>
    <x v="0"/>
    <x v="29"/>
    <x v="29"/>
    <x v="9"/>
    <n v="9"/>
    <n v="3.02"/>
    <n v="6"/>
    <n v="2.63"/>
    <n v="3"/>
    <n v="4.55"/>
    <x v="0"/>
  </r>
  <r>
    <x v="0"/>
    <x v="29"/>
    <x v="29"/>
    <x v="10"/>
    <n v="20"/>
    <n v="6.71"/>
    <n v="19"/>
    <n v="8.33"/>
    <n v="1"/>
    <n v="1.52"/>
    <x v="0"/>
  </r>
  <r>
    <x v="0"/>
    <x v="29"/>
    <x v="29"/>
    <x v="11"/>
    <n v="39"/>
    <n v="13.09"/>
    <n v="38"/>
    <n v="16.670000000000002"/>
    <n v="0"/>
    <n v="0"/>
    <x v="0"/>
  </r>
  <r>
    <x v="0"/>
    <x v="29"/>
    <x v="29"/>
    <x v="12"/>
    <n v="14"/>
    <n v="4.7"/>
    <n v="12"/>
    <n v="5.26"/>
    <n v="0"/>
    <n v="0"/>
    <x v="0"/>
  </r>
  <r>
    <x v="0"/>
    <x v="29"/>
    <x v="29"/>
    <x v="13"/>
    <n v="19"/>
    <n v="6.38"/>
    <n v="14"/>
    <n v="6.14"/>
    <n v="4"/>
    <n v="6.06"/>
    <x v="0"/>
  </r>
  <r>
    <x v="0"/>
    <x v="29"/>
    <x v="29"/>
    <x v="14"/>
    <n v="11"/>
    <n v="3.69"/>
    <n v="7"/>
    <n v="3.07"/>
    <n v="4"/>
    <n v="6.0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5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0"/>
    <x v="5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5"/>
    <x v="15"/>
    <x v="15"/>
    <x v="15"/>
    <x v="15"/>
    <x v="15"/>
    <x v="14"/>
    <x v="0"/>
  </r>
  <r>
    <x v="0"/>
    <x v="0"/>
    <x v="0"/>
    <x v="16"/>
    <x v="16"/>
    <x v="16"/>
    <x v="16"/>
    <x v="16"/>
    <x v="16"/>
    <x v="16"/>
    <x v="16"/>
    <x v="16"/>
    <x v="15"/>
    <x v="0"/>
  </r>
  <r>
    <x v="0"/>
    <x v="0"/>
    <x v="0"/>
    <x v="17"/>
    <x v="17"/>
    <x v="17"/>
    <x v="17"/>
    <x v="17"/>
    <x v="16"/>
    <x v="17"/>
    <x v="17"/>
    <x v="1"/>
    <x v="1"/>
    <x v="6"/>
  </r>
  <r>
    <x v="0"/>
    <x v="0"/>
    <x v="0"/>
    <x v="18"/>
    <x v="18"/>
    <x v="18"/>
    <x v="18"/>
    <x v="18"/>
    <x v="17"/>
    <x v="18"/>
    <x v="18"/>
    <x v="17"/>
    <x v="16"/>
    <x v="0"/>
  </r>
  <r>
    <x v="0"/>
    <x v="0"/>
    <x v="0"/>
    <x v="19"/>
    <x v="19"/>
    <x v="19"/>
    <x v="19"/>
    <x v="19"/>
    <x v="18"/>
    <x v="19"/>
    <x v="19"/>
    <x v="18"/>
    <x v="17"/>
    <x v="5"/>
  </r>
  <r>
    <x v="0"/>
    <x v="1"/>
    <x v="1"/>
    <x v="0"/>
    <x v="0"/>
    <x v="0"/>
    <x v="0"/>
    <x v="20"/>
    <x v="19"/>
    <x v="20"/>
    <x v="20"/>
    <x v="19"/>
    <x v="18"/>
    <x v="0"/>
  </r>
  <r>
    <x v="0"/>
    <x v="1"/>
    <x v="1"/>
    <x v="1"/>
    <x v="1"/>
    <x v="1"/>
    <x v="1"/>
    <x v="21"/>
    <x v="20"/>
    <x v="21"/>
    <x v="21"/>
    <x v="20"/>
    <x v="19"/>
    <x v="5"/>
  </r>
  <r>
    <x v="0"/>
    <x v="1"/>
    <x v="1"/>
    <x v="3"/>
    <x v="3"/>
    <x v="3"/>
    <x v="2"/>
    <x v="22"/>
    <x v="21"/>
    <x v="22"/>
    <x v="22"/>
    <x v="21"/>
    <x v="20"/>
    <x v="0"/>
  </r>
  <r>
    <x v="0"/>
    <x v="1"/>
    <x v="1"/>
    <x v="2"/>
    <x v="2"/>
    <x v="2"/>
    <x v="3"/>
    <x v="23"/>
    <x v="22"/>
    <x v="23"/>
    <x v="23"/>
    <x v="22"/>
    <x v="4"/>
    <x v="0"/>
  </r>
  <r>
    <x v="0"/>
    <x v="1"/>
    <x v="1"/>
    <x v="4"/>
    <x v="4"/>
    <x v="4"/>
    <x v="4"/>
    <x v="24"/>
    <x v="23"/>
    <x v="24"/>
    <x v="24"/>
    <x v="23"/>
    <x v="21"/>
    <x v="0"/>
  </r>
  <r>
    <x v="0"/>
    <x v="1"/>
    <x v="1"/>
    <x v="7"/>
    <x v="7"/>
    <x v="7"/>
    <x v="5"/>
    <x v="25"/>
    <x v="24"/>
    <x v="25"/>
    <x v="25"/>
    <x v="24"/>
    <x v="0"/>
    <x v="2"/>
  </r>
  <r>
    <x v="0"/>
    <x v="1"/>
    <x v="1"/>
    <x v="6"/>
    <x v="6"/>
    <x v="6"/>
    <x v="6"/>
    <x v="26"/>
    <x v="25"/>
    <x v="26"/>
    <x v="26"/>
    <x v="25"/>
    <x v="22"/>
    <x v="0"/>
  </r>
  <r>
    <x v="0"/>
    <x v="1"/>
    <x v="1"/>
    <x v="5"/>
    <x v="5"/>
    <x v="5"/>
    <x v="7"/>
    <x v="27"/>
    <x v="26"/>
    <x v="27"/>
    <x v="27"/>
    <x v="26"/>
    <x v="23"/>
    <x v="0"/>
  </r>
  <r>
    <x v="0"/>
    <x v="1"/>
    <x v="1"/>
    <x v="8"/>
    <x v="8"/>
    <x v="8"/>
    <x v="8"/>
    <x v="28"/>
    <x v="27"/>
    <x v="28"/>
    <x v="28"/>
    <x v="27"/>
    <x v="24"/>
    <x v="0"/>
  </r>
  <r>
    <x v="0"/>
    <x v="1"/>
    <x v="1"/>
    <x v="9"/>
    <x v="9"/>
    <x v="9"/>
    <x v="9"/>
    <x v="29"/>
    <x v="28"/>
    <x v="29"/>
    <x v="29"/>
    <x v="28"/>
    <x v="25"/>
    <x v="0"/>
  </r>
  <r>
    <x v="0"/>
    <x v="1"/>
    <x v="1"/>
    <x v="12"/>
    <x v="12"/>
    <x v="12"/>
    <x v="10"/>
    <x v="30"/>
    <x v="29"/>
    <x v="30"/>
    <x v="30"/>
    <x v="29"/>
    <x v="26"/>
    <x v="0"/>
  </r>
  <r>
    <x v="0"/>
    <x v="1"/>
    <x v="1"/>
    <x v="13"/>
    <x v="13"/>
    <x v="13"/>
    <x v="11"/>
    <x v="31"/>
    <x v="30"/>
    <x v="31"/>
    <x v="31"/>
    <x v="30"/>
    <x v="27"/>
    <x v="5"/>
  </r>
  <r>
    <x v="0"/>
    <x v="1"/>
    <x v="1"/>
    <x v="11"/>
    <x v="11"/>
    <x v="11"/>
    <x v="12"/>
    <x v="32"/>
    <x v="31"/>
    <x v="32"/>
    <x v="32"/>
    <x v="31"/>
    <x v="28"/>
    <x v="0"/>
  </r>
  <r>
    <x v="0"/>
    <x v="1"/>
    <x v="1"/>
    <x v="10"/>
    <x v="10"/>
    <x v="10"/>
    <x v="13"/>
    <x v="33"/>
    <x v="32"/>
    <x v="18"/>
    <x v="33"/>
    <x v="32"/>
    <x v="29"/>
    <x v="0"/>
  </r>
  <r>
    <x v="0"/>
    <x v="1"/>
    <x v="1"/>
    <x v="17"/>
    <x v="17"/>
    <x v="17"/>
    <x v="14"/>
    <x v="34"/>
    <x v="33"/>
    <x v="33"/>
    <x v="34"/>
    <x v="33"/>
    <x v="30"/>
    <x v="3"/>
  </r>
  <r>
    <x v="0"/>
    <x v="1"/>
    <x v="1"/>
    <x v="20"/>
    <x v="20"/>
    <x v="20"/>
    <x v="15"/>
    <x v="35"/>
    <x v="34"/>
    <x v="34"/>
    <x v="35"/>
    <x v="34"/>
    <x v="31"/>
    <x v="0"/>
  </r>
  <r>
    <x v="0"/>
    <x v="1"/>
    <x v="1"/>
    <x v="14"/>
    <x v="14"/>
    <x v="14"/>
    <x v="16"/>
    <x v="36"/>
    <x v="35"/>
    <x v="35"/>
    <x v="36"/>
    <x v="35"/>
    <x v="32"/>
    <x v="0"/>
  </r>
  <r>
    <x v="0"/>
    <x v="1"/>
    <x v="1"/>
    <x v="19"/>
    <x v="19"/>
    <x v="19"/>
    <x v="17"/>
    <x v="37"/>
    <x v="36"/>
    <x v="36"/>
    <x v="37"/>
    <x v="36"/>
    <x v="33"/>
    <x v="0"/>
  </r>
  <r>
    <x v="0"/>
    <x v="1"/>
    <x v="1"/>
    <x v="15"/>
    <x v="15"/>
    <x v="15"/>
    <x v="18"/>
    <x v="38"/>
    <x v="37"/>
    <x v="37"/>
    <x v="38"/>
    <x v="28"/>
    <x v="25"/>
    <x v="0"/>
  </r>
  <r>
    <x v="0"/>
    <x v="1"/>
    <x v="1"/>
    <x v="21"/>
    <x v="21"/>
    <x v="21"/>
    <x v="19"/>
    <x v="39"/>
    <x v="38"/>
    <x v="34"/>
    <x v="35"/>
    <x v="37"/>
    <x v="34"/>
    <x v="7"/>
  </r>
  <r>
    <x v="0"/>
    <x v="2"/>
    <x v="2"/>
    <x v="0"/>
    <x v="0"/>
    <x v="0"/>
    <x v="0"/>
    <x v="40"/>
    <x v="39"/>
    <x v="38"/>
    <x v="39"/>
    <x v="38"/>
    <x v="35"/>
    <x v="0"/>
  </r>
  <r>
    <x v="0"/>
    <x v="2"/>
    <x v="2"/>
    <x v="1"/>
    <x v="1"/>
    <x v="1"/>
    <x v="1"/>
    <x v="41"/>
    <x v="40"/>
    <x v="39"/>
    <x v="40"/>
    <x v="39"/>
    <x v="36"/>
    <x v="0"/>
  </r>
  <r>
    <x v="0"/>
    <x v="2"/>
    <x v="2"/>
    <x v="4"/>
    <x v="4"/>
    <x v="4"/>
    <x v="2"/>
    <x v="42"/>
    <x v="41"/>
    <x v="40"/>
    <x v="41"/>
    <x v="40"/>
    <x v="37"/>
    <x v="5"/>
  </r>
  <r>
    <x v="0"/>
    <x v="2"/>
    <x v="2"/>
    <x v="3"/>
    <x v="3"/>
    <x v="3"/>
    <x v="3"/>
    <x v="43"/>
    <x v="42"/>
    <x v="41"/>
    <x v="42"/>
    <x v="41"/>
    <x v="38"/>
    <x v="0"/>
  </r>
  <r>
    <x v="0"/>
    <x v="2"/>
    <x v="2"/>
    <x v="2"/>
    <x v="2"/>
    <x v="2"/>
    <x v="4"/>
    <x v="44"/>
    <x v="43"/>
    <x v="42"/>
    <x v="43"/>
    <x v="42"/>
    <x v="39"/>
    <x v="5"/>
  </r>
  <r>
    <x v="0"/>
    <x v="2"/>
    <x v="2"/>
    <x v="8"/>
    <x v="8"/>
    <x v="8"/>
    <x v="5"/>
    <x v="45"/>
    <x v="44"/>
    <x v="43"/>
    <x v="44"/>
    <x v="43"/>
    <x v="40"/>
    <x v="0"/>
  </r>
  <r>
    <x v="0"/>
    <x v="2"/>
    <x v="2"/>
    <x v="6"/>
    <x v="6"/>
    <x v="6"/>
    <x v="6"/>
    <x v="46"/>
    <x v="45"/>
    <x v="44"/>
    <x v="45"/>
    <x v="44"/>
    <x v="41"/>
    <x v="0"/>
  </r>
  <r>
    <x v="0"/>
    <x v="2"/>
    <x v="2"/>
    <x v="5"/>
    <x v="5"/>
    <x v="5"/>
    <x v="7"/>
    <x v="47"/>
    <x v="46"/>
    <x v="45"/>
    <x v="46"/>
    <x v="45"/>
    <x v="42"/>
    <x v="0"/>
  </r>
  <r>
    <x v="0"/>
    <x v="2"/>
    <x v="2"/>
    <x v="9"/>
    <x v="9"/>
    <x v="9"/>
    <x v="8"/>
    <x v="48"/>
    <x v="47"/>
    <x v="46"/>
    <x v="47"/>
    <x v="46"/>
    <x v="43"/>
    <x v="0"/>
  </r>
  <r>
    <x v="0"/>
    <x v="2"/>
    <x v="2"/>
    <x v="7"/>
    <x v="7"/>
    <x v="7"/>
    <x v="9"/>
    <x v="49"/>
    <x v="48"/>
    <x v="24"/>
    <x v="48"/>
    <x v="28"/>
    <x v="44"/>
    <x v="0"/>
  </r>
  <r>
    <x v="0"/>
    <x v="2"/>
    <x v="2"/>
    <x v="10"/>
    <x v="10"/>
    <x v="10"/>
    <x v="10"/>
    <x v="50"/>
    <x v="49"/>
    <x v="47"/>
    <x v="49"/>
    <x v="35"/>
    <x v="45"/>
    <x v="0"/>
  </r>
  <r>
    <x v="0"/>
    <x v="2"/>
    <x v="2"/>
    <x v="12"/>
    <x v="12"/>
    <x v="12"/>
    <x v="11"/>
    <x v="51"/>
    <x v="50"/>
    <x v="48"/>
    <x v="50"/>
    <x v="47"/>
    <x v="15"/>
    <x v="0"/>
  </r>
  <r>
    <x v="0"/>
    <x v="2"/>
    <x v="2"/>
    <x v="13"/>
    <x v="13"/>
    <x v="13"/>
    <x v="12"/>
    <x v="52"/>
    <x v="51"/>
    <x v="31"/>
    <x v="51"/>
    <x v="30"/>
    <x v="46"/>
    <x v="0"/>
  </r>
  <r>
    <x v="0"/>
    <x v="2"/>
    <x v="2"/>
    <x v="11"/>
    <x v="11"/>
    <x v="11"/>
    <x v="13"/>
    <x v="53"/>
    <x v="52"/>
    <x v="41"/>
    <x v="42"/>
    <x v="37"/>
    <x v="47"/>
    <x v="0"/>
  </r>
  <r>
    <x v="0"/>
    <x v="2"/>
    <x v="2"/>
    <x v="18"/>
    <x v="18"/>
    <x v="18"/>
    <x v="14"/>
    <x v="54"/>
    <x v="53"/>
    <x v="49"/>
    <x v="52"/>
    <x v="48"/>
    <x v="48"/>
    <x v="0"/>
  </r>
  <r>
    <x v="0"/>
    <x v="2"/>
    <x v="2"/>
    <x v="20"/>
    <x v="20"/>
    <x v="20"/>
    <x v="15"/>
    <x v="55"/>
    <x v="54"/>
    <x v="50"/>
    <x v="53"/>
    <x v="49"/>
    <x v="49"/>
    <x v="0"/>
  </r>
  <r>
    <x v="0"/>
    <x v="2"/>
    <x v="2"/>
    <x v="15"/>
    <x v="15"/>
    <x v="15"/>
    <x v="16"/>
    <x v="56"/>
    <x v="55"/>
    <x v="51"/>
    <x v="54"/>
    <x v="39"/>
    <x v="36"/>
    <x v="0"/>
  </r>
  <r>
    <x v="0"/>
    <x v="2"/>
    <x v="2"/>
    <x v="14"/>
    <x v="14"/>
    <x v="14"/>
    <x v="17"/>
    <x v="57"/>
    <x v="56"/>
    <x v="52"/>
    <x v="14"/>
    <x v="50"/>
    <x v="50"/>
    <x v="0"/>
  </r>
  <r>
    <x v="0"/>
    <x v="2"/>
    <x v="2"/>
    <x v="22"/>
    <x v="22"/>
    <x v="22"/>
    <x v="18"/>
    <x v="58"/>
    <x v="57"/>
    <x v="43"/>
    <x v="44"/>
    <x v="51"/>
    <x v="51"/>
    <x v="0"/>
  </r>
  <r>
    <x v="0"/>
    <x v="2"/>
    <x v="2"/>
    <x v="21"/>
    <x v="21"/>
    <x v="21"/>
    <x v="19"/>
    <x v="39"/>
    <x v="58"/>
    <x v="17"/>
    <x v="55"/>
    <x v="31"/>
    <x v="52"/>
    <x v="1"/>
  </r>
  <r>
    <x v="0"/>
    <x v="3"/>
    <x v="3"/>
    <x v="1"/>
    <x v="1"/>
    <x v="1"/>
    <x v="0"/>
    <x v="59"/>
    <x v="59"/>
    <x v="53"/>
    <x v="56"/>
    <x v="52"/>
    <x v="53"/>
    <x v="0"/>
  </r>
  <r>
    <x v="0"/>
    <x v="3"/>
    <x v="3"/>
    <x v="0"/>
    <x v="0"/>
    <x v="0"/>
    <x v="1"/>
    <x v="60"/>
    <x v="60"/>
    <x v="53"/>
    <x v="56"/>
    <x v="53"/>
    <x v="54"/>
    <x v="0"/>
  </r>
  <r>
    <x v="0"/>
    <x v="3"/>
    <x v="3"/>
    <x v="4"/>
    <x v="4"/>
    <x v="4"/>
    <x v="2"/>
    <x v="61"/>
    <x v="61"/>
    <x v="54"/>
    <x v="57"/>
    <x v="54"/>
    <x v="55"/>
    <x v="0"/>
  </r>
  <r>
    <x v="0"/>
    <x v="3"/>
    <x v="3"/>
    <x v="2"/>
    <x v="2"/>
    <x v="2"/>
    <x v="3"/>
    <x v="62"/>
    <x v="62"/>
    <x v="55"/>
    <x v="58"/>
    <x v="55"/>
    <x v="56"/>
    <x v="5"/>
  </r>
  <r>
    <x v="0"/>
    <x v="3"/>
    <x v="3"/>
    <x v="5"/>
    <x v="5"/>
    <x v="5"/>
    <x v="4"/>
    <x v="63"/>
    <x v="63"/>
    <x v="56"/>
    <x v="7"/>
    <x v="56"/>
    <x v="57"/>
    <x v="0"/>
  </r>
  <r>
    <x v="0"/>
    <x v="3"/>
    <x v="3"/>
    <x v="3"/>
    <x v="3"/>
    <x v="3"/>
    <x v="5"/>
    <x v="64"/>
    <x v="64"/>
    <x v="57"/>
    <x v="59"/>
    <x v="57"/>
    <x v="58"/>
    <x v="0"/>
  </r>
  <r>
    <x v="0"/>
    <x v="3"/>
    <x v="3"/>
    <x v="9"/>
    <x v="9"/>
    <x v="9"/>
    <x v="6"/>
    <x v="52"/>
    <x v="65"/>
    <x v="58"/>
    <x v="60"/>
    <x v="52"/>
    <x v="53"/>
    <x v="0"/>
  </r>
  <r>
    <x v="0"/>
    <x v="3"/>
    <x v="3"/>
    <x v="7"/>
    <x v="7"/>
    <x v="7"/>
    <x v="7"/>
    <x v="65"/>
    <x v="66"/>
    <x v="59"/>
    <x v="61"/>
    <x v="58"/>
    <x v="59"/>
    <x v="0"/>
  </r>
  <r>
    <x v="0"/>
    <x v="3"/>
    <x v="3"/>
    <x v="6"/>
    <x v="6"/>
    <x v="6"/>
    <x v="8"/>
    <x v="66"/>
    <x v="67"/>
    <x v="60"/>
    <x v="62"/>
    <x v="59"/>
    <x v="60"/>
    <x v="0"/>
  </r>
  <r>
    <x v="0"/>
    <x v="3"/>
    <x v="3"/>
    <x v="11"/>
    <x v="11"/>
    <x v="11"/>
    <x v="9"/>
    <x v="33"/>
    <x v="68"/>
    <x v="61"/>
    <x v="63"/>
    <x v="47"/>
    <x v="61"/>
    <x v="0"/>
  </r>
  <r>
    <x v="0"/>
    <x v="3"/>
    <x v="3"/>
    <x v="8"/>
    <x v="8"/>
    <x v="8"/>
    <x v="10"/>
    <x v="67"/>
    <x v="69"/>
    <x v="62"/>
    <x v="64"/>
    <x v="60"/>
    <x v="62"/>
    <x v="0"/>
  </r>
  <r>
    <x v="0"/>
    <x v="3"/>
    <x v="3"/>
    <x v="10"/>
    <x v="10"/>
    <x v="10"/>
    <x v="11"/>
    <x v="55"/>
    <x v="70"/>
    <x v="63"/>
    <x v="65"/>
    <x v="61"/>
    <x v="63"/>
    <x v="0"/>
  </r>
  <r>
    <x v="0"/>
    <x v="3"/>
    <x v="3"/>
    <x v="12"/>
    <x v="12"/>
    <x v="12"/>
    <x v="12"/>
    <x v="68"/>
    <x v="71"/>
    <x v="64"/>
    <x v="66"/>
    <x v="62"/>
    <x v="64"/>
    <x v="0"/>
  </r>
  <r>
    <x v="0"/>
    <x v="3"/>
    <x v="3"/>
    <x v="15"/>
    <x v="15"/>
    <x v="15"/>
    <x v="13"/>
    <x v="69"/>
    <x v="72"/>
    <x v="65"/>
    <x v="67"/>
    <x v="63"/>
    <x v="65"/>
    <x v="0"/>
  </r>
  <r>
    <x v="0"/>
    <x v="3"/>
    <x v="3"/>
    <x v="13"/>
    <x v="13"/>
    <x v="13"/>
    <x v="14"/>
    <x v="70"/>
    <x v="73"/>
    <x v="66"/>
    <x v="68"/>
    <x v="64"/>
    <x v="66"/>
    <x v="0"/>
  </r>
  <r>
    <x v="0"/>
    <x v="3"/>
    <x v="3"/>
    <x v="23"/>
    <x v="23"/>
    <x v="23"/>
    <x v="15"/>
    <x v="71"/>
    <x v="74"/>
    <x v="51"/>
    <x v="69"/>
    <x v="65"/>
    <x v="67"/>
    <x v="0"/>
  </r>
  <r>
    <x v="0"/>
    <x v="3"/>
    <x v="3"/>
    <x v="14"/>
    <x v="14"/>
    <x v="14"/>
    <x v="16"/>
    <x v="72"/>
    <x v="15"/>
    <x v="67"/>
    <x v="70"/>
    <x v="66"/>
    <x v="68"/>
    <x v="0"/>
  </r>
  <r>
    <x v="0"/>
    <x v="3"/>
    <x v="3"/>
    <x v="19"/>
    <x v="19"/>
    <x v="19"/>
    <x v="17"/>
    <x v="73"/>
    <x v="75"/>
    <x v="68"/>
    <x v="71"/>
    <x v="67"/>
    <x v="69"/>
    <x v="0"/>
  </r>
  <r>
    <x v="0"/>
    <x v="3"/>
    <x v="3"/>
    <x v="24"/>
    <x v="24"/>
    <x v="24"/>
    <x v="18"/>
    <x v="74"/>
    <x v="18"/>
    <x v="69"/>
    <x v="72"/>
    <x v="58"/>
    <x v="59"/>
    <x v="0"/>
  </r>
  <r>
    <x v="0"/>
    <x v="3"/>
    <x v="3"/>
    <x v="25"/>
    <x v="25"/>
    <x v="25"/>
    <x v="19"/>
    <x v="75"/>
    <x v="76"/>
    <x v="51"/>
    <x v="69"/>
    <x v="68"/>
    <x v="70"/>
    <x v="0"/>
  </r>
  <r>
    <x v="0"/>
    <x v="4"/>
    <x v="4"/>
    <x v="1"/>
    <x v="1"/>
    <x v="1"/>
    <x v="0"/>
    <x v="76"/>
    <x v="77"/>
    <x v="70"/>
    <x v="73"/>
    <x v="51"/>
    <x v="5"/>
    <x v="5"/>
  </r>
  <r>
    <x v="0"/>
    <x v="4"/>
    <x v="4"/>
    <x v="0"/>
    <x v="0"/>
    <x v="0"/>
    <x v="1"/>
    <x v="77"/>
    <x v="78"/>
    <x v="71"/>
    <x v="74"/>
    <x v="69"/>
    <x v="71"/>
    <x v="0"/>
  </r>
  <r>
    <x v="0"/>
    <x v="4"/>
    <x v="4"/>
    <x v="4"/>
    <x v="4"/>
    <x v="4"/>
    <x v="2"/>
    <x v="78"/>
    <x v="79"/>
    <x v="72"/>
    <x v="75"/>
    <x v="70"/>
    <x v="72"/>
    <x v="0"/>
  </r>
  <r>
    <x v="0"/>
    <x v="4"/>
    <x v="4"/>
    <x v="3"/>
    <x v="3"/>
    <x v="3"/>
    <x v="3"/>
    <x v="79"/>
    <x v="80"/>
    <x v="18"/>
    <x v="76"/>
    <x v="71"/>
    <x v="73"/>
    <x v="0"/>
  </r>
  <r>
    <x v="0"/>
    <x v="4"/>
    <x v="4"/>
    <x v="2"/>
    <x v="2"/>
    <x v="2"/>
    <x v="4"/>
    <x v="80"/>
    <x v="81"/>
    <x v="73"/>
    <x v="77"/>
    <x v="72"/>
    <x v="74"/>
    <x v="0"/>
  </r>
  <r>
    <x v="0"/>
    <x v="4"/>
    <x v="4"/>
    <x v="6"/>
    <x v="6"/>
    <x v="6"/>
    <x v="5"/>
    <x v="81"/>
    <x v="82"/>
    <x v="74"/>
    <x v="78"/>
    <x v="24"/>
    <x v="75"/>
    <x v="0"/>
  </r>
  <r>
    <x v="0"/>
    <x v="4"/>
    <x v="4"/>
    <x v="7"/>
    <x v="7"/>
    <x v="7"/>
    <x v="6"/>
    <x v="82"/>
    <x v="83"/>
    <x v="75"/>
    <x v="79"/>
    <x v="73"/>
    <x v="76"/>
    <x v="0"/>
  </r>
  <r>
    <x v="0"/>
    <x v="4"/>
    <x v="4"/>
    <x v="5"/>
    <x v="5"/>
    <x v="5"/>
    <x v="7"/>
    <x v="83"/>
    <x v="84"/>
    <x v="76"/>
    <x v="80"/>
    <x v="74"/>
    <x v="77"/>
    <x v="2"/>
  </r>
  <r>
    <x v="0"/>
    <x v="4"/>
    <x v="4"/>
    <x v="8"/>
    <x v="8"/>
    <x v="8"/>
    <x v="8"/>
    <x v="84"/>
    <x v="85"/>
    <x v="41"/>
    <x v="81"/>
    <x v="75"/>
    <x v="78"/>
    <x v="0"/>
  </r>
  <r>
    <x v="0"/>
    <x v="4"/>
    <x v="4"/>
    <x v="9"/>
    <x v="9"/>
    <x v="9"/>
    <x v="8"/>
    <x v="84"/>
    <x v="85"/>
    <x v="77"/>
    <x v="82"/>
    <x v="76"/>
    <x v="79"/>
    <x v="0"/>
  </r>
  <r>
    <x v="0"/>
    <x v="4"/>
    <x v="4"/>
    <x v="10"/>
    <x v="10"/>
    <x v="10"/>
    <x v="10"/>
    <x v="85"/>
    <x v="70"/>
    <x v="78"/>
    <x v="83"/>
    <x v="77"/>
    <x v="29"/>
    <x v="0"/>
  </r>
  <r>
    <x v="0"/>
    <x v="4"/>
    <x v="4"/>
    <x v="13"/>
    <x v="13"/>
    <x v="13"/>
    <x v="11"/>
    <x v="86"/>
    <x v="86"/>
    <x v="79"/>
    <x v="84"/>
    <x v="36"/>
    <x v="80"/>
    <x v="0"/>
  </r>
  <r>
    <x v="0"/>
    <x v="4"/>
    <x v="4"/>
    <x v="12"/>
    <x v="12"/>
    <x v="12"/>
    <x v="12"/>
    <x v="87"/>
    <x v="87"/>
    <x v="60"/>
    <x v="85"/>
    <x v="35"/>
    <x v="81"/>
    <x v="5"/>
  </r>
  <r>
    <x v="0"/>
    <x v="4"/>
    <x v="4"/>
    <x v="11"/>
    <x v="11"/>
    <x v="11"/>
    <x v="13"/>
    <x v="38"/>
    <x v="88"/>
    <x v="80"/>
    <x v="86"/>
    <x v="51"/>
    <x v="5"/>
    <x v="0"/>
  </r>
  <r>
    <x v="0"/>
    <x v="4"/>
    <x v="4"/>
    <x v="14"/>
    <x v="14"/>
    <x v="14"/>
    <x v="14"/>
    <x v="88"/>
    <x v="89"/>
    <x v="61"/>
    <x v="87"/>
    <x v="78"/>
    <x v="82"/>
    <x v="0"/>
  </r>
  <r>
    <x v="0"/>
    <x v="4"/>
    <x v="4"/>
    <x v="19"/>
    <x v="19"/>
    <x v="19"/>
    <x v="15"/>
    <x v="89"/>
    <x v="37"/>
    <x v="80"/>
    <x v="86"/>
    <x v="79"/>
    <x v="83"/>
    <x v="5"/>
  </r>
  <r>
    <x v="0"/>
    <x v="4"/>
    <x v="4"/>
    <x v="26"/>
    <x v="26"/>
    <x v="26"/>
    <x v="16"/>
    <x v="90"/>
    <x v="15"/>
    <x v="81"/>
    <x v="88"/>
    <x v="79"/>
    <x v="83"/>
    <x v="0"/>
  </r>
  <r>
    <x v="0"/>
    <x v="4"/>
    <x v="4"/>
    <x v="17"/>
    <x v="17"/>
    <x v="17"/>
    <x v="17"/>
    <x v="91"/>
    <x v="75"/>
    <x v="33"/>
    <x v="34"/>
    <x v="53"/>
    <x v="84"/>
    <x v="1"/>
  </r>
  <r>
    <x v="0"/>
    <x v="4"/>
    <x v="4"/>
    <x v="24"/>
    <x v="24"/>
    <x v="24"/>
    <x v="18"/>
    <x v="72"/>
    <x v="90"/>
    <x v="82"/>
    <x v="89"/>
    <x v="80"/>
    <x v="85"/>
    <x v="0"/>
  </r>
  <r>
    <x v="0"/>
    <x v="4"/>
    <x v="4"/>
    <x v="18"/>
    <x v="18"/>
    <x v="18"/>
    <x v="19"/>
    <x v="92"/>
    <x v="91"/>
    <x v="83"/>
    <x v="90"/>
    <x v="73"/>
    <x v="76"/>
    <x v="0"/>
  </r>
  <r>
    <x v="0"/>
    <x v="5"/>
    <x v="5"/>
    <x v="0"/>
    <x v="0"/>
    <x v="0"/>
    <x v="0"/>
    <x v="93"/>
    <x v="92"/>
    <x v="84"/>
    <x v="91"/>
    <x v="80"/>
    <x v="86"/>
    <x v="0"/>
  </r>
  <r>
    <x v="0"/>
    <x v="5"/>
    <x v="5"/>
    <x v="1"/>
    <x v="1"/>
    <x v="1"/>
    <x v="1"/>
    <x v="94"/>
    <x v="93"/>
    <x v="85"/>
    <x v="92"/>
    <x v="65"/>
    <x v="67"/>
    <x v="0"/>
  </r>
  <r>
    <x v="0"/>
    <x v="5"/>
    <x v="5"/>
    <x v="2"/>
    <x v="2"/>
    <x v="2"/>
    <x v="2"/>
    <x v="95"/>
    <x v="94"/>
    <x v="86"/>
    <x v="93"/>
    <x v="81"/>
    <x v="87"/>
    <x v="0"/>
  </r>
  <r>
    <x v="0"/>
    <x v="5"/>
    <x v="5"/>
    <x v="4"/>
    <x v="4"/>
    <x v="4"/>
    <x v="3"/>
    <x v="28"/>
    <x v="41"/>
    <x v="22"/>
    <x v="94"/>
    <x v="54"/>
    <x v="88"/>
    <x v="0"/>
  </r>
  <r>
    <x v="0"/>
    <x v="5"/>
    <x v="5"/>
    <x v="3"/>
    <x v="3"/>
    <x v="3"/>
    <x v="4"/>
    <x v="96"/>
    <x v="95"/>
    <x v="87"/>
    <x v="95"/>
    <x v="82"/>
    <x v="89"/>
    <x v="0"/>
  </r>
  <r>
    <x v="0"/>
    <x v="5"/>
    <x v="5"/>
    <x v="7"/>
    <x v="7"/>
    <x v="7"/>
    <x v="5"/>
    <x v="97"/>
    <x v="96"/>
    <x v="88"/>
    <x v="96"/>
    <x v="83"/>
    <x v="90"/>
    <x v="5"/>
  </r>
  <r>
    <x v="0"/>
    <x v="5"/>
    <x v="5"/>
    <x v="5"/>
    <x v="5"/>
    <x v="5"/>
    <x v="6"/>
    <x v="98"/>
    <x v="97"/>
    <x v="56"/>
    <x v="97"/>
    <x v="84"/>
    <x v="91"/>
    <x v="0"/>
  </r>
  <r>
    <x v="0"/>
    <x v="5"/>
    <x v="5"/>
    <x v="6"/>
    <x v="6"/>
    <x v="6"/>
    <x v="7"/>
    <x v="99"/>
    <x v="98"/>
    <x v="89"/>
    <x v="98"/>
    <x v="60"/>
    <x v="92"/>
    <x v="0"/>
  </r>
  <r>
    <x v="0"/>
    <x v="5"/>
    <x v="5"/>
    <x v="11"/>
    <x v="11"/>
    <x v="11"/>
    <x v="8"/>
    <x v="67"/>
    <x v="99"/>
    <x v="90"/>
    <x v="99"/>
    <x v="85"/>
    <x v="93"/>
    <x v="0"/>
  </r>
  <r>
    <x v="0"/>
    <x v="5"/>
    <x v="5"/>
    <x v="9"/>
    <x v="9"/>
    <x v="9"/>
    <x v="9"/>
    <x v="100"/>
    <x v="100"/>
    <x v="91"/>
    <x v="100"/>
    <x v="86"/>
    <x v="28"/>
    <x v="0"/>
  </r>
  <r>
    <x v="0"/>
    <x v="5"/>
    <x v="5"/>
    <x v="8"/>
    <x v="8"/>
    <x v="8"/>
    <x v="10"/>
    <x v="57"/>
    <x v="101"/>
    <x v="92"/>
    <x v="101"/>
    <x v="87"/>
    <x v="94"/>
    <x v="0"/>
  </r>
  <r>
    <x v="0"/>
    <x v="5"/>
    <x v="5"/>
    <x v="12"/>
    <x v="12"/>
    <x v="12"/>
    <x v="11"/>
    <x v="101"/>
    <x v="102"/>
    <x v="93"/>
    <x v="102"/>
    <x v="35"/>
    <x v="95"/>
    <x v="0"/>
  </r>
  <r>
    <x v="0"/>
    <x v="5"/>
    <x v="5"/>
    <x v="16"/>
    <x v="16"/>
    <x v="16"/>
    <x v="12"/>
    <x v="69"/>
    <x v="103"/>
    <x v="94"/>
    <x v="103"/>
    <x v="88"/>
    <x v="46"/>
    <x v="0"/>
  </r>
  <r>
    <x v="0"/>
    <x v="5"/>
    <x v="5"/>
    <x v="13"/>
    <x v="13"/>
    <x v="13"/>
    <x v="13"/>
    <x v="102"/>
    <x v="104"/>
    <x v="81"/>
    <x v="104"/>
    <x v="89"/>
    <x v="96"/>
    <x v="0"/>
  </r>
  <r>
    <x v="0"/>
    <x v="5"/>
    <x v="5"/>
    <x v="10"/>
    <x v="10"/>
    <x v="10"/>
    <x v="14"/>
    <x v="70"/>
    <x v="105"/>
    <x v="95"/>
    <x v="105"/>
    <x v="90"/>
    <x v="97"/>
    <x v="0"/>
  </r>
  <r>
    <x v="0"/>
    <x v="5"/>
    <x v="5"/>
    <x v="27"/>
    <x v="27"/>
    <x v="27"/>
    <x v="15"/>
    <x v="103"/>
    <x v="87"/>
    <x v="65"/>
    <x v="106"/>
    <x v="69"/>
    <x v="98"/>
    <x v="0"/>
  </r>
  <r>
    <x v="0"/>
    <x v="5"/>
    <x v="5"/>
    <x v="18"/>
    <x v="18"/>
    <x v="18"/>
    <x v="16"/>
    <x v="104"/>
    <x v="52"/>
    <x v="34"/>
    <x v="52"/>
    <x v="63"/>
    <x v="99"/>
    <x v="0"/>
  </r>
  <r>
    <x v="0"/>
    <x v="5"/>
    <x v="5"/>
    <x v="20"/>
    <x v="20"/>
    <x v="20"/>
    <x v="17"/>
    <x v="105"/>
    <x v="106"/>
    <x v="17"/>
    <x v="107"/>
    <x v="91"/>
    <x v="100"/>
    <x v="0"/>
  </r>
  <r>
    <x v="0"/>
    <x v="5"/>
    <x v="5"/>
    <x v="15"/>
    <x v="15"/>
    <x v="15"/>
    <x v="18"/>
    <x v="106"/>
    <x v="107"/>
    <x v="96"/>
    <x v="108"/>
    <x v="92"/>
    <x v="101"/>
    <x v="0"/>
  </r>
  <r>
    <x v="0"/>
    <x v="5"/>
    <x v="5"/>
    <x v="28"/>
    <x v="28"/>
    <x v="28"/>
    <x v="19"/>
    <x v="107"/>
    <x v="108"/>
    <x v="97"/>
    <x v="109"/>
    <x v="93"/>
    <x v="102"/>
    <x v="0"/>
  </r>
  <r>
    <x v="0"/>
    <x v="5"/>
    <x v="5"/>
    <x v="29"/>
    <x v="29"/>
    <x v="29"/>
    <x v="19"/>
    <x v="107"/>
    <x v="108"/>
    <x v="98"/>
    <x v="110"/>
    <x v="83"/>
    <x v="90"/>
    <x v="0"/>
  </r>
  <r>
    <x v="0"/>
    <x v="5"/>
    <x v="5"/>
    <x v="19"/>
    <x v="19"/>
    <x v="19"/>
    <x v="19"/>
    <x v="107"/>
    <x v="108"/>
    <x v="99"/>
    <x v="54"/>
    <x v="93"/>
    <x v="102"/>
    <x v="0"/>
  </r>
  <r>
    <x v="0"/>
    <x v="6"/>
    <x v="6"/>
    <x v="0"/>
    <x v="0"/>
    <x v="0"/>
    <x v="0"/>
    <x v="108"/>
    <x v="109"/>
    <x v="100"/>
    <x v="111"/>
    <x v="59"/>
    <x v="103"/>
    <x v="0"/>
  </r>
  <r>
    <x v="0"/>
    <x v="6"/>
    <x v="6"/>
    <x v="1"/>
    <x v="1"/>
    <x v="1"/>
    <x v="1"/>
    <x v="109"/>
    <x v="110"/>
    <x v="101"/>
    <x v="112"/>
    <x v="84"/>
    <x v="85"/>
    <x v="0"/>
  </r>
  <r>
    <x v="0"/>
    <x v="6"/>
    <x v="6"/>
    <x v="2"/>
    <x v="2"/>
    <x v="2"/>
    <x v="2"/>
    <x v="110"/>
    <x v="111"/>
    <x v="102"/>
    <x v="113"/>
    <x v="94"/>
    <x v="104"/>
    <x v="0"/>
  </r>
  <r>
    <x v="0"/>
    <x v="6"/>
    <x v="6"/>
    <x v="3"/>
    <x v="3"/>
    <x v="3"/>
    <x v="3"/>
    <x v="111"/>
    <x v="112"/>
    <x v="52"/>
    <x v="29"/>
    <x v="95"/>
    <x v="105"/>
    <x v="0"/>
  </r>
  <r>
    <x v="0"/>
    <x v="6"/>
    <x v="6"/>
    <x v="9"/>
    <x v="9"/>
    <x v="9"/>
    <x v="4"/>
    <x v="83"/>
    <x v="113"/>
    <x v="77"/>
    <x v="49"/>
    <x v="87"/>
    <x v="106"/>
    <x v="0"/>
  </r>
  <r>
    <x v="0"/>
    <x v="6"/>
    <x v="6"/>
    <x v="6"/>
    <x v="6"/>
    <x v="6"/>
    <x v="5"/>
    <x v="112"/>
    <x v="114"/>
    <x v="64"/>
    <x v="114"/>
    <x v="85"/>
    <x v="107"/>
    <x v="0"/>
  </r>
  <r>
    <x v="0"/>
    <x v="6"/>
    <x v="6"/>
    <x v="8"/>
    <x v="8"/>
    <x v="8"/>
    <x v="6"/>
    <x v="52"/>
    <x v="115"/>
    <x v="66"/>
    <x v="115"/>
    <x v="25"/>
    <x v="108"/>
    <x v="0"/>
  </r>
  <r>
    <x v="0"/>
    <x v="6"/>
    <x v="6"/>
    <x v="7"/>
    <x v="7"/>
    <x v="7"/>
    <x v="7"/>
    <x v="99"/>
    <x v="116"/>
    <x v="103"/>
    <x v="116"/>
    <x v="73"/>
    <x v="109"/>
    <x v="1"/>
  </r>
  <r>
    <x v="0"/>
    <x v="6"/>
    <x v="6"/>
    <x v="4"/>
    <x v="4"/>
    <x v="4"/>
    <x v="8"/>
    <x v="113"/>
    <x v="117"/>
    <x v="83"/>
    <x v="117"/>
    <x v="96"/>
    <x v="110"/>
    <x v="0"/>
  </r>
  <r>
    <x v="0"/>
    <x v="6"/>
    <x v="6"/>
    <x v="5"/>
    <x v="5"/>
    <x v="5"/>
    <x v="9"/>
    <x v="114"/>
    <x v="118"/>
    <x v="104"/>
    <x v="118"/>
    <x v="83"/>
    <x v="111"/>
    <x v="0"/>
  </r>
  <r>
    <x v="0"/>
    <x v="6"/>
    <x v="6"/>
    <x v="10"/>
    <x v="10"/>
    <x v="10"/>
    <x v="10"/>
    <x v="69"/>
    <x v="119"/>
    <x v="105"/>
    <x v="60"/>
    <x v="97"/>
    <x v="112"/>
    <x v="0"/>
  </r>
  <r>
    <x v="0"/>
    <x v="6"/>
    <x v="6"/>
    <x v="11"/>
    <x v="11"/>
    <x v="11"/>
    <x v="11"/>
    <x v="115"/>
    <x v="120"/>
    <x v="106"/>
    <x v="119"/>
    <x v="98"/>
    <x v="113"/>
    <x v="0"/>
  </r>
  <r>
    <x v="0"/>
    <x v="6"/>
    <x v="6"/>
    <x v="12"/>
    <x v="12"/>
    <x v="12"/>
    <x v="12"/>
    <x v="116"/>
    <x v="12"/>
    <x v="107"/>
    <x v="120"/>
    <x v="68"/>
    <x v="114"/>
    <x v="0"/>
  </r>
  <r>
    <x v="0"/>
    <x v="6"/>
    <x v="6"/>
    <x v="14"/>
    <x v="14"/>
    <x v="14"/>
    <x v="13"/>
    <x v="117"/>
    <x v="121"/>
    <x v="87"/>
    <x v="82"/>
    <x v="99"/>
    <x v="115"/>
    <x v="0"/>
  </r>
  <r>
    <x v="0"/>
    <x v="6"/>
    <x v="6"/>
    <x v="13"/>
    <x v="13"/>
    <x v="13"/>
    <x v="14"/>
    <x v="103"/>
    <x v="122"/>
    <x v="108"/>
    <x v="121"/>
    <x v="69"/>
    <x v="116"/>
    <x v="0"/>
  </r>
  <r>
    <x v="0"/>
    <x v="6"/>
    <x v="6"/>
    <x v="30"/>
    <x v="30"/>
    <x v="30"/>
    <x v="15"/>
    <x v="71"/>
    <x v="123"/>
    <x v="92"/>
    <x v="122"/>
    <x v="51"/>
    <x v="19"/>
    <x v="0"/>
  </r>
  <r>
    <x v="0"/>
    <x v="6"/>
    <x v="6"/>
    <x v="16"/>
    <x v="16"/>
    <x v="16"/>
    <x v="16"/>
    <x v="118"/>
    <x v="124"/>
    <x v="109"/>
    <x v="123"/>
    <x v="98"/>
    <x v="113"/>
    <x v="0"/>
  </r>
  <r>
    <x v="0"/>
    <x v="6"/>
    <x v="6"/>
    <x v="20"/>
    <x v="20"/>
    <x v="20"/>
    <x v="17"/>
    <x v="92"/>
    <x v="125"/>
    <x v="82"/>
    <x v="72"/>
    <x v="36"/>
    <x v="117"/>
    <x v="0"/>
  </r>
  <r>
    <x v="0"/>
    <x v="6"/>
    <x v="6"/>
    <x v="24"/>
    <x v="24"/>
    <x v="24"/>
    <x v="18"/>
    <x v="119"/>
    <x v="126"/>
    <x v="17"/>
    <x v="124"/>
    <x v="69"/>
    <x v="116"/>
    <x v="0"/>
  </r>
  <r>
    <x v="0"/>
    <x v="6"/>
    <x v="6"/>
    <x v="17"/>
    <x v="17"/>
    <x v="17"/>
    <x v="19"/>
    <x v="74"/>
    <x v="127"/>
    <x v="110"/>
    <x v="125"/>
    <x v="89"/>
    <x v="118"/>
    <x v="2"/>
  </r>
  <r>
    <x v="0"/>
    <x v="7"/>
    <x v="7"/>
    <x v="0"/>
    <x v="0"/>
    <x v="0"/>
    <x v="0"/>
    <x v="120"/>
    <x v="128"/>
    <x v="111"/>
    <x v="126"/>
    <x v="68"/>
    <x v="60"/>
    <x v="0"/>
  </r>
  <r>
    <x v="0"/>
    <x v="7"/>
    <x v="7"/>
    <x v="4"/>
    <x v="4"/>
    <x v="4"/>
    <x v="1"/>
    <x v="121"/>
    <x v="129"/>
    <x v="112"/>
    <x v="127"/>
    <x v="100"/>
    <x v="119"/>
    <x v="0"/>
  </r>
  <r>
    <x v="0"/>
    <x v="7"/>
    <x v="7"/>
    <x v="1"/>
    <x v="1"/>
    <x v="1"/>
    <x v="2"/>
    <x v="65"/>
    <x v="130"/>
    <x v="102"/>
    <x v="128"/>
    <x v="99"/>
    <x v="120"/>
    <x v="0"/>
  </r>
  <r>
    <x v="0"/>
    <x v="7"/>
    <x v="7"/>
    <x v="2"/>
    <x v="2"/>
    <x v="2"/>
    <x v="3"/>
    <x v="122"/>
    <x v="131"/>
    <x v="113"/>
    <x v="129"/>
    <x v="80"/>
    <x v="121"/>
    <x v="0"/>
  </r>
  <r>
    <x v="0"/>
    <x v="7"/>
    <x v="7"/>
    <x v="7"/>
    <x v="7"/>
    <x v="7"/>
    <x v="4"/>
    <x v="123"/>
    <x v="132"/>
    <x v="22"/>
    <x v="130"/>
    <x v="32"/>
    <x v="122"/>
    <x v="7"/>
  </r>
  <r>
    <x v="0"/>
    <x v="7"/>
    <x v="7"/>
    <x v="3"/>
    <x v="3"/>
    <x v="3"/>
    <x v="5"/>
    <x v="124"/>
    <x v="133"/>
    <x v="114"/>
    <x v="41"/>
    <x v="101"/>
    <x v="123"/>
    <x v="0"/>
  </r>
  <r>
    <x v="0"/>
    <x v="7"/>
    <x v="7"/>
    <x v="5"/>
    <x v="5"/>
    <x v="5"/>
    <x v="6"/>
    <x v="69"/>
    <x v="115"/>
    <x v="89"/>
    <x v="131"/>
    <x v="102"/>
    <x v="46"/>
    <x v="0"/>
  </r>
  <r>
    <x v="0"/>
    <x v="7"/>
    <x v="7"/>
    <x v="10"/>
    <x v="10"/>
    <x v="10"/>
    <x v="7"/>
    <x v="125"/>
    <x v="134"/>
    <x v="57"/>
    <x v="132"/>
    <x v="103"/>
    <x v="51"/>
    <x v="0"/>
  </r>
  <r>
    <x v="0"/>
    <x v="7"/>
    <x v="7"/>
    <x v="9"/>
    <x v="9"/>
    <x v="9"/>
    <x v="8"/>
    <x v="126"/>
    <x v="67"/>
    <x v="115"/>
    <x v="119"/>
    <x v="92"/>
    <x v="124"/>
    <x v="0"/>
  </r>
  <r>
    <x v="0"/>
    <x v="7"/>
    <x v="7"/>
    <x v="6"/>
    <x v="6"/>
    <x v="6"/>
    <x v="9"/>
    <x v="127"/>
    <x v="135"/>
    <x v="116"/>
    <x v="133"/>
    <x v="102"/>
    <x v="46"/>
    <x v="0"/>
  </r>
  <r>
    <x v="0"/>
    <x v="7"/>
    <x v="7"/>
    <x v="8"/>
    <x v="8"/>
    <x v="8"/>
    <x v="10"/>
    <x v="105"/>
    <x v="136"/>
    <x v="117"/>
    <x v="115"/>
    <x v="104"/>
    <x v="80"/>
    <x v="0"/>
  </r>
  <r>
    <x v="0"/>
    <x v="7"/>
    <x v="7"/>
    <x v="13"/>
    <x v="13"/>
    <x v="13"/>
    <x v="11"/>
    <x v="128"/>
    <x v="137"/>
    <x v="118"/>
    <x v="31"/>
    <x v="93"/>
    <x v="125"/>
    <x v="0"/>
  </r>
  <r>
    <x v="0"/>
    <x v="7"/>
    <x v="7"/>
    <x v="24"/>
    <x v="24"/>
    <x v="24"/>
    <x v="12"/>
    <x v="129"/>
    <x v="138"/>
    <x v="110"/>
    <x v="134"/>
    <x v="73"/>
    <x v="126"/>
    <x v="0"/>
  </r>
  <r>
    <x v="0"/>
    <x v="7"/>
    <x v="7"/>
    <x v="12"/>
    <x v="12"/>
    <x v="12"/>
    <x v="13"/>
    <x v="130"/>
    <x v="139"/>
    <x v="68"/>
    <x v="59"/>
    <x v="97"/>
    <x v="127"/>
    <x v="0"/>
  </r>
  <r>
    <x v="0"/>
    <x v="7"/>
    <x v="7"/>
    <x v="15"/>
    <x v="15"/>
    <x v="15"/>
    <x v="14"/>
    <x v="131"/>
    <x v="140"/>
    <x v="96"/>
    <x v="135"/>
    <x v="68"/>
    <x v="60"/>
    <x v="0"/>
  </r>
  <r>
    <x v="0"/>
    <x v="7"/>
    <x v="7"/>
    <x v="11"/>
    <x v="11"/>
    <x v="11"/>
    <x v="14"/>
    <x v="131"/>
    <x v="140"/>
    <x v="118"/>
    <x v="31"/>
    <x v="32"/>
    <x v="122"/>
    <x v="0"/>
  </r>
  <r>
    <x v="0"/>
    <x v="7"/>
    <x v="7"/>
    <x v="19"/>
    <x v="19"/>
    <x v="19"/>
    <x v="16"/>
    <x v="132"/>
    <x v="141"/>
    <x v="37"/>
    <x v="86"/>
    <x v="90"/>
    <x v="128"/>
    <x v="0"/>
  </r>
  <r>
    <x v="0"/>
    <x v="7"/>
    <x v="7"/>
    <x v="17"/>
    <x v="17"/>
    <x v="17"/>
    <x v="17"/>
    <x v="133"/>
    <x v="142"/>
    <x v="33"/>
    <x v="34"/>
    <x v="35"/>
    <x v="129"/>
    <x v="2"/>
  </r>
  <r>
    <x v="0"/>
    <x v="7"/>
    <x v="7"/>
    <x v="14"/>
    <x v="14"/>
    <x v="14"/>
    <x v="18"/>
    <x v="134"/>
    <x v="143"/>
    <x v="118"/>
    <x v="31"/>
    <x v="105"/>
    <x v="130"/>
    <x v="0"/>
  </r>
  <r>
    <x v="0"/>
    <x v="7"/>
    <x v="7"/>
    <x v="31"/>
    <x v="31"/>
    <x v="31"/>
    <x v="19"/>
    <x v="135"/>
    <x v="144"/>
    <x v="50"/>
    <x v="136"/>
    <x v="106"/>
    <x v="66"/>
    <x v="0"/>
  </r>
  <r>
    <x v="0"/>
    <x v="7"/>
    <x v="7"/>
    <x v="21"/>
    <x v="21"/>
    <x v="21"/>
    <x v="19"/>
    <x v="135"/>
    <x v="144"/>
    <x v="50"/>
    <x v="136"/>
    <x v="106"/>
    <x v="66"/>
    <x v="0"/>
  </r>
  <r>
    <x v="0"/>
    <x v="8"/>
    <x v="8"/>
    <x v="1"/>
    <x v="1"/>
    <x v="1"/>
    <x v="0"/>
    <x v="56"/>
    <x v="145"/>
    <x v="119"/>
    <x v="137"/>
    <x v="107"/>
    <x v="131"/>
    <x v="0"/>
  </r>
  <r>
    <x v="0"/>
    <x v="8"/>
    <x v="8"/>
    <x v="0"/>
    <x v="0"/>
    <x v="0"/>
    <x v="1"/>
    <x v="69"/>
    <x v="146"/>
    <x v="120"/>
    <x v="138"/>
    <x v="108"/>
    <x v="132"/>
    <x v="0"/>
  </r>
  <r>
    <x v="0"/>
    <x v="8"/>
    <x v="8"/>
    <x v="5"/>
    <x v="5"/>
    <x v="5"/>
    <x v="2"/>
    <x v="91"/>
    <x v="147"/>
    <x v="107"/>
    <x v="139"/>
    <x v="103"/>
    <x v="133"/>
    <x v="0"/>
  </r>
  <r>
    <x v="0"/>
    <x v="8"/>
    <x v="8"/>
    <x v="2"/>
    <x v="2"/>
    <x v="2"/>
    <x v="3"/>
    <x v="71"/>
    <x v="148"/>
    <x v="106"/>
    <x v="140"/>
    <x v="90"/>
    <x v="134"/>
    <x v="0"/>
  </r>
  <r>
    <x v="0"/>
    <x v="8"/>
    <x v="8"/>
    <x v="7"/>
    <x v="7"/>
    <x v="7"/>
    <x v="4"/>
    <x v="129"/>
    <x v="149"/>
    <x v="121"/>
    <x v="141"/>
    <x v="109"/>
    <x v="69"/>
    <x v="0"/>
  </r>
  <r>
    <x v="0"/>
    <x v="8"/>
    <x v="8"/>
    <x v="3"/>
    <x v="3"/>
    <x v="3"/>
    <x v="5"/>
    <x v="136"/>
    <x v="150"/>
    <x v="83"/>
    <x v="142"/>
    <x v="93"/>
    <x v="135"/>
    <x v="0"/>
  </r>
  <r>
    <x v="0"/>
    <x v="8"/>
    <x v="8"/>
    <x v="4"/>
    <x v="4"/>
    <x v="4"/>
    <x v="6"/>
    <x v="130"/>
    <x v="151"/>
    <x v="68"/>
    <x v="143"/>
    <x v="97"/>
    <x v="136"/>
    <x v="0"/>
  </r>
  <r>
    <x v="0"/>
    <x v="8"/>
    <x v="8"/>
    <x v="6"/>
    <x v="6"/>
    <x v="6"/>
    <x v="7"/>
    <x v="137"/>
    <x v="99"/>
    <x v="109"/>
    <x v="144"/>
    <x v="103"/>
    <x v="133"/>
    <x v="0"/>
  </r>
  <r>
    <x v="0"/>
    <x v="8"/>
    <x v="8"/>
    <x v="9"/>
    <x v="9"/>
    <x v="9"/>
    <x v="8"/>
    <x v="138"/>
    <x v="152"/>
    <x v="83"/>
    <x v="142"/>
    <x v="107"/>
    <x v="131"/>
    <x v="0"/>
  </r>
  <r>
    <x v="0"/>
    <x v="8"/>
    <x v="8"/>
    <x v="32"/>
    <x v="32"/>
    <x v="32"/>
    <x v="8"/>
    <x v="138"/>
    <x v="152"/>
    <x v="51"/>
    <x v="145"/>
    <x v="110"/>
    <x v="137"/>
    <x v="5"/>
  </r>
  <r>
    <x v="0"/>
    <x v="8"/>
    <x v="8"/>
    <x v="10"/>
    <x v="10"/>
    <x v="10"/>
    <x v="10"/>
    <x v="139"/>
    <x v="10"/>
    <x v="121"/>
    <x v="141"/>
    <x v="110"/>
    <x v="137"/>
    <x v="0"/>
  </r>
  <r>
    <x v="0"/>
    <x v="8"/>
    <x v="8"/>
    <x v="11"/>
    <x v="11"/>
    <x v="11"/>
    <x v="11"/>
    <x v="140"/>
    <x v="153"/>
    <x v="34"/>
    <x v="146"/>
    <x v="111"/>
    <x v="138"/>
    <x v="0"/>
  </r>
  <r>
    <x v="0"/>
    <x v="8"/>
    <x v="8"/>
    <x v="8"/>
    <x v="8"/>
    <x v="8"/>
    <x v="12"/>
    <x v="141"/>
    <x v="53"/>
    <x v="122"/>
    <x v="147"/>
    <x v="107"/>
    <x v="131"/>
    <x v="0"/>
  </r>
  <r>
    <x v="0"/>
    <x v="8"/>
    <x v="8"/>
    <x v="33"/>
    <x v="33"/>
    <x v="33"/>
    <x v="12"/>
    <x v="141"/>
    <x v="53"/>
    <x v="122"/>
    <x v="147"/>
    <x v="107"/>
    <x v="131"/>
    <x v="0"/>
  </r>
  <r>
    <x v="0"/>
    <x v="8"/>
    <x v="8"/>
    <x v="26"/>
    <x v="26"/>
    <x v="26"/>
    <x v="14"/>
    <x v="142"/>
    <x v="38"/>
    <x v="122"/>
    <x v="147"/>
    <x v="109"/>
    <x v="69"/>
    <x v="0"/>
  </r>
  <r>
    <x v="0"/>
    <x v="8"/>
    <x v="8"/>
    <x v="20"/>
    <x v="20"/>
    <x v="20"/>
    <x v="14"/>
    <x v="142"/>
    <x v="38"/>
    <x v="110"/>
    <x v="55"/>
    <x v="77"/>
    <x v="139"/>
    <x v="0"/>
  </r>
  <r>
    <x v="0"/>
    <x v="8"/>
    <x v="8"/>
    <x v="12"/>
    <x v="12"/>
    <x v="12"/>
    <x v="16"/>
    <x v="143"/>
    <x v="154"/>
    <x v="122"/>
    <x v="147"/>
    <x v="108"/>
    <x v="132"/>
    <x v="0"/>
  </r>
  <r>
    <x v="0"/>
    <x v="8"/>
    <x v="8"/>
    <x v="34"/>
    <x v="34"/>
    <x v="34"/>
    <x v="16"/>
    <x v="143"/>
    <x v="154"/>
    <x v="96"/>
    <x v="148"/>
    <x v="112"/>
    <x v="140"/>
    <x v="0"/>
  </r>
  <r>
    <x v="0"/>
    <x v="8"/>
    <x v="8"/>
    <x v="23"/>
    <x v="23"/>
    <x v="23"/>
    <x v="18"/>
    <x v="144"/>
    <x v="16"/>
    <x v="82"/>
    <x v="149"/>
    <x v="105"/>
    <x v="141"/>
    <x v="0"/>
  </r>
  <r>
    <x v="0"/>
    <x v="8"/>
    <x v="8"/>
    <x v="35"/>
    <x v="35"/>
    <x v="35"/>
    <x v="18"/>
    <x v="144"/>
    <x v="16"/>
    <x v="50"/>
    <x v="150"/>
    <x v="107"/>
    <x v="131"/>
    <x v="0"/>
  </r>
  <r>
    <x v="0"/>
    <x v="9"/>
    <x v="9"/>
    <x v="0"/>
    <x v="0"/>
    <x v="0"/>
    <x v="0"/>
    <x v="38"/>
    <x v="155"/>
    <x v="120"/>
    <x v="151"/>
    <x v="77"/>
    <x v="142"/>
    <x v="0"/>
  </r>
  <r>
    <x v="0"/>
    <x v="9"/>
    <x v="9"/>
    <x v="1"/>
    <x v="1"/>
    <x v="1"/>
    <x v="1"/>
    <x v="145"/>
    <x v="156"/>
    <x v="79"/>
    <x v="152"/>
    <x v="111"/>
    <x v="143"/>
    <x v="5"/>
  </r>
  <r>
    <x v="0"/>
    <x v="9"/>
    <x v="9"/>
    <x v="2"/>
    <x v="2"/>
    <x v="2"/>
    <x v="2"/>
    <x v="146"/>
    <x v="157"/>
    <x v="116"/>
    <x v="153"/>
    <x v="113"/>
    <x v="144"/>
    <x v="0"/>
  </r>
  <r>
    <x v="0"/>
    <x v="9"/>
    <x v="9"/>
    <x v="5"/>
    <x v="5"/>
    <x v="5"/>
    <x v="3"/>
    <x v="73"/>
    <x v="158"/>
    <x v="114"/>
    <x v="154"/>
    <x v="66"/>
    <x v="145"/>
    <x v="0"/>
  </r>
  <r>
    <x v="0"/>
    <x v="9"/>
    <x v="9"/>
    <x v="3"/>
    <x v="3"/>
    <x v="3"/>
    <x v="4"/>
    <x v="147"/>
    <x v="42"/>
    <x v="121"/>
    <x v="155"/>
    <x v="79"/>
    <x v="146"/>
    <x v="0"/>
  </r>
  <r>
    <x v="0"/>
    <x v="9"/>
    <x v="9"/>
    <x v="6"/>
    <x v="6"/>
    <x v="6"/>
    <x v="5"/>
    <x v="128"/>
    <x v="96"/>
    <x v="108"/>
    <x v="156"/>
    <x v="78"/>
    <x v="147"/>
    <x v="0"/>
  </r>
  <r>
    <x v="0"/>
    <x v="9"/>
    <x v="9"/>
    <x v="8"/>
    <x v="8"/>
    <x v="8"/>
    <x v="6"/>
    <x v="136"/>
    <x v="64"/>
    <x v="83"/>
    <x v="157"/>
    <x v="93"/>
    <x v="148"/>
    <x v="0"/>
  </r>
  <r>
    <x v="0"/>
    <x v="9"/>
    <x v="9"/>
    <x v="9"/>
    <x v="9"/>
    <x v="9"/>
    <x v="7"/>
    <x v="130"/>
    <x v="159"/>
    <x v="117"/>
    <x v="158"/>
    <x v="77"/>
    <x v="142"/>
    <x v="0"/>
  </r>
  <r>
    <x v="0"/>
    <x v="9"/>
    <x v="9"/>
    <x v="7"/>
    <x v="7"/>
    <x v="7"/>
    <x v="8"/>
    <x v="107"/>
    <x v="160"/>
    <x v="51"/>
    <x v="159"/>
    <x v="97"/>
    <x v="149"/>
    <x v="5"/>
  </r>
  <r>
    <x v="0"/>
    <x v="9"/>
    <x v="9"/>
    <x v="36"/>
    <x v="36"/>
    <x v="36"/>
    <x v="9"/>
    <x v="134"/>
    <x v="161"/>
    <x v="121"/>
    <x v="155"/>
    <x v="109"/>
    <x v="150"/>
    <x v="0"/>
  </r>
  <r>
    <x v="0"/>
    <x v="9"/>
    <x v="9"/>
    <x v="11"/>
    <x v="11"/>
    <x v="11"/>
    <x v="10"/>
    <x v="148"/>
    <x v="162"/>
    <x v="99"/>
    <x v="59"/>
    <x v="97"/>
    <x v="149"/>
    <x v="0"/>
  </r>
  <r>
    <x v="0"/>
    <x v="9"/>
    <x v="9"/>
    <x v="4"/>
    <x v="4"/>
    <x v="4"/>
    <x v="10"/>
    <x v="148"/>
    <x v="162"/>
    <x v="123"/>
    <x v="160"/>
    <x v="104"/>
    <x v="151"/>
    <x v="0"/>
  </r>
  <r>
    <x v="0"/>
    <x v="9"/>
    <x v="9"/>
    <x v="12"/>
    <x v="12"/>
    <x v="12"/>
    <x v="12"/>
    <x v="139"/>
    <x v="163"/>
    <x v="97"/>
    <x v="161"/>
    <x v="107"/>
    <x v="47"/>
    <x v="0"/>
  </r>
  <r>
    <x v="0"/>
    <x v="9"/>
    <x v="9"/>
    <x v="10"/>
    <x v="10"/>
    <x v="10"/>
    <x v="12"/>
    <x v="139"/>
    <x v="163"/>
    <x v="37"/>
    <x v="162"/>
    <x v="109"/>
    <x v="150"/>
    <x v="0"/>
  </r>
  <r>
    <x v="0"/>
    <x v="9"/>
    <x v="9"/>
    <x v="13"/>
    <x v="13"/>
    <x v="13"/>
    <x v="14"/>
    <x v="149"/>
    <x v="124"/>
    <x v="69"/>
    <x v="44"/>
    <x v="114"/>
    <x v="152"/>
    <x v="0"/>
  </r>
  <r>
    <x v="0"/>
    <x v="9"/>
    <x v="9"/>
    <x v="14"/>
    <x v="14"/>
    <x v="14"/>
    <x v="14"/>
    <x v="149"/>
    <x v="124"/>
    <x v="96"/>
    <x v="163"/>
    <x v="109"/>
    <x v="150"/>
    <x v="0"/>
  </r>
  <r>
    <x v="0"/>
    <x v="9"/>
    <x v="9"/>
    <x v="16"/>
    <x v="16"/>
    <x v="16"/>
    <x v="16"/>
    <x v="142"/>
    <x v="126"/>
    <x v="82"/>
    <x v="88"/>
    <x v="107"/>
    <x v="47"/>
    <x v="0"/>
  </r>
  <r>
    <x v="0"/>
    <x v="9"/>
    <x v="9"/>
    <x v="15"/>
    <x v="15"/>
    <x v="15"/>
    <x v="17"/>
    <x v="143"/>
    <x v="164"/>
    <x v="82"/>
    <x v="88"/>
    <x v="114"/>
    <x v="152"/>
    <x v="0"/>
  </r>
  <r>
    <x v="0"/>
    <x v="9"/>
    <x v="9"/>
    <x v="29"/>
    <x v="29"/>
    <x v="29"/>
    <x v="17"/>
    <x v="143"/>
    <x v="164"/>
    <x v="50"/>
    <x v="164"/>
    <x v="111"/>
    <x v="143"/>
    <x v="0"/>
  </r>
  <r>
    <x v="0"/>
    <x v="9"/>
    <x v="9"/>
    <x v="18"/>
    <x v="18"/>
    <x v="18"/>
    <x v="19"/>
    <x v="144"/>
    <x v="18"/>
    <x v="123"/>
    <x v="160"/>
    <x v="111"/>
    <x v="143"/>
    <x v="0"/>
  </r>
  <r>
    <x v="0"/>
    <x v="10"/>
    <x v="10"/>
    <x v="1"/>
    <x v="1"/>
    <x v="1"/>
    <x v="0"/>
    <x v="150"/>
    <x v="165"/>
    <x v="119"/>
    <x v="165"/>
    <x v="61"/>
    <x v="153"/>
    <x v="0"/>
  </r>
  <r>
    <x v="0"/>
    <x v="10"/>
    <x v="10"/>
    <x v="5"/>
    <x v="5"/>
    <x v="5"/>
    <x v="1"/>
    <x v="151"/>
    <x v="166"/>
    <x v="66"/>
    <x v="166"/>
    <x v="115"/>
    <x v="154"/>
    <x v="0"/>
  </r>
  <r>
    <x v="0"/>
    <x v="10"/>
    <x v="10"/>
    <x v="0"/>
    <x v="0"/>
    <x v="0"/>
    <x v="2"/>
    <x v="71"/>
    <x v="167"/>
    <x v="57"/>
    <x v="167"/>
    <x v="108"/>
    <x v="155"/>
    <x v="0"/>
  </r>
  <r>
    <x v="0"/>
    <x v="10"/>
    <x v="10"/>
    <x v="2"/>
    <x v="2"/>
    <x v="2"/>
    <x v="3"/>
    <x v="152"/>
    <x v="168"/>
    <x v="124"/>
    <x v="168"/>
    <x v="62"/>
    <x v="156"/>
    <x v="0"/>
  </r>
  <r>
    <x v="0"/>
    <x v="10"/>
    <x v="10"/>
    <x v="32"/>
    <x v="32"/>
    <x v="32"/>
    <x v="4"/>
    <x v="119"/>
    <x v="169"/>
    <x v="114"/>
    <x v="169"/>
    <x v="61"/>
    <x v="153"/>
    <x v="0"/>
  </r>
  <r>
    <x v="0"/>
    <x v="10"/>
    <x v="10"/>
    <x v="3"/>
    <x v="3"/>
    <x v="3"/>
    <x v="5"/>
    <x v="127"/>
    <x v="170"/>
    <x v="121"/>
    <x v="170"/>
    <x v="92"/>
    <x v="157"/>
    <x v="0"/>
  </r>
  <r>
    <x v="0"/>
    <x v="10"/>
    <x v="10"/>
    <x v="34"/>
    <x v="34"/>
    <x v="34"/>
    <x v="6"/>
    <x v="107"/>
    <x v="45"/>
    <x v="115"/>
    <x v="171"/>
    <x v="105"/>
    <x v="158"/>
    <x v="0"/>
  </r>
  <r>
    <x v="0"/>
    <x v="10"/>
    <x v="10"/>
    <x v="23"/>
    <x v="23"/>
    <x v="23"/>
    <x v="7"/>
    <x v="153"/>
    <x v="171"/>
    <x v="97"/>
    <x v="172"/>
    <x v="78"/>
    <x v="159"/>
    <x v="0"/>
  </r>
  <r>
    <x v="0"/>
    <x v="10"/>
    <x v="10"/>
    <x v="6"/>
    <x v="6"/>
    <x v="6"/>
    <x v="8"/>
    <x v="138"/>
    <x v="152"/>
    <x v="83"/>
    <x v="173"/>
    <x v="107"/>
    <x v="160"/>
    <x v="0"/>
  </r>
  <r>
    <x v="0"/>
    <x v="10"/>
    <x v="10"/>
    <x v="33"/>
    <x v="33"/>
    <x v="33"/>
    <x v="9"/>
    <x v="154"/>
    <x v="49"/>
    <x v="82"/>
    <x v="174"/>
    <x v="90"/>
    <x v="8"/>
    <x v="0"/>
  </r>
  <r>
    <x v="0"/>
    <x v="10"/>
    <x v="10"/>
    <x v="9"/>
    <x v="9"/>
    <x v="9"/>
    <x v="9"/>
    <x v="154"/>
    <x v="49"/>
    <x v="99"/>
    <x v="115"/>
    <x v="103"/>
    <x v="161"/>
    <x v="0"/>
  </r>
  <r>
    <x v="0"/>
    <x v="10"/>
    <x v="10"/>
    <x v="8"/>
    <x v="8"/>
    <x v="8"/>
    <x v="11"/>
    <x v="140"/>
    <x v="153"/>
    <x v="99"/>
    <x v="115"/>
    <x v="107"/>
    <x v="160"/>
    <x v="0"/>
  </r>
  <r>
    <x v="0"/>
    <x v="10"/>
    <x v="10"/>
    <x v="11"/>
    <x v="11"/>
    <x v="11"/>
    <x v="12"/>
    <x v="149"/>
    <x v="172"/>
    <x v="96"/>
    <x v="175"/>
    <x v="108"/>
    <x v="155"/>
    <x v="5"/>
  </r>
  <r>
    <x v="0"/>
    <x v="10"/>
    <x v="10"/>
    <x v="30"/>
    <x v="30"/>
    <x v="30"/>
    <x v="13"/>
    <x v="143"/>
    <x v="154"/>
    <x v="50"/>
    <x v="176"/>
    <x v="111"/>
    <x v="162"/>
    <x v="0"/>
  </r>
  <r>
    <x v="0"/>
    <x v="10"/>
    <x v="10"/>
    <x v="17"/>
    <x v="17"/>
    <x v="17"/>
    <x v="13"/>
    <x v="143"/>
    <x v="154"/>
    <x v="33"/>
    <x v="34"/>
    <x v="107"/>
    <x v="160"/>
    <x v="0"/>
  </r>
  <r>
    <x v="0"/>
    <x v="10"/>
    <x v="10"/>
    <x v="37"/>
    <x v="37"/>
    <x v="37"/>
    <x v="15"/>
    <x v="144"/>
    <x v="16"/>
    <x v="17"/>
    <x v="177"/>
    <x v="109"/>
    <x v="163"/>
    <x v="0"/>
  </r>
  <r>
    <x v="0"/>
    <x v="10"/>
    <x v="10"/>
    <x v="4"/>
    <x v="4"/>
    <x v="4"/>
    <x v="15"/>
    <x v="144"/>
    <x v="16"/>
    <x v="82"/>
    <x v="174"/>
    <x v="105"/>
    <x v="158"/>
    <x v="0"/>
  </r>
  <r>
    <x v="0"/>
    <x v="10"/>
    <x v="10"/>
    <x v="12"/>
    <x v="12"/>
    <x v="12"/>
    <x v="15"/>
    <x v="144"/>
    <x v="16"/>
    <x v="69"/>
    <x v="178"/>
    <x v="108"/>
    <x v="155"/>
    <x v="0"/>
  </r>
  <r>
    <x v="0"/>
    <x v="10"/>
    <x v="10"/>
    <x v="29"/>
    <x v="29"/>
    <x v="29"/>
    <x v="15"/>
    <x v="144"/>
    <x v="16"/>
    <x v="98"/>
    <x v="16"/>
    <x v="114"/>
    <x v="141"/>
    <x v="0"/>
  </r>
  <r>
    <x v="0"/>
    <x v="10"/>
    <x v="10"/>
    <x v="10"/>
    <x v="10"/>
    <x v="10"/>
    <x v="15"/>
    <x v="144"/>
    <x v="16"/>
    <x v="96"/>
    <x v="175"/>
    <x v="110"/>
    <x v="137"/>
    <x v="0"/>
  </r>
  <r>
    <x v="0"/>
    <x v="11"/>
    <x v="11"/>
    <x v="1"/>
    <x v="1"/>
    <x v="1"/>
    <x v="0"/>
    <x v="36"/>
    <x v="173"/>
    <x v="125"/>
    <x v="179"/>
    <x v="108"/>
    <x v="164"/>
    <x v="0"/>
  </r>
  <r>
    <x v="0"/>
    <x v="11"/>
    <x v="11"/>
    <x v="0"/>
    <x v="0"/>
    <x v="0"/>
    <x v="1"/>
    <x v="116"/>
    <x v="174"/>
    <x v="126"/>
    <x v="180"/>
    <x v="112"/>
    <x v="165"/>
    <x v="0"/>
  </r>
  <r>
    <x v="0"/>
    <x v="11"/>
    <x v="11"/>
    <x v="5"/>
    <x v="5"/>
    <x v="5"/>
    <x v="2"/>
    <x v="155"/>
    <x v="175"/>
    <x v="87"/>
    <x v="181"/>
    <x v="66"/>
    <x v="166"/>
    <x v="5"/>
  </r>
  <r>
    <x v="0"/>
    <x v="11"/>
    <x v="11"/>
    <x v="2"/>
    <x v="2"/>
    <x v="2"/>
    <x v="2"/>
    <x v="155"/>
    <x v="175"/>
    <x v="62"/>
    <x v="182"/>
    <x v="32"/>
    <x v="167"/>
    <x v="0"/>
  </r>
  <r>
    <x v="0"/>
    <x v="11"/>
    <x v="11"/>
    <x v="3"/>
    <x v="3"/>
    <x v="3"/>
    <x v="4"/>
    <x v="75"/>
    <x v="176"/>
    <x v="115"/>
    <x v="183"/>
    <x v="104"/>
    <x v="168"/>
    <x v="0"/>
  </r>
  <r>
    <x v="0"/>
    <x v="11"/>
    <x v="11"/>
    <x v="6"/>
    <x v="6"/>
    <x v="6"/>
    <x v="5"/>
    <x v="153"/>
    <x v="177"/>
    <x v="65"/>
    <x v="184"/>
    <x v="105"/>
    <x v="169"/>
    <x v="0"/>
  </r>
  <r>
    <x v="0"/>
    <x v="11"/>
    <x v="11"/>
    <x v="4"/>
    <x v="4"/>
    <x v="4"/>
    <x v="5"/>
    <x v="153"/>
    <x v="177"/>
    <x v="65"/>
    <x v="184"/>
    <x v="105"/>
    <x v="169"/>
    <x v="0"/>
  </r>
  <r>
    <x v="0"/>
    <x v="11"/>
    <x v="11"/>
    <x v="9"/>
    <x v="9"/>
    <x v="9"/>
    <x v="7"/>
    <x v="133"/>
    <x v="178"/>
    <x v="51"/>
    <x v="170"/>
    <x v="114"/>
    <x v="170"/>
    <x v="0"/>
  </r>
  <r>
    <x v="0"/>
    <x v="11"/>
    <x v="11"/>
    <x v="7"/>
    <x v="7"/>
    <x v="7"/>
    <x v="8"/>
    <x v="156"/>
    <x v="179"/>
    <x v="121"/>
    <x v="185"/>
    <x v="109"/>
    <x v="171"/>
    <x v="0"/>
  </r>
  <r>
    <x v="0"/>
    <x v="11"/>
    <x v="11"/>
    <x v="32"/>
    <x v="32"/>
    <x v="32"/>
    <x v="9"/>
    <x v="157"/>
    <x v="180"/>
    <x v="99"/>
    <x v="186"/>
    <x v="105"/>
    <x v="169"/>
    <x v="0"/>
  </r>
  <r>
    <x v="0"/>
    <x v="11"/>
    <x v="11"/>
    <x v="34"/>
    <x v="34"/>
    <x v="34"/>
    <x v="10"/>
    <x v="141"/>
    <x v="121"/>
    <x v="34"/>
    <x v="187"/>
    <x v="108"/>
    <x v="164"/>
    <x v="0"/>
  </r>
  <r>
    <x v="0"/>
    <x v="11"/>
    <x v="11"/>
    <x v="26"/>
    <x v="26"/>
    <x v="26"/>
    <x v="11"/>
    <x v="158"/>
    <x v="181"/>
    <x v="99"/>
    <x v="186"/>
    <x v="108"/>
    <x v="164"/>
    <x v="0"/>
  </r>
  <r>
    <x v="0"/>
    <x v="11"/>
    <x v="11"/>
    <x v="11"/>
    <x v="11"/>
    <x v="11"/>
    <x v="11"/>
    <x v="158"/>
    <x v="181"/>
    <x v="127"/>
    <x v="188"/>
    <x v="110"/>
    <x v="137"/>
    <x v="0"/>
  </r>
  <r>
    <x v="0"/>
    <x v="11"/>
    <x v="11"/>
    <x v="10"/>
    <x v="10"/>
    <x v="10"/>
    <x v="11"/>
    <x v="158"/>
    <x v="181"/>
    <x v="127"/>
    <x v="188"/>
    <x v="110"/>
    <x v="137"/>
    <x v="0"/>
  </r>
  <r>
    <x v="0"/>
    <x v="11"/>
    <x v="11"/>
    <x v="17"/>
    <x v="17"/>
    <x v="17"/>
    <x v="11"/>
    <x v="158"/>
    <x v="181"/>
    <x v="33"/>
    <x v="34"/>
    <x v="97"/>
    <x v="172"/>
    <x v="0"/>
  </r>
  <r>
    <x v="0"/>
    <x v="11"/>
    <x v="11"/>
    <x v="8"/>
    <x v="8"/>
    <x v="8"/>
    <x v="15"/>
    <x v="149"/>
    <x v="182"/>
    <x v="34"/>
    <x v="187"/>
    <x v="108"/>
    <x v="164"/>
    <x v="0"/>
  </r>
  <r>
    <x v="0"/>
    <x v="11"/>
    <x v="11"/>
    <x v="23"/>
    <x v="23"/>
    <x v="23"/>
    <x v="15"/>
    <x v="149"/>
    <x v="182"/>
    <x v="17"/>
    <x v="71"/>
    <x v="107"/>
    <x v="173"/>
    <x v="0"/>
  </r>
  <r>
    <x v="0"/>
    <x v="11"/>
    <x v="11"/>
    <x v="33"/>
    <x v="33"/>
    <x v="33"/>
    <x v="15"/>
    <x v="149"/>
    <x v="182"/>
    <x v="122"/>
    <x v="86"/>
    <x v="105"/>
    <x v="169"/>
    <x v="0"/>
  </r>
  <r>
    <x v="0"/>
    <x v="11"/>
    <x v="11"/>
    <x v="29"/>
    <x v="29"/>
    <x v="29"/>
    <x v="18"/>
    <x v="142"/>
    <x v="142"/>
    <x v="17"/>
    <x v="71"/>
    <x v="114"/>
    <x v="170"/>
    <x v="0"/>
  </r>
  <r>
    <x v="0"/>
    <x v="11"/>
    <x v="11"/>
    <x v="35"/>
    <x v="35"/>
    <x v="35"/>
    <x v="19"/>
    <x v="143"/>
    <x v="183"/>
    <x v="50"/>
    <x v="38"/>
    <x v="111"/>
    <x v="174"/>
    <x v="0"/>
  </r>
  <r>
    <x v="0"/>
    <x v="12"/>
    <x v="12"/>
    <x v="3"/>
    <x v="3"/>
    <x v="3"/>
    <x v="0"/>
    <x v="68"/>
    <x v="184"/>
    <x v="128"/>
    <x v="189"/>
    <x v="45"/>
    <x v="175"/>
    <x v="0"/>
  </r>
  <r>
    <x v="0"/>
    <x v="12"/>
    <x v="12"/>
    <x v="0"/>
    <x v="0"/>
    <x v="0"/>
    <x v="1"/>
    <x v="100"/>
    <x v="185"/>
    <x v="77"/>
    <x v="190"/>
    <x v="103"/>
    <x v="176"/>
    <x v="0"/>
  </r>
  <r>
    <x v="0"/>
    <x v="12"/>
    <x v="12"/>
    <x v="2"/>
    <x v="2"/>
    <x v="2"/>
    <x v="2"/>
    <x v="145"/>
    <x v="186"/>
    <x v="129"/>
    <x v="191"/>
    <x v="99"/>
    <x v="177"/>
    <x v="0"/>
  </r>
  <r>
    <x v="0"/>
    <x v="12"/>
    <x v="12"/>
    <x v="1"/>
    <x v="1"/>
    <x v="1"/>
    <x v="3"/>
    <x v="155"/>
    <x v="187"/>
    <x v="28"/>
    <x v="192"/>
    <x v="103"/>
    <x v="176"/>
    <x v="0"/>
  </r>
  <r>
    <x v="0"/>
    <x v="12"/>
    <x v="12"/>
    <x v="5"/>
    <x v="5"/>
    <x v="5"/>
    <x v="4"/>
    <x v="146"/>
    <x v="188"/>
    <x v="130"/>
    <x v="193"/>
    <x v="61"/>
    <x v="120"/>
    <x v="0"/>
  </r>
  <r>
    <x v="0"/>
    <x v="12"/>
    <x v="12"/>
    <x v="6"/>
    <x v="6"/>
    <x v="6"/>
    <x v="5"/>
    <x v="118"/>
    <x v="189"/>
    <x v="80"/>
    <x v="96"/>
    <x v="61"/>
    <x v="120"/>
    <x v="0"/>
  </r>
  <r>
    <x v="0"/>
    <x v="12"/>
    <x v="12"/>
    <x v="8"/>
    <x v="8"/>
    <x v="8"/>
    <x v="6"/>
    <x v="147"/>
    <x v="190"/>
    <x v="109"/>
    <x v="194"/>
    <x v="83"/>
    <x v="178"/>
    <x v="0"/>
  </r>
  <r>
    <x v="0"/>
    <x v="12"/>
    <x v="12"/>
    <x v="7"/>
    <x v="7"/>
    <x v="7"/>
    <x v="7"/>
    <x v="74"/>
    <x v="159"/>
    <x v="131"/>
    <x v="195"/>
    <x v="103"/>
    <x v="176"/>
    <x v="0"/>
  </r>
  <r>
    <x v="0"/>
    <x v="12"/>
    <x v="12"/>
    <x v="9"/>
    <x v="9"/>
    <x v="9"/>
    <x v="8"/>
    <x v="106"/>
    <x v="171"/>
    <x v="132"/>
    <x v="4"/>
    <x v="97"/>
    <x v="179"/>
    <x v="0"/>
  </r>
  <r>
    <x v="0"/>
    <x v="12"/>
    <x v="12"/>
    <x v="27"/>
    <x v="27"/>
    <x v="27"/>
    <x v="9"/>
    <x v="130"/>
    <x v="191"/>
    <x v="97"/>
    <x v="196"/>
    <x v="62"/>
    <x v="180"/>
    <x v="0"/>
  </r>
  <r>
    <x v="0"/>
    <x v="12"/>
    <x v="12"/>
    <x v="16"/>
    <x v="16"/>
    <x v="16"/>
    <x v="10"/>
    <x v="159"/>
    <x v="192"/>
    <x v="99"/>
    <x v="197"/>
    <x v="35"/>
    <x v="181"/>
    <x v="0"/>
  </r>
  <r>
    <x v="0"/>
    <x v="12"/>
    <x v="12"/>
    <x v="10"/>
    <x v="10"/>
    <x v="10"/>
    <x v="11"/>
    <x v="156"/>
    <x v="193"/>
    <x v="65"/>
    <x v="198"/>
    <x v="108"/>
    <x v="182"/>
    <x v="0"/>
  </r>
  <r>
    <x v="0"/>
    <x v="12"/>
    <x v="12"/>
    <x v="13"/>
    <x v="13"/>
    <x v="13"/>
    <x v="12"/>
    <x v="134"/>
    <x v="194"/>
    <x v="69"/>
    <x v="199"/>
    <x v="90"/>
    <x v="161"/>
    <x v="0"/>
  </r>
  <r>
    <x v="0"/>
    <x v="12"/>
    <x v="12"/>
    <x v="4"/>
    <x v="4"/>
    <x v="4"/>
    <x v="13"/>
    <x v="148"/>
    <x v="195"/>
    <x v="123"/>
    <x v="200"/>
    <x v="104"/>
    <x v="183"/>
    <x v="0"/>
  </r>
  <r>
    <x v="0"/>
    <x v="12"/>
    <x v="12"/>
    <x v="11"/>
    <x v="11"/>
    <x v="11"/>
    <x v="14"/>
    <x v="139"/>
    <x v="196"/>
    <x v="127"/>
    <x v="201"/>
    <x v="114"/>
    <x v="102"/>
    <x v="0"/>
  </r>
  <r>
    <x v="0"/>
    <x v="12"/>
    <x v="12"/>
    <x v="29"/>
    <x v="29"/>
    <x v="29"/>
    <x v="14"/>
    <x v="139"/>
    <x v="196"/>
    <x v="123"/>
    <x v="200"/>
    <x v="90"/>
    <x v="161"/>
    <x v="0"/>
  </r>
  <r>
    <x v="0"/>
    <x v="12"/>
    <x v="12"/>
    <x v="17"/>
    <x v="17"/>
    <x v="17"/>
    <x v="16"/>
    <x v="157"/>
    <x v="197"/>
    <x v="33"/>
    <x v="34"/>
    <x v="77"/>
    <x v="184"/>
    <x v="1"/>
  </r>
  <r>
    <x v="0"/>
    <x v="12"/>
    <x v="12"/>
    <x v="14"/>
    <x v="14"/>
    <x v="14"/>
    <x v="16"/>
    <x v="157"/>
    <x v="197"/>
    <x v="99"/>
    <x v="197"/>
    <x v="105"/>
    <x v="185"/>
    <x v="0"/>
  </r>
  <r>
    <x v="0"/>
    <x v="12"/>
    <x v="12"/>
    <x v="38"/>
    <x v="38"/>
    <x v="38"/>
    <x v="18"/>
    <x v="149"/>
    <x v="198"/>
    <x v="96"/>
    <x v="202"/>
    <x v="109"/>
    <x v="186"/>
    <x v="0"/>
  </r>
  <r>
    <x v="0"/>
    <x v="12"/>
    <x v="12"/>
    <x v="22"/>
    <x v="22"/>
    <x v="22"/>
    <x v="18"/>
    <x v="149"/>
    <x v="198"/>
    <x v="82"/>
    <x v="122"/>
    <x v="111"/>
    <x v="158"/>
    <x v="0"/>
  </r>
  <r>
    <x v="0"/>
    <x v="12"/>
    <x v="12"/>
    <x v="20"/>
    <x v="20"/>
    <x v="20"/>
    <x v="18"/>
    <x v="149"/>
    <x v="198"/>
    <x v="50"/>
    <x v="203"/>
    <x v="97"/>
    <x v="179"/>
    <x v="0"/>
  </r>
  <r>
    <x v="0"/>
    <x v="12"/>
    <x v="12"/>
    <x v="15"/>
    <x v="15"/>
    <x v="15"/>
    <x v="18"/>
    <x v="149"/>
    <x v="198"/>
    <x v="98"/>
    <x v="164"/>
    <x v="103"/>
    <x v="176"/>
    <x v="0"/>
  </r>
  <r>
    <x v="0"/>
    <x v="13"/>
    <x v="13"/>
    <x v="0"/>
    <x v="0"/>
    <x v="0"/>
    <x v="0"/>
    <x v="160"/>
    <x v="199"/>
    <x v="133"/>
    <x v="204"/>
    <x v="90"/>
    <x v="187"/>
    <x v="0"/>
  </r>
  <r>
    <x v="0"/>
    <x v="13"/>
    <x v="13"/>
    <x v="1"/>
    <x v="1"/>
    <x v="1"/>
    <x v="1"/>
    <x v="161"/>
    <x v="200"/>
    <x v="23"/>
    <x v="205"/>
    <x v="114"/>
    <x v="188"/>
    <x v="0"/>
  </r>
  <r>
    <x v="0"/>
    <x v="13"/>
    <x v="13"/>
    <x v="2"/>
    <x v="2"/>
    <x v="2"/>
    <x v="2"/>
    <x v="31"/>
    <x v="201"/>
    <x v="86"/>
    <x v="206"/>
    <x v="63"/>
    <x v="189"/>
    <x v="0"/>
  </r>
  <r>
    <x v="0"/>
    <x v="13"/>
    <x v="13"/>
    <x v="3"/>
    <x v="3"/>
    <x v="3"/>
    <x v="3"/>
    <x v="162"/>
    <x v="202"/>
    <x v="87"/>
    <x v="207"/>
    <x v="26"/>
    <x v="190"/>
    <x v="0"/>
  </r>
  <r>
    <x v="0"/>
    <x v="13"/>
    <x v="13"/>
    <x v="5"/>
    <x v="5"/>
    <x v="5"/>
    <x v="4"/>
    <x v="163"/>
    <x v="203"/>
    <x v="134"/>
    <x v="208"/>
    <x v="62"/>
    <x v="191"/>
    <x v="0"/>
  </r>
  <r>
    <x v="0"/>
    <x v="13"/>
    <x v="13"/>
    <x v="6"/>
    <x v="6"/>
    <x v="6"/>
    <x v="5"/>
    <x v="102"/>
    <x v="204"/>
    <x v="129"/>
    <x v="209"/>
    <x v="102"/>
    <x v="27"/>
    <x v="0"/>
  </r>
  <r>
    <x v="0"/>
    <x v="13"/>
    <x v="13"/>
    <x v="32"/>
    <x v="32"/>
    <x v="32"/>
    <x v="6"/>
    <x v="164"/>
    <x v="205"/>
    <x v="135"/>
    <x v="159"/>
    <x v="104"/>
    <x v="192"/>
    <x v="0"/>
  </r>
  <r>
    <x v="0"/>
    <x v="13"/>
    <x v="13"/>
    <x v="4"/>
    <x v="4"/>
    <x v="4"/>
    <x v="7"/>
    <x v="104"/>
    <x v="206"/>
    <x v="80"/>
    <x v="210"/>
    <x v="102"/>
    <x v="27"/>
    <x v="5"/>
  </r>
  <r>
    <x v="0"/>
    <x v="13"/>
    <x v="13"/>
    <x v="9"/>
    <x v="9"/>
    <x v="9"/>
    <x v="8"/>
    <x v="72"/>
    <x v="207"/>
    <x v="136"/>
    <x v="142"/>
    <x v="99"/>
    <x v="193"/>
    <x v="0"/>
  </r>
  <r>
    <x v="0"/>
    <x v="13"/>
    <x v="13"/>
    <x v="8"/>
    <x v="8"/>
    <x v="8"/>
    <x v="9"/>
    <x v="73"/>
    <x v="29"/>
    <x v="81"/>
    <x v="211"/>
    <x v="104"/>
    <x v="192"/>
    <x v="0"/>
  </r>
  <r>
    <x v="0"/>
    <x v="13"/>
    <x v="13"/>
    <x v="7"/>
    <x v="7"/>
    <x v="7"/>
    <x v="10"/>
    <x v="165"/>
    <x v="208"/>
    <x v="131"/>
    <x v="212"/>
    <x v="114"/>
    <x v="188"/>
    <x v="0"/>
  </r>
  <r>
    <x v="0"/>
    <x v="13"/>
    <x v="13"/>
    <x v="10"/>
    <x v="10"/>
    <x v="10"/>
    <x v="11"/>
    <x v="166"/>
    <x v="31"/>
    <x v="90"/>
    <x v="213"/>
    <x v="109"/>
    <x v="130"/>
    <x v="0"/>
  </r>
  <r>
    <x v="0"/>
    <x v="13"/>
    <x v="13"/>
    <x v="25"/>
    <x v="25"/>
    <x v="25"/>
    <x v="12"/>
    <x v="132"/>
    <x v="209"/>
    <x v="37"/>
    <x v="214"/>
    <x v="90"/>
    <x v="187"/>
    <x v="0"/>
  </r>
  <r>
    <x v="0"/>
    <x v="13"/>
    <x v="13"/>
    <x v="23"/>
    <x v="23"/>
    <x v="23"/>
    <x v="13"/>
    <x v="137"/>
    <x v="196"/>
    <x v="127"/>
    <x v="199"/>
    <x v="90"/>
    <x v="187"/>
    <x v="0"/>
  </r>
  <r>
    <x v="0"/>
    <x v="13"/>
    <x v="13"/>
    <x v="15"/>
    <x v="15"/>
    <x v="15"/>
    <x v="13"/>
    <x v="137"/>
    <x v="196"/>
    <x v="69"/>
    <x v="15"/>
    <x v="35"/>
    <x v="194"/>
    <x v="0"/>
  </r>
  <r>
    <x v="0"/>
    <x v="13"/>
    <x v="13"/>
    <x v="13"/>
    <x v="13"/>
    <x v="13"/>
    <x v="13"/>
    <x v="137"/>
    <x v="196"/>
    <x v="108"/>
    <x v="215"/>
    <x v="107"/>
    <x v="195"/>
    <x v="0"/>
  </r>
  <r>
    <x v="0"/>
    <x v="13"/>
    <x v="13"/>
    <x v="11"/>
    <x v="11"/>
    <x v="11"/>
    <x v="16"/>
    <x v="153"/>
    <x v="172"/>
    <x v="92"/>
    <x v="216"/>
    <x v="106"/>
    <x v="98"/>
    <x v="0"/>
  </r>
  <r>
    <x v="0"/>
    <x v="13"/>
    <x v="13"/>
    <x v="33"/>
    <x v="33"/>
    <x v="33"/>
    <x v="17"/>
    <x v="133"/>
    <x v="210"/>
    <x v="127"/>
    <x v="199"/>
    <x v="106"/>
    <x v="98"/>
    <x v="0"/>
  </r>
  <r>
    <x v="0"/>
    <x v="13"/>
    <x v="13"/>
    <x v="12"/>
    <x v="12"/>
    <x v="12"/>
    <x v="18"/>
    <x v="134"/>
    <x v="164"/>
    <x v="92"/>
    <x v="216"/>
    <x v="111"/>
    <x v="196"/>
    <x v="0"/>
  </r>
  <r>
    <x v="0"/>
    <x v="13"/>
    <x v="13"/>
    <x v="14"/>
    <x v="14"/>
    <x v="14"/>
    <x v="19"/>
    <x v="148"/>
    <x v="17"/>
    <x v="118"/>
    <x v="51"/>
    <x v="109"/>
    <x v="130"/>
    <x v="0"/>
  </r>
  <r>
    <x v="0"/>
    <x v="14"/>
    <x v="14"/>
    <x v="0"/>
    <x v="0"/>
    <x v="0"/>
    <x v="0"/>
    <x v="161"/>
    <x v="211"/>
    <x v="137"/>
    <x v="217"/>
    <x v="83"/>
    <x v="197"/>
    <x v="0"/>
  </r>
  <r>
    <x v="0"/>
    <x v="14"/>
    <x v="14"/>
    <x v="3"/>
    <x v="3"/>
    <x v="3"/>
    <x v="1"/>
    <x v="50"/>
    <x v="212"/>
    <x v="87"/>
    <x v="218"/>
    <x v="116"/>
    <x v="198"/>
    <x v="0"/>
  </r>
  <r>
    <x v="0"/>
    <x v="14"/>
    <x v="14"/>
    <x v="2"/>
    <x v="2"/>
    <x v="2"/>
    <x v="1"/>
    <x v="50"/>
    <x v="212"/>
    <x v="48"/>
    <x v="219"/>
    <x v="28"/>
    <x v="199"/>
    <x v="0"/>
  </r>
  <r>
    <x v="0"/>
    <x v="14"/>
    <x v="14"/>
    <x v="1"/>
    <x v="1"/>
    <x v="1"/>
    <x v="3"/>
    <x v="112"/>
    <x v="213"/>
    <x v="138"/>
    <x v="220"/>
    <x v="35"/>
    <x v="14"/>
    <x v="0"/>
  </r>
  <r>
    <x v="0"/>
    <x v="14"/>
    <x v="14"/>
    <x v="5"/>
    <x v="5"/>
    <x v="5"/>
    <x v="4"/>
    <x v="150"/>
    <x v="214"/>
    <x v="139"/>
    <x v="221"/>
    <x v="35"/>
    <x v="14"/>
    <x v="5"/>
  </r>
  <r>
    <x v="0"/>
    <x v="14"/>
    <x v="14"/>
    <x v="6"/>
    <x v="6"/>
    <x v="6"/>
    <x v="5"/>
    <x v="56"/>
    <x v="215"/>
    <x v="41"/>
    <x v="222"/>
    <x v="98"/>
    <x v="200"/>
    <x v="0"/>
  </r>
  <r>
    <x v="0"/>
    <x v="14"/>
    <x v="14"/>
    <x v="4"/>
    <x v="4"/>
    <x v="4"/>
    <x v="6"/>
    <x v="101"/>
    <x v="216"/>
    <x v="80"/>
    <x v="223"/>
    <x v="58"/>
    <x v="201"/>
    <x v="0"/>
  </r>
  <r>
    <x v="0"/>
    <x v="14"/>
    <x v="14"/>
    <x v="9"/>
    <x v="9"/>
    <x v="9"/>
    <x v="7"/>
    <x v="88"/>
    <x v="99"/>
    <x v="31"/>
    <x v="224"/>
    <x v="73"/>
    <x v="202"/>
    <x v="0"/>
  </r>
  <r>
    <x v="0"/>
    <x v="14"/>
    <x v="14"/>
    <x v="8"/>
    <x v="8"/>
    <x v="8"/>
    <x v="8"/>
    <x v="151"/>
    <x v="217"/>
    <x v="94"/>
    <x v="225"/>
    <x v="98"/>
    <x v="200"/>
    <x v="0"/>
  </r>
  <r>
    <x v="0"/>
    <x v="14"/>
    <x v="14"/>
    <x v="11"/>
    <x v="11"/>
    <x v="11"/>
    <x v="9"/>
    <x v="73"/>
    <x v="218"/>
    <x v="140"/>
    <x v="226"/>
    <x v="90"/>
    <x v="203"/>
    <x v="0"/>
  </r>
  <r>
    <x v="0"/>
    <x v="14"/>
    <x v="14"/>
    <x v="12"/>
    <x v="12"/>
    <x v="12"/>
    <x v="10"/>
    <x v="119"/>
    <x v="51"/>
    <x v="131"/>
    <x v="227"/>
    <x v="32"/>
    <x v="33"/>
    <x v="0"/>
  </r>
  <r>
    <x v="0"/>
    <x v="14"/>
    <x v="14"/>
    <x v="13"/>
    <x v="13"/>
    <x v="13"/>
    <x v="11"/>
    <x v="147"/>
    <x v="105"/>
    <x v="121"/>
    <x v="13"/>
    <x v="83"/>
    <x v="197"/>
    <x v="0"/>
  </r>
  <r>
    <x v="0"/>
    <x v="14"/>
    <x v="14"/>
    <x v="7"/>
    <x v="7"/>
    <x v="7"/>
    <x v="12"/>
    <x v="165"/>
    <x v="219"/>
    <x v="68"/>
    <x v="87"/>
    <x v="106"/>
    <x v="204"/>
    <x v="0"/>
  </r>
  <r>
    <x v="0"/>
    <x v="14"/>
    <x v="14"/>
    <x v="22"/>
    <x v="22"/>
    <x v="22"/>
    <x v="13"/>
    <x v="105"/>
    <x v="33"/>
    <x v="65"/>
    <x v="14"/>
    <x v="93"/>
    <x v="205"/>
    <x v="0"/>
  </r>
  <r>
    <x v="0"/>
    <x v="14"/>
    <x v="14"/>
    <x v="16"/>
    <x v="16"/>
    <x v="16"/>
    <x v="14"/>
    <x v="106"/>
    <x v="220"/>
    <x v="99"/>
    <x v="228"/>
    <x v="117"/>
    <x v="206"/>
    <x v="0"/>
  </r>
  <r>
    <x v="0"/>
    <x v="14"/>
    <x v="14"/>
    <x v="10"/>
    <x v="10"/>
    <x v="10"/>
    <x v="15"/>
    <x v="136"/>
    <x v="123"/>
    <x v="128"/>
    <x v="229"/>
    <x v="105"/>
    <x v="207"/>
    <x v="0"/>
  </r>
  <r>
    <x v="0"/>
    <x v="14"/>
    <x v="14"/>
    <x v="18"/>
    <x v="18"/>
    <x v="18"/>
    <x v="16"/>
    <x v="131"/>
    <x v="221"/>
    <x v="34"/>
    <x v="69"/>
    <x v="115"/>
    <x v="208"/>
    <x v="0"/>
  </r>
  <r>
    <x v="0"/>
    <x v="14"/>
    <x v="14"/>
    <x v="26"/>
    <x v="26"/>
    <x v="26"/>
    <x v="17"/>
    <x v="107"/>
    <x v="125"/>
    <x v="83"/>
    <x v="230"/>
    <x v="78"/>
    <x v="209"/>
    <x v="0"/>
  </r>
  <r>
    <x v="0"/>
    <x v="14"/>
    <x v="14"/>
    <x v="14"/>
    <x v="14"/>
    <x v="14"/>
    <x v="18"/>
    <x v="137"/>
    <x v="222"/>
    <x v="121"/>
    <x v="13"/>
    <x v="77"/>
    <x v="210"/>
    <x v="0"/>
  </r>
  <r>
    <x v="0"/>
    <x v="14"/>
    <x v="14"/>
    <x v="29"/>
    <x v="29"/>
    <x v="29"/>
    <x v="19"/>
    <x v="153"/>
    <x v="223"/>
    <x v="17"/>
    <x v="231"/>
    <x v="93"/>
    <x v="205"/>
    <x v="0"/>
  </r>
  <r>
    <x v="0"/>
    <x v="15"/>
    <x v="15"/>
    <x v="3"/>
    <x v="3"/>
    <x v="3"/>
    <x v="0"/>
    <x v="141"/>
    <x v="224"/>
    <x v="82"/>
    <x v="232"/>
    <x v="97"/>
    <x v="123"/>
    <x v="0"/>
  </r>
  <r>
    <x v="0"/>
    <x v="15"/>
    <x v="15"/>
    <x v="6"/>
    <x v="6"/>
    <x v="6"/>
    <x v="1"/>
    <x v="143"/>
    <x v="225"/>
    <x v="50"/>
    <x v="233"/>
    <x v="111"/>
    <x v="211"/>
    <x v="0"/>
  </r>
  <r>
    <x v="0"/>
    <x v="15"/>
    <x v="15"/>
    <x v="8"/>
    <x v="8"/>
    <x v="8"/>
    <x v="2"/>
    <x v="144"/>
    <x v="226"/>
    <x v="123"/>
    <x v="234"/>
    <x v="111"/>
    <x v="211"/>
    <x v="0"/>
  </r>
  <r>
    <x v="0"/>
    <x v="15"/>
    <x v="15"/>
    <x v="16"/>
    <x v="16"/>
    <x v="16"/>
    <x v="3"/>
    <x v="167"/>
    <x v="227"/>
    <x v="123"/>
    <x v="234"/>
    <x v="107"/>
    <x v="212"/>
    <x v="0"/>
  </r>
  <r>
    <x v="0"/>
    <x v="15"/>
    <x v="15"/>
    <x v="1"/>
    <x v="1"/>
    <x v="1"/>
    <x v="4"/>
    <x v="168"/>
    <x v="149"/>
    <x v="69"/>
    <x v="235"/>
    <x v="110"/>
    <x v="137"/>
    <x v="0"/>
  </r>
  <r>
    <x v="0"/>
    <x v="15"/>
    <x v="15"/>
    <x v="0"/>
    <x v="0"/>
    <x v="0"/>
    <x v="4"/>
    <x v="168"/>
    <x v="149"/>
    <x v="69"/>
    <x v="235"/>
    <x v="110"/>
    <x v="137"/>
    <x v="0"/>
  </r>
  <r>
    <x v="0"/>
    <x v="15"/>
    <x v="15"/>
    <x v="5"/>
    <x v="5"/>
    <x v="5"/>
    <x v="6"/>
    <x v="169"/>
    <x v="228"/>
    <x v="98"/>
    <x v="236"/>
    <x v="108"/>
    <x v="100"/>
    <x v="0"/>
  </r>
  <r>
    <x v="0"/>
    <x v="15"/>
    <x v="15"/>
    <x v="27"/>
    <x v="27"/>
    <x v="27"/>
    <x v="7"/>
    <x v="170"/>
    <x v="9"/>
    <x v="110"/>
    <x v="237"/>
    <x v="105"/>
    <x v="213"/>
    <x v="0"/>
  </r>
  <r>
    <x v="0"/>
    <x v="15"/>
    <x v="15"/>
    <x v="18"/>
    <x v="18"/>
    <x v="18"/>
    <x v="7"/>
    <x v="170"/>
    <x v="9"/>
    <x v="33"/>
    <x v="34"/>
    <x v="114"/>
    <x v="214"/>
    <x v="0"/>
  </r>
  <r>
    <x v="0"/>
    <x v="15"/>
    <x v="15"/>
    <x v="20"/>
    <x v="20"/>
    <x v="20"/>
    <x v="9"/>
    <x v="171"/>
    <x v="229"/>
    <x v="110"/>
    <x v="237"/>
    <x v="109"/>
    <x v="18"/>
    <x v="0"/>
  </r>
  <r>
    <x v="0"/>
    <x v="15"/>
    <x v="15"/>
    <x v="9"/>
    <x v="9"/>
    <x v="9"/>
    <x v="9"/>
    <x v="171"/>
    <x v="229"/>
    <x v="110"/>
    <x v="237"/>
    <x v="109"/>
    <x v="18"/>
    <x v="0"/>
  </r>
  <r>
    <x v="0"/>
    <x v="15"/>
    <x v="15"/>
    <x v="10"/>
    <x v="10"/>
    <x v="10"/>
    <x v="9"/>
    <x v="171"/>
    <x v="229"/>
    <x v="98"/>
    <x v="236"/>
    <x v="110"/>
    <x v="137"/>
    <x v="0"/>
  </r>
  <r>
    <x v="0"/>
    <x v="15"/>
    <x v="15"/>
    <x v="30"/>
    <x v="30"/>
    <x v="30"/>
    <x v="12"/>
    <x v="172"/>
    <x v="219"/>
    <x v="110"/>
    <x v="237"/>
    <x v="108"/>
    <x v="100"/>
    <x v="0"/>
  </r>
  <r>
    <x v="0"/>
    <x v="15"/>
    <x v="15"/>
    <x v="4"/>
    <x v="4"/>
    <x v="4"/>
    <x v="12"/>
    <x v="172"/>
    <x v="219"/>
    <x v="33"/>
    <x v="34"/>
    <x v="109"/>
    <x v="18"/>
    <x v="0"/>
  </r>
  <r>
    <x v="0"/>
    <x v="15"/>
    <x v="15"/>
    <x v="32"/>
    <x v="32"/>
    <x v="32"/>
    <x v="12"/>
    <x v="172"/>
    <x v="219"/>
    <x v="33"/>
    <x v="34"/>
    <x v="109"/>
    <x v="18"/>
    <x v="0"/>
  </r>
  <r>
    <x v="0"/>
    <x v="15"/>
    <x v="15"/>
    <x v="26"/>
    <x v="26"/>
    <x v="26"/>
    <x v="15"/>
    <x v="173"/>
    <x v="230"/>
    <x v="33"/>
    <x v="34"/>
    <x v="108"/>
    <x v="100"/>
    <x v="0"/>
  </r>
  <r>
    <x v="0"/>
    <x v="15"/>
    <x v="15"/>
    <x v="38"/>
    <x v="38"/>
    <x v="38"/>
    <x v="15"/>
    <x v="173"/>
    <x v="230"/>
    <x v="110"/>
    <x v="237"/>
    <x v="112"/>
    <x v="215"/>
    <x v="0"/>
  </r>
  <r>
    <x v="0"/>
    <x v="15"/>
    <x v="15"/>
    <x v="39"/>
    <x v="39"/>
    <x v="39"/>
    <x v="15"/>
    <x v="173"/>
    <x v="230"/>
    <x v="33"/>
    <x v="34"/>
    <x v="108"/>
    <x v="100"/>
    <x v="0"/>
  </r>
  <r>
    <x v="0"/>
    <x v="15"/>
    <x v="15"/>
    <x v="40"/>
    <x v="40"/>
    <x v="40"/>
    <x v="15"/>
    <x v="173"/>
    <x v="230"/>
    <x v="33"/>
    <x v="34"/>
    <x v="108"/>
    <x v="100"/>
    <x v="0"/>
  </r>
  <r>
    <x v="0"/>
    <x v="15"/>
    <x v="15"/>
    <x v="41"/>
    <x v="41"/>
    <x v="41"/>
    <x v="15"/>
    <x v="173"/>
    <x v="230"/>
    <x v="33"/>
    <x v="34"/>
    <x v="112"/>
    <x v="215"/>
    <x v="0"/>
  </r>
  <r>
    <x v="0"/>
    <x v="15"/>
    <x v="15"/>
    <x v="42"/>
    <x v="42"/>
    <x v="42"/>
    <x v="15"/>
    <x v="173"/>
    <x v="230"/>
    <x v="33"/>
    <x v="34"/>
    <x v="108"/>
    <x v="100"/>
    <x v="0"/>
  </r>
  <r>
    <x v="0"/>
    <x v="15"/>
    <x v="15"/>
    <x v="43"/>
    <x v="43"/>
    <x v="43"/>
    <x v="15"/>
    <x v="173"/>
    <x v="230"/>
    <x v="33"/>
    <x v="34"/>
    <x v="108"/>
    <x v="100"/>
    <x v="0"/>
  </r>
  <r>
    <x v="0"/>
    <x v="15"/>
    <x v="15"/>
    <x v="33"/>
    <x v="33"/>
    <x v="33"/>
    <x v="15"/>
    <x v="173"/>
    <x v="230"/>
    <x v="33"/>
    <x v="34"/>
    <x v="108"/>
    <x v="100"/>
    <x v="0"/>
  </r>
  <r>
    <x v="0"/>
    <x v="15"/>
    <x v="15"/>
    <x v="15"/>
    <x v="15"/>
    <x v="15"/>
    <x v="15"/>
    <x v="173"/>
    <x v="230"/>
    <x v="33"/>
    <x v="34"/>
    <x v="108"/>
    <x v="100"/>
    <x v="0"/>
  </r>
  <r>
    <x v="0"/>
    <x v="15"/>
    <x v="15"/>
    <x v="2"/>
    <x v="2"/>
    <x v="2"/>
    <x v="15"/>
    <x v="173"/>
    <x v="230"/>
    <x v="110"/>
    <x v="237"/>
    <x v="112"/>
    <x v="215"/>
    <x v="0"/>
  </r>
  <r>
    <x v="0"/>
    <x v="15"/>
    <x v="15"/>
    <x v="31"/>
    <x v="31"/>
    <x v="31"/>
    <x v="15"/>
    <x v="173"/>
    <x v="230"/>
    <x v="33"/>
    <x v="34"/>
    <x v="108"/>
    <x v="100"/>
    <x v="0"/>
  </r>
  <r>
    <x v="0"/>
    <x v="15"/>
    <x v="15"/>
    <x v="44"/>
    <x v="44"/>
    <x v="44"/>
    <x v="15"/>
    <x v="173"/>
    <x v="230"/>
    <x v="33"/>
    <x v="34"/>
    <x v="108"/>
    <x v="100"/>
    <x v="0"/>
  </r>
  <r>
    <x v="0"/>
    <x v="15"/>
    <x v="15"/>
    <x v="12"/>
    <x v="12"/>
    <x v="12"/>
    <x v="15"/>
    <x v="173"/>
    <x v="230"/>
    <x v="123"/>
    <x v="234"/>
    <x v="110"/>
    <x v="137"/>
    <x v="0"/>
  </r>
  <r>
    <x v="0"/>
    <x v="15"/>
    <x v="15"/>
    <x v="13"/>
    <x v="13"/>
    <x v="13"/>
    <x v="15"/>
    <x v="173"/>
    <x v="230"/>
    <x v="33"/>
    <x v="34"/>
    <x v="108"/>
    <x v="100"/>
    <x v="0"/>
  </r>
  <r>
    <x v="0"/>
    <x v="16"/>
    <x v="16"/>
    <x v="0"/>
    <x v="0"/>
    <x v="0"/>
    <x v="0"/>
    <x v="119"/>
    <x v="231"/>
    <x v="67"/>
    <x v="238"/>
    <x v="97"/>
    <x v="216"/>
    <x v="0"/>
  </r>
  <r>
    <x v="0"/>
    <x v="16"/>
    <x v="16"/>
    <x v="3"/>
    <x v="3"/>
    <x v="3"/>
    <x v="1"/>
    <x v="130"/>
    <x v="157"/>
    <x v="82"/>
    <x v="239"/>
    <x v="79"/>
    <x v="217"/>
    <x v="0"/>
  </r>
  <r>
    <x v="0"/>
    <x v="16"/>
    <x v="16"/>
    <x v="1"/>
    <x v="1"/>
    <x v="1"/>
    <x v="1"/>
    <x v="130"/>
    <x v="157"/>
    <x v="128"/>
    <x v="240"/>
    <x v="109"/>
    <x v="218"/>
    <x v="0"/>
  </r>
  <r>
    <x v="0"/>
    <x v="16"/>
    <x v="16"/>
    <x v="2"/>
    <x v="2"/>
    <x v="2"/>
    <x v="3"/>
    <x v="156"/>
    <x v="232"/>
    <x v="122"/>
    <x v="241"/>
    <x v="99"/>
    <x v="219"/>
    <x v="0"/>
  </r>
  <r>
    <x v="0"/>
    <x v="16"/>
    <x v="16"/>
    <x v="8"/>
    <x v="8"/>
    <x v="8"/>
    <x v="4"/>
    <x v="174"/>
    <x v="233"/>
    <x v="17"/>
    <x v="242"/>
    <x v="104"/>
    <x v="74"/>
    <x v="0"/>
  </r>
  <r>
    <x v="0"/>
    <x v="16"/>
    <x v="16"/>
    <x v="11"/>
    <x v="11"/>
    <x v="11"/>
    <x v="4"/>
    <x v="174"/>
    <x v="233"/>
    <x v="82"/>
    <x v="239"/>
    <x v="93"/>
    <x v="220"/>
    <x v="0"/>
  </r>
  <r>
    <x v="0"/>
    <x v="16"/>
    <x v="16"/>
    <x v="7"/>
    <x v="7"/>
    <x v="7"/>
    <x v="6"/>
    <x v="138"/>
    <x v="234"/>
    <x v="49"/>
    <x v="243"/>
    <x v="109"/>
    <x v="218"/>
    <x v="0"/>
  </r>
  <r>
    <x v="0"/>
    <x v="16"/>
    <x v="16"/>
    <x v="16"/>
    <x v="16"/>
    <x v="16"/>
    <x v="7"/>
    <x v="134"/>
    <x v="235"/>
    <x v="98"/>
    <x v="244"/>
    <x v="99"/>
    <x v="219"/>
    <x v="0"/>
  </r>
  <r>
    <x v="0"/>
    <x v="16"/>
    <x v="16"/>
    <x v="9"/>
    <x v="9"/>
    <x v="9"/>
    <x v="7"/>
    <x v="134"/>
    <x v="235"/>
    <x v="17"/>
    <x v="242"/>
    <x v="78"/>
    <x v="221"/>
    <x v="0"/>
  </r>
  <r>
    <x v="0"/>
    <x v="16"/>
    <x v="16"/>
    <x v="6"/>
    <x v="6"/>
    <x v="6"/>
    <x v="9"/>
    <x v="139"/>
    <x v="236"/>
    <x v="96"/>
    <x v="83"/>
    <x v="97"/>
    <x v="216"/>
    <x v="0"/>
  </r>
  <r>
    <x v="0"/>
    <x v="16"/>
    <x v="16"/>
    <x v="10"/>
    <x v="10"/>
    <x v="10"/>
    <x v="9"/>
    <x v="139"/>
    <x v="236"/>
    <x v="37"/>
    <x v="245"/>
    <x v="109"/>
    <x v="218"/>
    <x v="0"/>
  </r>
  <r>
    <x v="0"/>
    <x v="16"/>
    <x v="16"/>
    <x v="5"/>
    <x v="5"/>
    <x v="5"/>
    <x v="11"/>
    <x v="157"/>
    <x v="237"/>
    <x v="92"/>
    <x v="246"/>
    <x v="112"/>
    <x v="222"/>
    <x v="0"/>
  </r>
  <r>
    <x v="0"/>
    <x v="16"/>
    <x v="16"/>
    <x v="18"/>
    <x v="18"/>
    <x v="18"/>
    <x v="12"/>
    <x v="142"/>
    <x v="105"/>
    <x v="50"/>
    <x v="247"/>
    <x v="103"/>
    <x v="223"/>
    <x v="0"/>
  </r>
  <r>
    <x v="0"/>
    <x v="16"/>
    <x v="16"/>
    <x v="12"/>
    <x v="12"/>
    <x v="12"/>
    <x v="12"/>
    <x v="142"/>
    <x v="105"/>
    <x v="122"/>
    <x v="241"/>
    <x v="109"/>
    <x v="218"/>
    <x v="0"/>
  </r>
  <r>
    <x v="0"/>
    <x v="16"/>
    <x v="16"/>
    <x v="13"/>
    <x v="13"/>
    <x v="13"/>
    <x v="12"/>
    <x v="142"/>
    <x v="105"/>
    <x v="82"/>
    <x v="239"/>
    <x v="107"/>
    <x v="224"/>
    <x v="0"/>
  </r>
  <r>
    <x v="0"/>
    <x v="16"/>
    <x v="16"/>
    <x v="27"/>
    <x v="27"/>
    <x v="27"/>
    <x v="15"/>
    <x v="143"/>
    <x v="87"/>
    <x v="98"/>
    <x v="244"/>
    <x v="107"/>
    <x v="224"/>
    <x v="0"/>
  </r>
  <r>
    <x v="0"/>
    <x v="16"/>
    <x v="16"/>
    <x v="25"/>
    <x v="25"/>
    <x v="25"/>
    <x v="15"/>
    <x v="143"/>
    <x v="87"/>
    <x v="98"/>
    <x v="244"/>
    <x v="107"/>
    <x v="224"/>
    <x v="0"/>
  </r>
  <r>
    <x v="0"/>
    <x v="16"/>
    <x v="16"/>
    <x v="4"/>
    <x v="4"/>
    <x v="4"/>
    <x v="17"/>
    <x v="144"/>
    <x v="88"/>
    <x v="123"/>
    <x v="248"/>
    <x v="107"/>
    <x v="224"/>
    <x v="0"/>
  </r>
  <r>
    <x v="0"/>
    <x v="16"/>
    <x v="16"/>
    <x v="45"/>
    <x v="45"/>
    <x v="45"/>
    <x v="18"/>
    <x v="169"/>
    <x v="143"/>
    <x v="110"/>
    <x v="249"/>
    <x v="114"/>
    <x v="66"/>
    <x v="0"/>
  </r>
  <r>
    <x v="0"/>
    <x v="16"/>
    <x v="16"/>
    <x v="38"/>
    <x v="38"/>
    <x v="38"/>
    <x v="19"/>
    <x v="170"/>
    <x v="238"/>
    <x v="123"/>
    <x v="248"/>
    <x v="109"/>
    <x v="218"/>
    <x v="0"/>
  </r>
  <r>
    <x v="0"/>
    <x v="16"/>
    <x v="16"/>
    <x v="39"/>
    <x v="39"/>
    <x v="39"/>
    <x v="19"/>
    <x v="170"/>
    <x v="238"/>
    <x v="123"/>
    <x v="248"/>
    <x v="109"/>
    <x v="218"/>
    <x v="0"/>
  </r>
  <r>
    <x v="0"/>
    <x v="16"/>
    <x v="16"/>
    <x v="28"/>
    <x v="28"/>
    <x v="28"/>
    <x v="19"/>
    <x v="170"/>
    <x v="238"/>
    <x v="50"/>
    <x v="247"/>
    <x v="108"/>
    <x v="225"/>
    <x v="0"/>
  </r>
  <r>
    <x v="0"/>
    <x v="16"/>
    <x v="16"/>
    <x v="30"/>
    <x v="30"/>
    <x v="30"/>
    <x v="19"/>
    <x v="170"/>
    <x v="238"/>
    <x v="110"/>
    <x v="249"/>
    <x v="105"/>
    <x v="226"/>
    <x v="0"/>
  </r>
  <r>
    <x v="0"/>
    <x v="16"/>
    <x v="16"/>
    <x v="42"/>
    <x v="42"/>
    <x v="42"/>
    <x v="19"/>
    <x v="170"/>
    <x v="238"/>
    <x v="98"/>
    <x v="244"/>
    <x v="112"/>
    <x v="222"/>
    <x v="0"/>
  </r>
  <r>
    <x v="0"/>
    <x v="16"/>
    <x v="16"/>
    <x v="29"/>
    <x v="29"/>
    <x v="29"/>
    <x v="19"/>
    <x v="170"/>
    <x v="238"/>
    <x v="110"/>
    <x v="249"/>
    <x v="105"/>
    <x v="226"/>
    <x v="0"/>
  </r>
  <r>
    <x v="0"/>
    <x v="16"/>
    <x v="16"/>
    <x v="19"/>
    <x v="19"/>
    <x v="19"/>
    <x v="19"/>
    <x v="170"/>
    <x v="238"/>
    <x v="110"/>
    <x v="249"/>
    <x v="105"/>
    <x v="226"/>
    <x v="0"/>
  </r>
  <r>
    <x v="0"/>
    <x v="17"/>
    <x v="17"/>
    <x v="3"/>
    <x v="3"/>
    <x v="3"/>
    <x v="0"/>
    <x v="175"/>
    <x v="239"/>
    <x v="124"/>
    <x v="250"/>
    <x v="24"/>
    <x v="227"/>
    <x v="0"/>
  </r>
  <r>
    <x v="0"/>
    <x v="17"/>
    <x v="17"/>
    <x v="0"/>
    <x v="0"/>
    <x v="0"/>
    <x v="1"/>
    <x v="116"/>
    <x v="240"/>
    <x v="35"/>
    <x v="251"/>
    <x v="111"/>
    <x v="7"/>
    <x v="0"/>
  </r>
  <r>
    <x v="0"/>
    <x v="17"/>
    <x v="17"/>
    <x v="1"/>
    <x v="1"/>
    <x v="1"/>
    <x v="2"/>
    <x v="91"/>
    <x v="241"/>
    <x v="57"/>
    <x v="252"/>
    <x v="109"/>
    <x v="228"/>
    <x v="0"/>
  </r>
  <r>
    <x v="0"/>
    <x v="17"/>
    <x v="17"/>
    <x v="2"/>
    <x v="2"/>
    <x v="2"/>
    <x v="3"/>
    <x v="152"/>
    <x v="242"/>
    <x v="81"/>
    <x v="253"/>
    <x v="68"/>
    <x v="229"/>
    <x v="0"/>
  </r>
  <r>
    <x v="0"/>
    <x v="17"/>
    <x v="17"/>
    <x v="6"/>
    <x v="6"/>
    <x v="6"/>
    <x v="4"/>
    <x v="118"/>
    <x v="243"/>
    <x v="136"/>
    <x v="254"/>
    <x v="104"/>
    <x v="230"/>
    <x v="0"/>
  </r>
  <r>
    <x v="0"/>
    <x v="17"/>
    <x v="17"/>
    <x v="7"/>
    <x v="7"/>
    <x v="7"/>
    <x v="5"/>
    <x v="106"/>
    <x v="244"/>
    <x v="132"/>
    <x v="255"/>
    <x v="97"/>
    <x v="231"/>
    <x v="0"/>
  </r>
  <r>
    <x v="0"/>
    <x v="17"/>
    <x v="17"/>
    <x v="8"/>
    <x v="8"/>
    <x v="8"/>
    <x v="6"/>
    <x v="129"/>
    <x v="45"/>
    <x v="34"/>
    <x v="256"/>
    <x v="113"/>
    <x v="232"/>
    <x v="0"/>
  </r>
  <r>
    <x v="0"/>
    <x v="17"/>
    <x v="17"/>
    <x v="5"/>
    <x v="5"/>
    <x v="5"/>
    <x v="7"/>
    <x v="130"/>
    <x v="245"/>
    <x v="141"/>
    <x v="257"/>
    <x v="103"/>
    <x v="143"/>
    <x v="0"/>
  </r>
  <r>
    <x v="0"/>
    <x v="17"/>
    <x v="17"/>
    <x v="9"/>
    <x v="9"/>
    <x v="9"/>
    <x v="8"/>
    <x v="159"/>
    <x v="246"/>
    <x v="109"/>
    <x v="258"/>
    <x v="66"/>
    <x v="233"/>
    <x v="0"/>
  </r>
  <r>
    <x v="0"/>
    <x v="17"/>
    <x v="17"/>
    <x v="10"/>
    <x v="10"/>
    <x v="10"/>
    <x v="9"/>
    <x v="153"/>
    <x v="247"/>
    <x v="141"/>
    <x v="257"/>
    <x v="112"/>
    <x v="234"/>
    <x v="0"/>
  </r>
  <r>
    <x v="0"/>
    <x v="17"/>
    <x v="17"/>
    <x v="14"/>
    <x v="14"/>
    <x v="14"/>
    <x v="10"/>
    <x v="176"/>
    <x v="248"/>
    <x v="121"/>
    <x v="47"/>
    <x v="114"/>
    <x v="17"/>
    <x v="0"/>
  </r>
  <r>
    <x v="0"/>
    <x v="17"/>
    <x v="17"/>
    <x v="4"/>
    <x v="4"/>
    <x v="4"/>
    <x v="11"/>
    <x v="148"/>
    <x v="249"/>
    <x v="98"/>
    <x v="122"/>
    <x v="32"/>
    <x v="235"/>
    <x v="0"/>
  </r>
  <r>
    <x v="0"/>
    <x v="17"/>
    <x v="17"/>
    <x v="22"/>
    <x v="22"/>
    <x v="22"/>
    <x v="12"/>
    <x v="140"/>
    <x v="52"/>
    <x v="99"/>
    <x v="259"/>
    <x v="107"/>
    <x v="236"/>
    <x v="0"/>
  </r>
  <r>
    <x v="0"/>
    <x v="17"/>
    <x v="17"/>
    <x v="19"/>
    <x v="19"/>
    <x v="19"/>
    <x v="13"/>
    <x v="135"/>
    <x v="250"/>
    <x v="122"/>
    <x v="31"/>
    <x v="103"/>
    <x v="143"/>
    <x v="0"/>
  </r>
  <r>
    <x v="0"/>
    <x v="17"/>
    <x v="17"/>
    <x v="12"/>
    <x v="12"/>
    <x v="12"/>
    <x v="14"/>
    <x v="157"/>
    <x v="209"/>
    <x v="97"/>
    <x v="260"/>
    <x v="109"/>
    <x v="228"/>
    <x v="0"/>
  </r>
  <r>
    <x v="0"/>
    <x v="17"/>
    <x v="17"/>
    <x v="20"/>
    <x v="20"/>
    <x v="20"/>
    <x v="15"/>
    <x v="158"/>
    <x v="251"/>
    <x v="50"/>
    <x v="15"/>
    <x v="77"/>
    <x v="237"/>
    <x v="0"/>
  </r>
  <r>
    <x v="0"/>
    <x v="17"/>
    <x v="17"/>
    <x v="18"/>
    <x v="18"/>
    <x v="18"/>
    <x v="16"/>
    <x v="149"/>
    <x v="126"/>
    <x v="98"/>
    <x v="122"/>
    <x v="103"/>
    <x v="143"/>
    <x v="0"/>
  </r>
  <r>
    <x v="0"/>
    <x v="17"/>
    <x v="17"/>
    <x v="24"/>
    <x v="24"/>
    <x v="24"/>
    <x v="17"/>
    <x v="142"/>
    <x v="106"/>
    <x v="123"/>
    <x v="261"/>
    <x v="97"/>
    <x v="231"/>
    <x v="0"/>
  </r>
  <r>
    <x v="0"/>
    <x v="17"/>
    <x v="17"/>
    <x v="16"/>
    <x v="16"/>
    <x v="16"/>
    <x v="18"/>
    <x v="143"/>
    <x v="252"/>
    <x v="50"/>
    <x v="15"/>
    <x v="111"/>
    <x v="7"/>
    <x v="0"/>
  </r>
  <r>
    <x v="0"/>
    <x v="17"/>
    <x v="17"/>
    <x v="27"/>
    <x v="27"/>
    <x v="27"/>
    <x v="18"/>
    <x v="143"/>
    <x v="252"/>
    <x v="123"/>
    <x v="261"/>
    <x v="103"/>
    <x v="143"/>
    <x v="0"/>
  </r>
  <r>
    <x v="0"/>
    <x v="17"/>
    <x v="17"/>
    <x v="32"/>
    <x v="32"/>
    <x v="32"/>
    <x v="18"/>
    <x v="143"/>
    <x v="252"/>
    <x v="17"/>
    <x v="216"/>
    <x v="109"/>
    <x v="228"/>
    <x v="5"/>
  </r>
  <r>
    <x v="0"/>
    <x v="18"/>
    <x v="18"/>
    <x v="4"/>
    <x v="4"/>
    <x v="4"/>
    <x v="0"/>
    <x v="156"/>
    <x v="253"/>
    <x v="37"/>
    <x v="262"/>
    <x v="77"/>
    <x v="238"/>
    <x v="0"/>
  </r>
  <r>
    <x v="0"/>
    <x v="18"/>
    <x v="18"/>
    <x v="3"/>
    <x v="3"/>
    <x v="3"/>
    <x v="1"/>
    <x v="135"/>
    <x v="254"/>
    <x v="110"/>
    <x v="263"/>
    <x v="78"/>
    <x v="239"/>
    <x v="0"/>
  </r>
  <r>
    <x v="0"/>
    <x v="18"/>
    <x v="18"/>
    <x v="0"/>
    <x v="0"/>
    <x v="0"/>
    <x v="2"/>
    <x v="141"/>
    <x v="255"/>
    <x v="34"/>
    <x v="264"/>
    <x v="105"/>
    <x v="240"/>
    <x v="0"/>
  </r>
  <r>
    <x v="0"/>
    <x v="18"/>
    <x v="18"/>
    <x v="7"/>
    <x v="7"/>
    <x v="7"/>
    <x v="3"/>
    <x v="149"/>
    <x v="256"/>
    <x v="122"/>
    <x v="265"/>
    <x v="112"/>
    <x v="51"/>
    <x v="5"/>
  </r>
  <r>
    <x v="0"/>
    <x v="18"/>
    <x v="18"/>
    <x v="10"/>
    <x v="10"/>
    <x v="10"/>
    <x v="4"/>
    <x v="143"/>
    <x v="257"/>
    <x v="34"/>
    <x v="264"/>
    <x v="110"/>
    <x v="137"/>
    <x v="0"/>
  </r>
  <r>
    <x v="0"/>
    <x v="18"/>
    <x v="18"/>
    <x v="2"/>
    <x v="2"/>
    <x v="2"/>
    <x v="5"/>
    <x v="167"/>
    <x v="234"/>
    <x v="50"/>
    <x v="266"/>
    <x v="114"/>
    <x v="241"/>
    <x v="0"/>
  </r>
  <r>
    <x v="0"/>
    <x v="18"/>
    <x v="18"/>
    <x v="6"/>
    <x v="6"/>
    <x v="6"/>
    <x v="6"/>
    <x v="168"/>
    <x v="258"/>
    <x v="110"/>
    <x v="263"/>
    <x v="107"/>
    <x v="242"/>
    <x v="0"/>
  </r>
  <r>
    <x v="0"/>
    <x v="18"/>
    <x v="18"/>
    <x v="8"/>
    <x v="8"/>
    <x v="8"/>
    <x v="7"/>
    <x v="169"/>
    <x v="259"/>
    <x v="50"/>
    <x v="266"/>
    <x v="109"/>
    <x v="243"/>
    <x v="0"/>
  </r>
  <r>
    <x v="0"/>
    <x v="18"/>
    <x v="18"/>
    <x v="5"/>
    <x v="5"/>
    <x v="5"/>
    <x v="7"/>
    <x v="169"/>
    <x v="259"/>
    <x v="17"/>
    <x v="267"/>
    <x v="110"/>
    <x v="137"/>
    <x v="0"/>
  </r>
  <r>
    <x v="0"/>
    <x v="18"/>
    <x v="18"/>
    <x v="1"/>
    <x v="1"/>
    <x v="1"/>
    <x v="9"/>
    <x v="170"/>
    <x v="229"/>
    <x v="82"/>
    <x v="268"/>
    <x v="110"/>
    <x v="137"/>
    <x v="0"/>
  </r>
  <r>
    <x v="0"/>
    <x v="18"/>
    <x v="18"/>
    <x v="9"/>
    <x v="9"/>
    <x v="9"/>
    <x v="10"/>
    <x v="171"/>
    <x v="105"/>
    <x v="50"/>
    <x v="266"/>
    <x v="112"/>
    <x v="51"/>
    <x v="0"/>
  </r>
  <r>
    <x v="0"/>
    <x v="18"/>
    <x v="18"/>
    <x v="12"/>
    <x v="12"/>
    <x v="12"/>
    <x v="10"/>
    <x v="171"/>
    <x v="105"/>
    <x v="98"/>
    <x v="7"/>
    <x v="110"/>
    <x v="137"/>
    <x v="0"/>
  </r>
  <r>
    <x v="0"/>
    <x v="18"/>
    <x v="18"/>
    <x v="13"/>
    <x v="13"/>
    <x v="13"/>
    <x v="10"/>
    <x v="171"/>
    <x v="105"/>
    <x v="50"/>
    <x v="266"/>
    <x v="112"/>
    <x v="51"/>
    <x v="0"/>
  </r>
  <r>
    <x v="0"/>
    <x v="18"/>
    <x v="18"/>
    <x v="19"/>
    <x v="19"/>
    <x v="19"/>
    <x v="10"/>
    <x v="171"/>
    <x v="105"/>
    <x v="98"/>
    <x v="7"/>
    <x v="110"/>
    <x v="137"/>
    <x v="0"/>
  </r>
  <r>
    <x v="0"/>
    <x v="18"/>
    <x v="18"/>
    <x v="46"/>
    <x v="46"/>
    <x v="46"/>
    <x v="14"/>
    <x v="172"/>
    <x v="141"/>
    <x v="110"/>
    <x v="263"/>
    <x v="108"/>
    <x v="244"/>
    <x v="0"/>
  </r>
  <r>
    <x v="0"/>
    <x v="18"/>
    <x v="18"/>
    <x v="11"/>
    <x v="11"/>
    <x v="11"/>
    <x v="14"/>
    <x v="172"/>
    <x v="141"/>
    <x v="110"/>
    <x v="263"/>
    <x v="108"/>
    <x v="244"/>
    <x v="0"/>
  </r>
  <r>
    <x v="0"/>
    <x v="18"/>
    <x v="18"/>
    <x v="24"/>
    <x v="24"/>
    <x v="24"/>
    <x v="14"/>
    <x v="172"/>
    <x v="141"/>
    <x v="110"/>
    <x v="263"/>
    <x v="108"/>
    <x v="244"/>
    <x v="0"/>
  </r>
  <r>
    <x v="0"/>
    <x v="18"/>
    <x v="18"/>
    <x v="29"/>
    <x v="29"/>
    <x v="29"/>
    <x v="14"/>
    <x v="172"/>
    <x v="141"/>
    <x v="33"/>
    <x v="34"/>
    <x v="109"/>
    <x v="243"/>
    <x v="0"/>
  </r>
  <r>
    <x v="0"/>
    <x v="18"/>
    <x v="18"/>
    <x v="34"/>
    <x v="34"/>
    <x v="34"/>
    <x v="14"/>
    <x v="172"/>
    <x v="141"/>
    <x v="110"/>
    <x v="263"/>
    <x v="110"/>
    <x v="137"/>
    <x v="0"/>
  </r>
  <r>
    <x v="0"/>
    <x v="18"/>
    <x v="18"/>
    <x v="23"/>
    <x v="23"/>
    <x v="23"/>
    <x v="19"/>
    <x v="173"/>
    <x v="90"/>
    <x v="123"/>
    <x v="259"/>
    <x v="110"/>
    <x v="137"/>
    <x v="0"/>
  </r>
  <r>
    <x v="0"/>
    <x v="18"/>
    <x v="18"/>
    <x v="36"/>
    <x v="36"/>
    <x v="36"/>
    <x v="19"/>
    <x v="173"/>
    <x v="90"/>
    <x v="33"/>
    <x v="34"/>
    <x v="108"/>
    <x v="244"/>
    <x v="0"/>
  </r>
  <r>
    <x v="0"/>
    <x v="18"/>
    <x v="18"/>
    <x v="26"/>
    <x v="26"/>
    <x v="26"/>
    <x v="19"/>
    <x v="173"/>
    <x v="90"/>
    <x v="33"/>
    <x v="34"/>
    <x v="108"/>
    <x v="244"/>
    <x v="0"/>
  </r>
  <r>
    <x v="0"/>
    <x v="18"/>
    <x v="18"/>
    <x v="39"/>
    <x v="39"/>
    <x v="39"/>
    <x v="19"/>
    <x v="173"/>
    <x v="90"/>
    <x v="33"/>
    <x v="34"/>
    <x v="108"/>
    <x v="244"/>
    <x v="0"/>
  </r>
  <r>
    <x v="0"/>
    <x v="18"/>
    <x v="18"/>
    <x v="40"/>
    <x v="40"/>
    <x v="40"/>
    <x v="19"/>
    <x v="173"/>
    <x v="90"/>
    <x v="33"/>
    <x v="34"/>
    <x v="108"/>
    <x v="244"/>
    <x v="0"/>
  </r>
  <r>
    <x v="0"/>
    <x v="18"/>
    <x v="18"/>
    <x v="16"/>
    <x v="16"/>
    <x v="16"/>
    <x v="19"/>
    <x v="173"/>
    <x v="90"/>
    <x v="33"/>
    <x v="34"/>
    <x v="108"/>
    <x v="244"/>
    <x v="0"/>
  </r>
  <r>
    <x v="0"/>
    <x v="18"/>
    <x v="18"/>
    <x v="27"/>
    <x v="27"/>
    <x v="27"/>
    <x v="19"/>
    <x v="173"/>
    <x v="90"/>
    <x v="110"/>
    <x v="263"/>
    <x v="112"/>
    <x v="51"/>
    <x v="0"/>
  </r>
  <r>
    <x v="0"/>
    <x v="18"/>
    <x v="18"/>
    <x v="47"/>
    <x v="47"/>
    <x v="47"/>
    <x v="19"/>
    <x v="173"/>
    <x v="90"/>
    <x v="33"/>
    <x v="34"/>
    <x v="108"/>
    <x v="244"/>
    <x v="0"/>
  </r>
  <r>
    <x v="0"/>
    <x v="18"/>
    <x v="18"/>
    <x v="31"/>
    <x v="31"/>
    <x v="31"/>
    <x v="19"/>
    <x v="173"/>
    <x v="90"/>
    <x v="33"/>
    <x v="34"/>
    <x v="108"/>
    <x v="244"/>
    <x v="0"/>
  </r>
  <r>
    <x v="0"/>
    <x v="18"/>
    <x v="18"/>
    <x v="45"/>
    <x v="45"/>
    <x v="45"/>
    <x v="19"/>
    <x v="173"/>
    <x v="90"/>
    <x v="33"/>
    <x v="34"/>
    <x v="108"/>
    <x v="244"/>
    <x v="0"/>
  </r>
  <r>
    <x v="0"/>
    <x v="18"/>
    <x v="18"/>
    <x v="21"/>
    <x v="21"/>
    <x v="21"/>
    <x v="19"/>
    <x v="173"/>
    <x v="90"/>
    <x v="33"/>
    <x v="34"/>
    <x v="108"/>
    <x v="244"/>
    <x v="0"/>
  </r>
  <r>
    <x v="0"/>
    <x v="19"/>
    <x v="19"/>
    <x v="0"/>
    <x v="0"/>
    <x v="0"/>
    <x v="0"/>
    <x v="174"/>
    <x v="260"/>
    <x v="49"/>
    <x v="269"/>
    <x v="114"/>
    <x v="169"/>
    <x v="0"/>
  </r>
  <r>
    <x v="0"/>
    <x v="19"/>
    <x v="19"/>
    <x v="3"/>
    <x v="3"/>
    <x v="3"/>
    <x v="1"/>
    <x v="176"/>
    <x v="261"/>
    <x v="98"/>
    <x v="270"/>
    <x v="93"/>
    <x v="245"/>
    <x v="0"/>
  </r>
  <r>
    <x v="0"/>
    <x v="19"/>
    <x v="19"/>
    <x v="1"/>
    <x v="1"/>
    <x v="1"/>
    <x v="2"/>
    <x v="138"/>
    <x v="262"/>
    <x v="109"/>
    <x v="271"/>
    <x v="108"/>
    <x v="246"/>
    <x v="0"/>
  </r>
  <r>
    <x v="0"/>
    <x v="19"/>
    <x v="19"/>
    <x v="16"/>
    <x v="16"/>
    <x v="16"/>
    <x v="3"/>
    <x v="154"/>
    <x v="263"/>
    <x v="17"/>
    <x v="24"/>
    <x v="106"/>
    <x v="247"/>
    <x v="0"/>
  </r>
  <r>
    <x v="0"/>
    <x v="19"/>
    <x v="19"/>
    <x v="8"/>
    <x v="8"/>
    <x v="8"/>
    <x v="4"/>
    <x v="139"/>
    <x v="264"/>
    <x v="122"/>
    <x v="272"/>
    <x v="77"/>
    <x v="248"/>
    <x v="0"/>
  </r>
  <r>
    <x v="0"/>
    <x v="19"/>
    <x v="19"/>
    <x v="4"/>
    <x v="4"/>
    <x v="4"/>
    <x v="4"/>
    <x v="139"/>
    <x v="264"/>
    <x v="123"/>
    <x v="273"/>
    <x v="32"/>
    <x v="249"/>
    <x v="0"/>
  </r>
  <r>
    <x v="0"/>
    <x v="19"/>
    <x v="19"/>
    <x v="5"/>
    <x v="5"/>
    <x v="5"/>
    <x v="6"/>
    <x v="158"/>
    <x v="246"/>
    <x v="127"/>
    <x v="274"/>
    <x v="110"/>
    <x v="137"/>
    <x v="0"/>
  </r>
  <r>
    <x v="0"/>
    <x v="19"/>
    <x v="19"/>
    <x v="9"/>
    <x v="9"/>
    <x v="9"/>
    <x v="7"/>
    <x v="149"/>
    <x v="265"/>
    <x v="69"/>
    <x v="275"/>
    <x v="114"/>
    <x v="169"/>
    <x v="0"/>
  </r>
  <r>
    <x v="0"/>
    <x v="19"/>
    <x v="19"/>
    <x v="7"/>
    <x v="7"/>
    <x v="7"/>
    <x v="7"/>
    <x v="149"/>
    <x v="265"/>
    <x v="69"/>
    <x v="275"/>
    <x v="105"/>
    <x v="76"/>
    <x v="0"/>
  </r>
  <r>
    <x v="0"/>
    <x v="19"/>
    <x v="19"/>
    <x v="27"/>
    <x v="27"/>
    <x v="27"/>
    <x v="9"/>
    <x v="142"/>
    <x v="266"/>
    <x v="50"/>
    <x v="104"/>
    <x v="103"/>
    <x v="201"/>
    <x v="0"/>
  </r>
  <r>
    <x v="0"/>
    <x v="19"/>
    <x v="19"/>
    <x v="22"/>
    <x v="22"/>
    <x v="22"/>
    <x v="10"/>
    <x v="143"/>
    <x v="100"/>
    <x v="50"/>
    <x v="104"/>
    <x v="111"/>
    <x v="250"/>
    <x v="0"/>
  </r>
  <r>
    <x v="0"/>
    <x v="19"/>
    <x v="19"/>
    <x v="14"/>
    <x v="14"/>
    <x v="14"/>
    <x v="10"/>
    <x v="143"/>
    <x v="100"/>
    <x v="82"/>
    <x v="276"/>
    <x v="114"/>
    <x v="169"/>
    <x v="0"/>
  </r>
  <r>
    <x v="0"/>
    <x v="19"/>
    <x v="19"/>
    <x v="6"/>
    <x v="6"/>
    <x v="6"/>
    <x v="12"/>
    <x v="167"/>
    <x v="153"/>
    <x v="82"/>
    <x v="276"/>
    <x v="109"/>
    <x v="251"/>
    <x v="0"/>
  </r>
  <r>
    <x v="0"/>
    <x v="19"/>
    <x v="19"/>
    <x v="39"/>
    <x v="39"/>
    <x v="39"/>
    <x v="12"/>
    <x v="167"/>
    <x v="153"/>
    <x v="110"/>
    <x v="277"/>
    <x v="111"/>
    <x v="250"/>
    <x v="0"/>
  </r>
  <r>
    <x v="0"/>
    <x v="19"/>
    <x v="19"/>
    <x v="47"/>
    <x v="47"/>
    <x v="47"/>
    <x v="12"/>
    <x v="167"/>
    <x v="153"/>
    <x v="123"/>
    <x v="273"/>
    <x v="107"/>
    <x v="252"/>
    <x v="0"/>
  </r>
  <r>
    <x v="0"/>
    <x v="19"/>
    <x v="19"/>
    <x v="2"/>
    <x v="2"/>
    <x v="2"/>
    <x v="12"/>
    <x v="167"/>
    <x v="153"/>
    <x v="82"/>
    <x v="276"/>
    <x v="109"/>
    <x v="251"/>
    <x v="0"/>
  </r>
  <r>
    <x v="0"/>
    <x v="19"/>
    <x v="19"/>
    <x v="13"/>
    <x v="13"/>
    <x v="13"/>
    <x v="16"/>
    <x v="168"/>
    <x v="267"/>
    <x v="98"/>
    <x v="270"/>
    <x v="109"/>
    <x v="251"/>
    <x v="0"/>
  </r>
  <r>
    <x v="0"/>
    <x v="19"/>
    <x v="19"/>
    <x v="10"/>
    <x v="10"/>
    <x v="10"/>
    <x v="16"/>
    <x v="168"/>
    <x v="267"/>
    <x v="69"/>
    <x v="275"/>
    <x v="110"/>
    <x v="137"/>
    <x v="0"/>
  </r>
  <r>
    <x v="0"/>
    <x v="19"/>
    <x v="19"/>
    <x v="28"/>
    <x v="28"/>
    <x v="28"/>
    <x v="18"/>
    <x v="169"/>
    <x v="268"/>
    <x v="110"/>
    <x v="277"/>
    <x v="114"/>
    <x v="169"/>
    <x v="0"/>
  </r>
  <r>
    <x v="0"/>
    <x v="19"/>
    <x v="19"/>
    <x v="46"/>
    <x v="46"/>
    <x v="46"/>
    <x v="19"/>
    <x v="170"/>
    <x v="55"/>
    <x v="123"/>
    <x v="273"/>
    <x v="109"/>
    <x v="251"/>
    <x v="0"/>
  </r>
  <r>
    <x v="0"/>
    <x v="19"/>
    <x v="19"/>
    <x v="25"/>
    <x v="25"/>
    <x v="25"/>
    <x v="19"/>
    <x v="170"/>
    <x v="55"/>
    <x v="123"/>
    <x v="273"/>
    <x v="109"/>
    <x v="251"/>
    <x v="0"/>
  </r>
  <r>
    <x v="0"/>
    <x v="19"/>
    <x v="19"/>
    <x v="18"/>
    <x v="18"/>
    <x v="18"/>
    <x v="19"/>
    <x v="170"/>
    <x v="55"/>
    <x v="33"/>
    <x v="34"/>
    <x v="114"/>
    <x v="169"/>
    <x v="0"/>
  </r>
  <r>
    <x v="0"/>
    <x v="19"/>
    <x v="19"/>
    <x v="19"/>
    <x v="19"/>
    <x v="19"/>
    <x v="19"/>
    <x v="170"/>
    <x v="55"/>
    <x v="123"/>
    <x v="273"/>
    <x v="109"/>
    <x v="251"/>
    <x v="0"/>
  </r>
  <r>
    <x v="0"/>
    <x v="19"/>
    <x v="19"/>
    <x v="45"/>
    <x v="45"/>
    <x v="45"/>
    <x v="19"/>
    <x v="170"/>
    <x v="55"/>
    <x v="33"/>
    <x v="34"/>
    <x v="114"/>
    <x v="169"/>
    <x v="0"/>
  </r>
  <r>
    <x v="0"/>
    <x v="20"/>
    <x v="20"/>
    <x v="0"/>
    <x v="0"/>
    <x v="0"/>
    <x v="0"/>
    <x v="132"/>
    <x v="269"/>
    <x v="94"/>
    <x v="278"/>
    <x v="110"/>
    <x v="137"/>
    <x v="0"/>
  </r>
  <r>
    <x v="0"/>
    <x v="20"/>
    <x v="20"/>
    <x v="6"/>
    <x v="6"/>
    <x v="6"/>
    <x v="1"/>
    <x v="137"/>
    <x v="270"/>
    <x v="68"/>
    <x v="279"/>
    <x v="109"/>
    <x v="253"/>
    <x v="0"/>
  </r>
  <r>
    <x v="0"/>
    <x v="20"/>
    <x v="20"/>
    <x v="1"/>
    <x v="1"/>
    <x v="1"/>
    <x v="2"/>
    <x v="133"/>
    <x v="271"/>
    <x v="108"/>
    <x v="280"/>
    <x v="105"/>
    <x v="18"/>
    <x v="0"/>
  </r>
  <r>
    <x v="0"/>
    <x v="20"/>
    <x v="20"/>
    <x v="3"/>
    <x v="3"/>
    <x v="3"/>
    <x v="3"/>
    <x v="156"/>
    <x v="272"/>
    <x v="97"/>
    <x v="281"/>
    <x v="106"/>
    <x v="254"/>
    <x v="0"/>
  </r>
  <r>
    <x v="0"/>
    <x v="20"/>
    <x v="20"/>
    <x v="2"/>
    <x v="2"/>
    <x v="2"/>
    <x v="3"/>
    <x v="156"/>
    <x v="272"/>
    <x v="49"/>
    <x v="282"/>
    <x v="107"/>
    <x v="255"/>
    <x v="0"/>
  </r>
  <r>
    <x v="0"/>
    <x v="20"/>
    <x v="20"/>
    <x v="5"/>
    <x v="5"/>
    <x v="5"/>
    <x v="5"/>
    <x v="176"/>
    <x v="273"/>
    <x v="37"/>
    <x v="283"/>
    <x v="111"/>
    <x v="256"/>
    <x v="5"/>
  </r>
  <r>
    <x v="0"/>
    <x v="20"/>
    <x v="20"/>
    <x v="8"/>
    <x v="8"/>
    <x v="8"/>
    <x v="6"/>
    <x v="138"/>
    <x v="42"/>
    <x v="92"/>
    <x v="284"/>
    <x v="103"/>
    <x v="212"/>
    <x v="0"/>
  </r>
  <r>
    <x v="0"/>
    <x v="20"/>
    <x v="20"/>
    <x v="13"/>
    <x v="13"/>
    <x v="13"/>
    <x v="7"/>
    <x v="149"/>
    <x v="274"/>
    <x v="98"/>
    <x v="285"/>
    <x v="103"/>
    <x v="212"/>
    <x v="0"/>
  </r>
  <r>
    <x v="0"/>
    <x v="20"/>
    <x v="20"/>
    <x v="9"/>
    <x v="9"/>
    <x v="9"/>
    <x v="8"/>
    <x v="142"/>
    <x v="275"/>
    <x v="122"/>
    <x v="276"/>
    <x v="109"/>
    <x v="253"/>
    <x v="0"/>
  </r>
  <r>
    <x v="0"/>
    <x v="20"/>
    <x v="20"/>
    <x v="17"/>
    <x v="17"/>
    <x v="17"/>
    <x v="8"/>
    <x v="142"/>
    <x v="275"/>
    <x v="33"/>
    <x v="34"/>
    <x v="103"/>
    <x v="212"/>
    <x v="0"/>
  </r>
  <r>
    <x v="0"/>
    <x v="20"/>
    <x v="20"/>
    <x v="26"/>
    <x v="26"/>
    <x v="26"/>
    <x v="10"/>
    <x v="144"/>
    <x v="276"/>
    <x v="98"/>
    <x v="285"/>
    <x v="114"/>
    <x v="257"/>
    <x v="0"/>
  </r>
  <r>
    <x v="0"/>
    <x v="20"/>
    <x v="20"/>
    <x v="16"/>
    <x v="16"/>
    <x v="16"/>
    <x v="10"/>
    <x v="144"/>
    <x v="276"/>
    <x v="17"/>
    <x v="286"/>
    <x v="109"/>
    <x v="253"/>
    <x v="0"/>
  </r>
  <r>
    <x v="0"/>
    <x v="20"/>
    <x v="20"/>
    <x v="4"/>
    <x v="4"/>
    <x v="4"/>
    <x v="10"/>
    <x v="144"/>
    <x v="276"/>
    <x v="69"/>
    <x v="287"/>
    <x v="108"/>
    <x v="90"/>
    <x v="0"/>
  </r>
  <r>
    <x v="0"/>
    <x v="20"/>
    <x v="20"/>
    <x v="29"/>
    <x v="29"/>
    <x v="29"/>
    <x v="10"/>
    <x v="144"/>
    <x v="276"/>
    <x v="50"/>
    <x v="288"/>
    <x v="114"/>
    <x v="257"/>
    <x v="0"/>
  </r>
  <r>
    <x v="0"/>
    <x v="20"/>
    <x v="20"/>
    <x v="14"/>
    <x v="14"/>
    <x v="14"/>
    <x v="10"/>
    <x v="144"/>
    <x v="276"/>
    <x v="122"/>
    <x v="276"/>
    <x v="112"/>
    <x v="258"/>
    <x v="0"/>
  </r>
  <r>
    <x v="0"/>
    <x v="20"/>
    <x v="20"/>
    <x v="7"/>
    <x v="7"/>
    <x v="7"/>
    <x v="15"/>
    <x v="167"/>
    <x v="277"/>
    <x v="82"/>
    <x v="11"/>
    <x v="110"/>
    <x v="137"/>
    <x v="0"/>
  </r>
  <r>
    <x v="0"/>
    <x v="20"/>
    <x v="20"/>
    <x v="19"/>
    <x v="19"/>
    <x v="19"/>
    <x v="16"/>
    <x v="168"/>
    <x v="53"/>
    <x v="123"/>
    <x v="16"/>
    <x v="114"/>
    <x v="257"/>
    <x v="0"/>
  </r>
  <r>
    <x v="0"/>
    <x v="20"/>
    <x v="20"/>
    <x v="15"/>
    <x v="15"/>
    <x v="15"/>
    <x v="17"/>
    <x v="169"/>
    <x v="172"/>
    <x v="110"/>
    <x v="289"/>
    <x v="114"/>
    <x v="257"/>
    <x v="0"/>
  </r>
  <r>
    <x v="0"/>
    <x v="20"/>
    <x v="20"/>
    <x v="23"/>
    <x v="23"/>
    <x v="23"/>
    <x v="18"/>
    <x v="170"/>
    <x v="278"/>
    <x v="50"/>
    <x v="288"/>
    <x v="108"/>
    <x v="90"/>
    <x v="0"/>
  </r>
  <r>
    <x v="0"/>
    <x v="20"/>
    <x v="20"/>
    <x v="11"/>
    <x v="11"/>
    <x v="11"/>
    <x v="18"/>
    <x v="170"/>
    <x v="278"/>
    <x v="98"/>
    <x v="285"/>
    <x v="112"/>
    <x v="258"/>
    <x v="0"/>
  </r>
  <r>
    <x v="0"/>
    <x v="20"/>
    <x v="20"/>
    <x v="10"/>
    <x v="10"/>
    <x v="10"/>
    <x v="18"/>
    <x v="170"/>
    <x v="278"/>
    <x v="82"/>
    <x v="11"/>
    <x v="110"/>
    <x v="137"/>
    <x v="0"/>
  </r>
  <r>
    <x v="0"/>
    <x v="21"/>
    <x v="21"/>
    <x v="0"/>
    <x v="0"/>
    <x v="0"/>
    <x v="0"/>
    <x v="106"/>
    <x v="279"/>
    <x v="136"/>
    <x v="290"/>
    <x v="105"/>
    <x v="259"/>
    <x v="0"/>
  </r>
  <r>
    <x v="0"/>
    <x v="21"/>
    <x v="21"/>
    <x v="3"/>
    <x v="3"/>
    <x v="3"/>
    <x v="1"/>
    <x v="177"/>
    <x v="280"/>
    <x v="69"/>
    <x v="291"/>
    <x v="115"/>
    <x v="260"/>
    <x v="0"/>
  </r>
  <r>
    <x v="0"/>
    <x v="21"/>
    <x v="21"/>
    <x v="2"/>
    <x v="2"/>
    <x v="2"/>
    <x v="2"/>
    <x v="137"/>
    <x v="281"/>
    <x v="127"/>
    <x v="292"/>
    <x v="78"/>
    <x v="261"/>
    <x v="0"/>
  </r>
  <r>
    <x v="0"/>
    <x v="21"/>
    <x v="21"/>
    <x v="1"/>
    <x v="1"/>
    <x v="1"/>
    <x v="3"/>
    <x v="156"/>
    <x v="282"/>
    <x v="117"/>
    <x v="293"/>
    <x v="112"/>
    <x v="262"/>
    <x v="0"/>
  </r>
  <r>
    <x v="0"/>
    <x v="21"/>
    <x v="21"/>
    <x v="6"/>
    <x v="6"/>
    <x v="6"/>
    <x v="4"/>
    <x v="138"/>
    <x v="283"/>
    <x v="92"/>
    <x v="294"/>
    <x v="103"/>
    <x v="263"/>
    <x v="0"/>
  </r>
  <r>
    <x v="0"/>
    <x v="21"/>
    <x v="21"/>
    <x v="11"/>
    <x v="11"/>
    <x v="11"/>
    <x v="5"/>
    <x v="148"/>
    <x v="284"/>
    <x v="17"/>
    <x v="12"/>
    <x v="90"/>
    <x v="166"/>
    <x v="0"/>
  </r>
  <r>
    <x v="0"/>
    <x v="21"/>
    <x v="21"/>
    <x v="9"/>
    <x v="9"/>
    <x v="9"/>
    <x v="5"/>
    <x v="148"/>
    <x v="284"/>
    <x v="37"/>
    <x v="295"/>
    <x v="114"/>
    <x v="264"/>
    <x v="0"/>
  </r>
  <r>
    <x v="0"/>
    <x v="21"/>
    <x v="21"/>
    <x v="7"/>
    <x v="7"/>
    <x v="7"/>
    <x v="7"/>
    <x v="154"/>
    <x v="96"/>
    <x v="92"/>
    <x v="294"/>
    <x v="114"/>
    <x v="264"/>
    <x v="0"/>
  </r>
  <r>
    <x v="0"/>
    <x v="21"/>
    <x v="21"/>
    <x v="8"/>
    <x v="8"/>
    <x v="8"/>
    <x v="8"/>
    <x v="139"/>
    <x v="204"/>
    <x v="34"/>
    <x v="296"/>
    <x v="103"/>
    <x v="263"/>
    <x v="0"/>
  </r>
  <r>
    <x v="0"/>
    <x v="21"/>
    <x v="21"/>
    <x v="23"/>
    <x v="23"/>
    <x v="23"/>
    <x v="9"/>
    <x v="143"/>
    <x v="285"/>
    <x v="82"/>
    <x v="297"/>
    <x v="114"/>
    <x v="264"/>
    <x v="0"/>
  </r>
  <r>
    <x v="0"/>
    <x v="21"/>
    <x v="21"/>
    <x v="5"/>
    <x v="5"/>
    <x v="5"/>
    <x v="9"/>
    <x v="143"/>
    <x v="285"/>
    <x v="82"/>
    <x v="297"/>
    <x v="114"/>
    <x v="264"/>
    <x v="0"/>
  </r>
  <r>
    <x v="0"/>
    <x v="21"/>
    <x v="21"/>
    <x v="19"/>
    <x v="19"/>
    <x v="19"/>
    <x v="9"/>
    <x v="143"/>
    <x v="285"/>
    <x v="82"/>
    <x v="297"/>
    <x v="114"/>
    <x v="264"/>
    <x v="0"/>
  </r>
  <r>
    <x v="0"/>
    <x v="21"/>
    <x v="21"/>
    <x v="16"/>
    <x v="16"/>
    <x v="16"/>
    <x v="12"/>
    <x v="144"/>
    <x v="105"/>
    <x v="17"/>
    <x v="12"/>
    <x v="109"/>
    <x v="265"/>
    <x v="0"/>
  </r>
  <r>
    <x v="0"/>
    <x v="21"/>
    <x v="21"/>
    <x v="10"/>
    <x v="10"/>
    <x v="10"/>
    <x v="12"/>
    <x v="144"/>
    <x v="105"/>
    <x v="69"/>
    <x v="291"/>
    <x v="108"/>
    <x v="266"/>
    <x v="0"/>
  </r>
  <r>
    <x v="0"/>
    <x v="21"/>
    <x v="21"/>
    <x v="13"/>
    <x v="13"/>
    <x v="13"/>
    <x v="14"/>
    <x v="167"/>
    <x v="52"/>
    <x v="82"/>
    <x v="297"/>
    <x v="109"/>
    <x v="265"/>
    <x v="0"/>
  </r>
  <r>
    <x v="0"/>
    <x v="21"/>
    <x v="21"/>
    <x v="17"/>
    <x v="17"/>
    <x v="17"/>
    <x v="14"/>
    <x v="167"/>
    <x v="52"/>
    <x v="33"/>
    <x v="34"/>
    <x v="111"/>
    <x v="173"/>
    <x v="0"/>
  </r>
  <r>
    <x v="0"/>
    <x v="21"/>
    <x v="21"/>
    <x v="14"/>
    <x v="14"/>
    <x v="14"/>
    <x v="14"/>
    <x v="167"/>
    <x v="52"/>
    <x v="17"/>
    <x v="12"/>
    <x v="108"/>
    <x v="266"/>
    <x v="0"/>
  </r>
  <r>
    <x v="0"/>
    <x v="21"/>
    <x v="21"/>
    <x v="48"/>
    <x v="48"/>
    <x v="48"/>
    <x v="17"/>
    <x v="168"/>
    <x v="286"/>
    <x v="123"/>
    <x v="298"/>
    <x v="114"/>
    <x v="264"/>
    <x v="0"/>
  </r>
  <r>
    <x v="0"/>
    <x v="21"/>
    <x v="21"/>
    <x v="4"/>
    <x v="4"/>
    <x v="4"/>
    <x v="17"/>
    <x v="168"/>
    <x v="286"/>
    <x v="33"/>
    <x v="34"/>
    <x v="111"/>
    <x v="173"/>
    <x v="0"/>
  </r>
  <r>
    <x v="0"/>
    <x v="21"/>
    <x v="21"/>
    <x v="38"/>
    <x v="38"/>
    <x v="38"/>
    <x v="19"/>
    <x v="169"/>
    <x v="287"/>
    <x v="123"/>
    <x v="298"/>
    <x v="105"/>
    <x v="259"/>
    <x v="0"/>
  </r>
  <r>
    <x v="0"/>
    <x v="22"/>
    <x v="22"/>
    <x v="2"/>
    <x v="2"/>
    <x v="2"/>
    <x v="0"/>
    <x v="165"/>
    <x v="288"/>
    <x v="116"/>
    <x v="299"/>
    <x v="32"/>
    <x v="267"/>
    <x v="0"/>
  </r>
  <r>
    <x v="0"/>
    <x v="22"/>
    <x v="22"/>
    <x v="0"/>
    <x v="0"/>
    <x v="0"/>
    <x v="1"/>
    <x v="130"/>
    <x v="224"/>
    <x v="124"/>
    <x v="300"/>
    <x v="110"/>
    <x v="137"/>
    <x v="0"/>
  </r>
  <r>
    <x v="0"/>
    <x v="22"/>
    <x v="22"/>
    <x v="3"/>
    <x v="3"/>
    <x v="3"/>
    <x v="2"/>
    <x v="133"/>
    <x v="289"/>
    <x v="122"/>
    <x v="301"/>
    <x v="104"/>
    <x v="239"/>
    <x v="0"/>
  </r>
  <r>
    <x v="0"/>
    <x v="22"/>
    <x v="22"/>
    <x v="1"/>
    <x v="1"/>
    <x v="1"/>
    <x v="3"/>
    <x v="156"/>
    <x v="290"/>
    <x v="117"/>
    <x v="302"/>
    <x v="112"/>
    <x v="268"/>
    <x v="0"/>
  </r>
  <r>
    <x v="0"/>
    <x v="22"/>
    <x v="22"/>
    <x v="5"/>
    <x v="5"/>
    <x v="5"/>
    <x v="4"/>
    <x v="134"/>
    <x v="291"/>
    <x v="83"/>
    <x v="303"/>
    <x v="114"/>
    <x v="78"/>
    <x v="0"/>
  </r>
  <r>
    <x v="0"/>
    <x v="22"/>
    <x v="22"/>
    <x v="9"/>
    <x v="9"/>
    <x v="9"/>
    <x v="5"/>
    <x v="140"/>
    <x v="292"/>
    <x v="99"/>
    <x v="114"/>
    <x v="107"/>
    <x v="241"/>
    <x v="0"/>
  </r>
  <r>
    <x v="0"/>
    <x v="22"/>
    <x v="22"/>
    <x v="6"/>
    <x v="6"/>
    <x v="6"/>
    <x v="6"/>
    <x v="135"/>
    <x v="293"/>
    <x v="83"/>
    <x v="303"/>
    <x v="110"/>
    <x v="137"/>
    <x v="0"/>
  </r>
  <r>
    <x v="0"/>
    <x v="22"/>
    <x v="22"/>
    <x v="4"/>
    <x v="4"/>
    <x v="4"/>
    <x v="7"/>
    <x v="141"/>
    <x v="294"/>
    <x v="97"/>
    <x v="116"/>
    <x v="108"/>
    <x v="77"/>
    <x v="0"/>
  </r>
  <r>
    <x v="0"/>
    <x v="22"/>
    <x v="22"/>
    <x v="36"/>
    <x v="36"/>
    <x v="36"/>
    <x v="8"/>
    <x v="149"/>
    <x v="295"/>
    <x v="96"/>
    <x v="48"/>
    <x v="108"/>
    <x v="77"/>
    <x v="5"/>
  </r>
  <r>
    <x v="0"/>
    <x v="22"/>
    <x v="22"/>
    <x v="7"/>
    <x v="7"/>
    <x v="7"/>
    <x v="8"/>
    <x v="149"/>
    <x v="295"/>
    <x v="99"/>
    <x v="114"/>
    <x v="110"/>
    <x v="137"/>
    <x v="0"/>
  </r>
  <r>
    <x v="0"/>
    <x v="22"/>
    <x v="22"/>
    <x v="8"/>
    <x v="8"/>
    <x v="8"/>
    <x v="10"/>
    <x v="167"/>
    <x v="163"/>
    <x v="98"/>
    <x v="304"/>
    <x v="105"/>
    <x v="269"/>
    <x v="0"/>
  </r>
  <r>
    <x v="0"/>
    <x v="22"/>
    <x v="22"/>
    <x v="29"/>
    <x v="29"/>
    <x v="29"/>
    <x v="11"/>
    <x v="168"/>
    <x v="296"/>
    <x v="123"/>
    <x v="122"/>
    <x v="114"/>
    <x v="78"/>
    <x v="0"/>
  </r>
  <r>
    <x v="0"/>
    <x v="22"/>
    <x v="22"/>
    <x v="15"/>
    <x v="15"/>
    <x v="15"/>
    <x v="12"/>
    <x v="169"/>
    <x v="268"/>
    <x v="50"/>
    <x v="305"/>
    <x v="109"/>
    <x v="46"/>
    <x v="0"/>
  </r>
  <r>
    <x v="0"/>
    <x v="22"/>
    <x v="22"/>
    <x v="10"/>
    <x v="10"/>
    <x v="10"/>
    <x v="12"/>
    <x v="169"/>
    <x v="268"/>
    <x v="50"/>
    <x v="305"/>
    <x v="109"/>
    <x v="46"/>
    <x v="0"/>
  </r>
  <r>
    <x v="0"/>
    <x v="22"/>
    <x v="22"/>
    <x v="14"/>
    <x v="14"/>
    <x v="14"/>
    <x v="12"/>
    <x v="169"/>
    <x v="268"/>
    <x v="17"/>
    <x v="306"/>
    <x v="110"/>
    <x v="137"/>
    <x v="0"/>
  </r>
  <r>
    <x v="0"/>
    <x v="22"/>
    <x v="22"/>
    <x v="23"/>
    <x v="23"/>
    <x v="23"/>
    <x v="15"/>
    <x v="170"/>
    <x v="297"/>
    <x v="50"/>
    <x v="305"/>
    <x v="108"/>
    <x v="77"/>
    <x v="0"/>
  </r>
  <r>
    <x v="0"/>
    <x v="22"/>
    <x v="22"/>
    <x v="26"/>
    <x v="26"/>
    <x v="26"/>
    <x v="15"/>
    <x v="170"/>
    <x v="297"/>
    <x v="33"/>
    <x v="34"/>
    <x v="114"/>
    <x v="78"/>
    <x v="0"/>
  </r>
  <r>
    <x v="0"/>
    <x v="22"/>
    <x v="22"/>
    <x v="32"/>
    <x v="32"/>
    <x v="32"/>
    <x v="15"/>
    <x v="170"/>
    <x v="297"/>
    <x v="98"/>
    <x v="304"/>
    <x v="112"/>
    <x v="268"/>
    <x v="0"/>
  </r>
  <r>
    <x v="0"/>
    <x v="22"/>
    <x v="22"/>
    <x v="46"/>
    <x v="46"/>
    <x v="46"/>
    <x v="18"/>
    <x v="171"/>
    <x v="18"/>
    <x v="123"/>
    <x v="122"/>
    <x v="108"/>
    <x v="77"/>
    <x v="0"/>
  </r>
  <r>
    <x v="0"/>
    <x v="22"/>
    <x v="22"/>
    <x v="11"/>
    <x v="11"/>
    <x v="11"/>
    <x v="18"/>
    <x v="171"/>
    <x v="18"/>
    <x v="50"/>
    <x v="305"/>
    <x v="112"/>
    <x v="268"/>
    <x v="0"/>
  </r>
  <r>
    <x v="0"/>
    <x v="22"/>
    <x v="22"/>
    <x v="19"/>
    <x v="19"/>
    <x v="19"/>
    <x v="18"/>
    <x v="171"/>
    <x v="18"/>
    <x v="50"/>
    <x v="305"/>
    <x v="112"/>
    <x v="268"/>
    <x v="0"/>
  </r>
  <r>
    <x v="0"/>
    <x v="22"/>
    <x v="22"/>
    <x v="34"/>
    <x v="34"/>
    <x v="34"/>
    <x v="18"/>
    <x v="171"/>
    <x v="18"/>
    <x v="50"/>
    <x v="305"/>
    <x v="110"/>
    <x v="137"/>
    <x v="0"/>
  </r>
  <r>
    <x v="0"/>
    <x v="23"/>
    <x v="23"/>
    <x v="2"/>
    <x v="2"/>
    <x v="2"/>
    <x v="0"/>
    <x v="137"/>
    <x v="298"/>
    <x v="83"/>
    <x v="307"/>
    <x v="66"/>
    <x v="270"/>
    <x v="0"/>
  </r>
  <r>
    <x v="0"/>
    <x v="23"/>
    <x v="23"/>
    <x v="0"/>
    <x v="0"/>
    <x v="0"/>
    <x v="0"/>
    <x v="137"/>
    <x v="298"/>
    <x v="115"/>
    <x v="308"/>
    <x v="112"/>
    <x v="271"/>
    <x v="0"/>
  </r>
  <r>
    <x v="0"/>
    <x v="23"/>
    <x v="23"/>
    <x v="3"/>
    <x v="3"/>
    <x v="3"/>
    <x v="2"/>
    <x v="134"/>
    <x v="299"/>
    <x v="98"/>
    <x v="309"/>
    <x v="99"/>
    <x v="272"/>
    <x v="0"/>
  </r>
  <r>
    <x v="0"/>
    <x v="23"/>
    <x v="23"/>
    <x v="6"/>
    <x v="6"/>
    <x v="6"/>
    <x v="3"/>
    <x v="140"/>
    <x v="300"/>
    <x v="96"/>
    <x v="310"/>
    <x v="103"/>
    <x v="273"/>
    <x v="0"/>
  </r>
  <r>
    <x v="0"/>
    <x v="23"/>
    <x v="23"/>
    <x v="5"/>
    <x v="5"/>
    <x v="5"/>
    <x v="4"/>
    <x v="135"/>
    <x v="301"/>
    <x v="97"/>
    <x v="311"/>
    <x v="105"/>
    <x v="177"/>
    <x v="0"/>
  </r>
  <r>
    <x v="0"/>
    <x v="23"/>
    <x v="23"/>
    <x v="1"/>
    <x v="1"/>
    <x v="1"/>
    <x v="5"/>
    <x v="157"/>
    <x v="302"/>
    <x v="127"/>
    <x v="312"/>
    <x v="108"/>
    <x v="274"/>
    <x v="0"/>
  </r>
  <r>
    <x v="0"/>
    <x v="23"/>
    <x v="23"/>
    <x v="9"/>
    <x v="9"/>
    <x v="9"/>
    <x v="6"/>
    <x v="141"/>
    <x v="303"/>
    <x v="99"/>
    <x v="313"/>
    <x v="109"/>
    <x v="275"/>
    <x v="0"/>
  </r>
  <r>
    <x v="0"/>
    <x v="23"/>
    <x v="23"/>
    <x v="8"/>
    <x v="8"/>
    <x v="8"/>
    <x v="7"/>
    <x v="149"/>
    <x v="244"/>
    <x v="82"/>
    <x v="314"/>
    <x v="111"/>
    <x v="276"/>
    <x v="0"/>
  </r>
  <r>
    <x v="0"/>
    <x v="23"/>
    <x v="23"/>
    <x v="10"/>
    <x v="10"/>
    <x v="10"/>
    <x v="8"/>
    <x v="144"/>
    <x v="66"/>
    <x v="122"/>
    <x v="49"/>
    <x v="112"/>
    <x v="271"/>
    <x v="0"/>
  </r>
  <r>
    <x v="0"/>
    <x v="23"/>
    <x v="23"/>
    <x v="14"/>
    <x v="14"/>
    <x v="14"/>
    <x v="8"/>
    <x v="144"/>
    <x v="66"/>
    <x v="69"/>
    <x v="315"/>
    <x v="108"/>
    <x v="274"/>
    <x v="0"/>
  </r>
  <r>
    <x v="0"/>
    <x v="23"/>
    <x v="23"/>
    <x v="7"/>
    <x v="7"/>
    <x v="7"/>
    <x v="10"/>
    <x v="167"/>
    <x v="237"/>
    <x v="69"/>
    <x v="315"/>
    <x v="112"/>
    <x v="271"/>
    <x v="0"/>
  </r>
  <r>
    <x v="0"/>
    <x v="23"/>
    <x v="23"/>
    <x v="38"/>
    <x v="38"/>
    <x v="38"/>
    <x v="11"/>
    <x v="169"/>
    <x v="304"/>
    <x v="50"/>
    <x v="316"/>
    <x v="109"/>
    <x v="275"/>
    <x v="0"/>
  </r>
  <r>
    <x v="0"/>
    <x v="23"/>
    <x v="23"/>
    <x v="12"/>
    <x v="12"/>
    <x v="12"/>
    <x v="11"/>
    <x v="169"/>
    <x v="304"/>
    <x v="98"/>
    <x v="309"/>
    <x v="108"/>
    <x v="274"/>
    <x v="0"/>
  </r>
  <r>
    <x v="0"/>
    <x v="23"/>
    <x v="23"/>
    <x v="17"/>
    <x v="17"/>
    <x v="17"/>
    <x v="13"/>
    <x v="170"/>
    <x v="53"/>
    <x v="33"/>
    <x v="34"/>
    <x v="108"/>
    <x v="274"/>
    <x v="0"/>
  </r>
  <r>
    <x v="0"/>
    <x v="23"/>
    <x v="23"/>
    <x v="27"/>
    <x v="27"/>
    <x v="27"/>
    <x v="14"/>
    <x v="171"/>
    <x v="251"/>
    <x v="110"/>
    <x v="52"/>
    <x v="109"/>
    <x v="275"/>
    <x v="0"/>
  </r>
  <r>
    <x v="0"/>
    <x v="23"/>
    <x v="23"/>
    <x v="16"/>
    <x v="16"/>
    <x v="16"/>
    <x v="15"/>
    <x v="172"/>
    <x v="305"/>
    <x v="123"/>
    <x v="288"/>
    <x v="112"/>
    <x v="271"/>
    <x v="0"/>
  </r>
  <r>
    <x v="0"/>
    <x v="23"/>
    <x v="23"/>
    <x v="33"/>
    <x v="33"/>
    <x v="33"/>
    <x v="15"/>
    <x v="172"/>
    <x v="305"/>
    <x v="110"/>
    <x v="52"/>
    <x v="108"/>
    <x v="274"/>
    <x v="0"/>
  </r>
  <r>
    <x v="0"/>
    <x v="23"/>
    <x v="23"/>
    <x v="11"/>
    <x v="11"/>
    <x v="11"/>
    <x v="15"/>
    <x v="172"/>
    <x v="305"/>
    <x v="50"/>
    <x v="316"/>
    <x v="110"/>
    <x v="137"/>
    <x v="0"/>
  </r>
  <r>
    <x v="0"/>
    <x v="23"/>
    <x v="23"/>
    <x v="31"/>
    <x v="31"/>
    <x v="31"/>
    <x v="15"/>
    <x v="172"/>
    <x v="305"/>
    <x v="33"/>
    <x v="34"/>
    <x v="109"/>
    <x v="275"/>
    <x v="0"/>
  </r>
  <r>
    <x v="0"/>
    <x v="23"/>
    <x v="23"/>
    <x v="13"/>
    <x v="13"/>
    <x v="13"/>
    <x v="15"/>
    <x v="172"/>
    <x v="305"/>
    <x v="123"/>
    <x v="288"/>
    <x v="112"/>
    <x v="271"/>
    <x v="0"/>
  </r>
  <r>
    <x v="0"/>
    <x v="23"/>
    <x v="23"/>
    <x v="29"/>
    <x v="29"/>
    <x v="29"/>
    <x v="15"/>
    <x v="172"/>
    <x v="305"/>
    <x v="110"/>
    <x v="52"/>
    <x v="108"/>
    <x v="274"/>
    <x v="0"/>
  </r>
  <r>
    <x v="0"/>
    <x v="24"/>
    <x v="24"/>
    <x v="3"/>
    <x v="3"/>
    <x v="3"/>
    <x v="0"/>
    <x v="138"/>
    <x v="306"/>
    <x v="122"/>
    <x v="317"/>
    <x v="90"/>
    <x v="277"/>
    <x v="0"/>
  </r>
  <r>
    <x v="0"/>
    <x v="24"/>
    <x v="24"/>
    <x v="6"/>
    <x v="6"/>
    <x v="6"/>
    <x v="1"/>
    <x v="148"/>
    <x v="307"/>
    <x v="118"/>
    <x v="318"/>
    <x v="109"/>
    <x v="278"/>
    <x v="0"/>
  </r>
  <r>
    <x v="0"/>
    <x v="24"/>
    <x v="24"/>
    <x v="0"/>
    <x v="0"/>
    <x v="0"/>
    <x v="2"/>
    <x v="154"/>
    <x v="308"/>
    <x v="121"/>
    <x v="319"/>
    <x v="112"/>
    <x v="17"/>
    <x v="0"/>
  </r>
  <r>
    <x v="0"/>
    <x v="24"/>
    <x v="24"/>
    <x v="8"/>
    <x v="8"/>
    <x v="8"/>
    <x v="3"/>
    <x v="141"/>
    <x v="309"/>
    <x v="122"/>
    <x v="317"/>
    <x v="107"/>
    <x v="279"/>
    <x v="0"/>
  </r>
  <r>
    <x v="0"/>
    <x v="24"/>
    <x v="24"/>
    <x v="14"/>
    <x v="14"/>
    <x v="14"/>
    <x v="3"/>
    <x v="141"/>
    <x v="309"/>
    <x v="92"/>
    <x v="320"/>
    <x v="110"/>
    <x v="137"/>
    <x v="0"/>
  </r>
  <r>
    <x v="0"/>
    <x v="24"/>
    <x v="24"/>
    <x v="36"/>
    <x v="36"/>
    <x v="36"/>
    <x v="5"/>
    <x v="158"/>
    <x v="310"/>
    <x v="96"/>
    <x v="321"/>
    <x v="105"/>
    <x v="280"/>
    <x v="0"/>
  </r>
  <r>
    <x v="0"/>
    <x v="24"/>
    <x v="24"/>
    <x v="2"/>
    <x v="2"/>
    <x v="2"/>
    <x v="6"/>
    <x v="142"/>
    <x v="311"/>
    <x v="122"/>
    <x v="317"/>
    <x v="109"/>
    <x v="278"/>
    <x v="0"/>
  </r>
  <r>
    <x v="0"/>
    <x v="24"/>
    <x v="24"/>
    <x v="9"/>
    <x v="9"/>
    <x v="9"/>
    <x v="7"/>
    <x v="167"/>
    <x v="312"/>
    <x v="98"/>
    <x v="227"/>
    <x v="105"/>
    <x v="280"/>
    <x v="0"/>
  </r>
  <r>
    <x v="0"/>
    <x v="24"/>
    <x v="24"/>
    <x v="1"/>
    <x v="1"/>
    <x v="1"/>
    <x v="7"/>
    <x v="167"/>
    <x v="312"/>
    <x v="122"/>
    <x v="317"/>
    <x v="110"/>
    <x v="137"/>
    <x v="0"/>
  </r>
  <r>
    <x v="0"/>
    <x v="24"/>
    <x v="24"/>
    <x v="5"/>
    <x v="5"/>
    <x v="5"/>
    <x v="9"/>
    <x v="168"/>
    <x v="313"/>
    <x v="69"/>
    <x v="322"/>
    <x v="110"/>
    <x v="137"/>
    <x v="0"/>
  </r>
  <r>
    <x v="0"/>
    <x v="24"/>
    <x v="24"/>
    <x v="13"/>
    <x v="13"/>
    <x v="13"/>
    <x v="9"/>
    <x v="168"/>
    <x v="313"/>
    <x v="50"/>
    <x v="323"/>
    <x v="105"/>
    <x v="280"/>
    <x v="0"/>
  </r>
  <r>
    <x v="0"/>
    <x v="24"/>
    <x v="24"/>
    <x v="29"/>
    <x v="29"/>
    <x v="29"/>
    <x v="11"/>
    <x v="169"/>
    <x v="101"/>
    <x v="110"/>
    <x v="324"/>
    <x v="114"/>
    <x v="281"/>
    <x v="0"/>
  </r>
  <r>
    <x v="0"/>
    <x v="24"/>
    <x v="24"/>
    <x v="27"/>
    <x v="27"/>
    <x v="27"/>
    <x v="12"/>
    <x v="171"/>
    <x v="122"/>
    <x v="33"/>
    <x v="34"/>
    <x v="105"/>
    <x v="280"/>
    <x v="0"/>
  </r>
  <r>
    <x v="0"/>
    <x v="24"/>
    <x v="24"/>
    <x v="15"/>
    <x v="15"/>
    <x v="15"/>
    <x v="12"/>
    <x v="171"/>
    <x v="122"/>
    <x v="50"/>
    <x v="323"/>
    <x v="112"/>
    <x v="17"/>
    <x v="0"/>
  </r>
  <r>
    <x v="0"/>
    <x v="24"/>
    <x v="24"/>
    <x v="7"/>
    <x v="7"/>
    <x v="7"/>
    <x v="12"/>
    <x v="171"/>
    <x v="122"/>
    <x v="123"/>
    <x v="178"/>
    <x v="110"/>
    <x v="137"/>
    <x v="0"/>
  </r>
  <r>
    <x v="0"/>
    <x v="24"/>
    <x v="24"/>
    <x v="26"/>
    <x v="26"/>
    <x v="26"/>
    <x v="15"/>
    <x v="172"/>
    <x v="314"/>
    <x v="110"/>
    <x v="324"/>
    <x v="108"/>
    <x v="49"/>
    <x v="0"/>
  </r>
  <r>
    <x v="0"/>
    <x v="24"/>
    <x v="24"/>
    <x v="16"/>
    <x v="16"/>
    <x v="16"/>
    <x v="15"/>
    <x v="172"/>
    <x v="314"/>
    <x v="33"/>
    <x v="34"/>
    <x v="109"/>
    <x v="278"/>
    <x v="0"/>
  </r>
  <r>
    <x v="0"/>
    <x v="24"/>
    <x v="24"/>
    <x v="31"/>
    <x v="31"/>
    <x v="31"/>
    <x v="15"/>
    <x v="172"/>
    <x v="314"/>
    <x v="110"/>
    <x v="324"/>
    <x v="108"/>
    <x v="49"/>
    <x v="0"/>
  </r>
  <r>
    <x v="0"/>
    <x v="24"/>
    <x v="24"/>
    <x v="49"/>
    <x v="49"/>
    <x v="49"/>
    <x v="18"/>
    <x v="173"/>
    <x v="108"/>
    <x v="33"/>
    <x v="34"/>
    <x v="108"/>
    <x v="49"/>
    <x v="0"/>
  </r>
  <r>
    <x v="0"/>
    <x v="24"/>
    <x v="24"/>
    <x v="38"/>
    <x v="38"/>
    <x v="38"/>
    <x v="18"/>
    <x v="173"/>
    <x v="108"/>
    <x v="123"/>
    <x v="178"/>
    <x v="110"/>
    <x v="137"/>
    <x v="0"/>
  </r>
  <r>
    <x v="0"/>
    <x v="24"/>
    <x v="24"/>
    <x v="22"/>
    <x v="22"/>
    <x v="22"/>
    <x v="18"/>
    <x v="173"/>
    <x v="108"/>
    <x v="33"/>
    <x v="34"/>
    <x v="108"/>
    <x v="49"/>
    <x v="0"/>
  </r>
  <r>
    <x v="0"/>
    <x v="24"/>
    <x v="24"/>
    <x v="25"/>
    <x v="25"/>
    <x v="25"/>
    <x v="18"/>
    <x v="173"/>
    <x v="108"/>
    <x v="110"/>
    <x v="324"/>
    <x v="112"/>
    <x v="17"/>
    <x v="0"/>
  </r>
  <r>
    <x v="0"/>
    <x v="24"/>
    <x v="24"/>
    <x v="18"/>
    <x v="18"/>
    <x v="18"/>
    <x v="18"/>
    <x v="173"/>
    <x v="108"/>
    <x v="110"/>
    <x v="324"/>
    <x v="112"/>
    <x v="17"/>
    <x v="0"/>
  </r>
  <r>
    <x v="0"/>
    <x v="24"/>
    <x v="24"/>
    <x v="35"/>
    <x v="35"/>
    <x v="35"/>
    <x v="18"/>
    <x v="173"/>
    <x v="108"/>
    <x v="33"/>
    <x v="34"/>
    <x v="108"/>
    <x v="49"/>
    <x v="0"/>
  </r>
  <r>
    <x v="0"/>
    <x v="24"/>
    <x v="24"/>
    <x v="12"/>
    <x v="12"/>
    <x v="12"/>
    <x v="18"/>
    <x v="173"/>
    <x v="108"/>
    <x v="123"/>
    <x v="178"/>
    <x v="110"/>
    <x v="137"/>
    <x v="0"/>
  </r>
  <r>
    <x v="0"/>
    <x v="24"/>
    <x v="24"/>
    <x v="10"/>
    <x v="10"/>
    <x v="10"/>
    <x v="18"/>
    <x v="173"/>
    <x v="108"/>
    <x v="123"/>
    <x v="178"/>
    <x v="110"/>
    <x v="137"/>
    <x v="0"/>
  </r>
  <r>
    <x v="0"/>
    <x v="24"/>
    <x v="24"/>
    <x v="17"/>
    <x v="17"/>
    <x v="17"/>
    <x v="18"/>
    <x v="173"/>
    <x v="108"/>
    <x v="110"/>
    <x v="324"/>
    <x v="112"/>
    <x v="17"/>
    <x v="0"/>
  </r>
  <r>
    <x v="0"/>
    <x v="24"/>
    <x v="24"/>
    <x v="21"/>
    <x v="21"/>
    <x v="21"/>
    <x v="18"/>
    <x v="173"/>
    <x v="108"/>
    <x v="110"/>
    <x v="324"/>
    <x v="112"/>
    <x v="17"/>
    <x v="0"/>
  </r>
  <r>
    <x v="0"/>
    <x v="25"/>
    <x v="25"/>
    <x v="0"/>
    <x v="0"/>
    <x v="0"/>
    <x v="0"/>
    <x v="136"/>
    <x v="315"/>
    <x v="136"/>
    <x v="325"/>
    <x v="110"/>
    <x v="137"/>
    <x v="0"/>
  </r>
  <r>
    <x v="0"/>
    <x v="25"/>
    <x v="25"/>
    <x v="2"/>
    <x v="2"/>
    <x v="2"/>
    <x v="1"/>
    <x v="130"/>
    <x v="316"/>
    <x v="65"/>
    <x v="326"/>
    <x v="61"/>
    <x v="282"/>
    <x v="0"/>
  </r>
  <r>
    <x v="0"/>
    <x v="25"/>
    <x v="25"/>
    <x v="5"/>
    <x v="5"/>
    <x v="5"/>
    <x v="2"/>
    <x v="177"/>
    <x v="317"/>
    <x v="94"/>
    <x v="327"/>
    <x v="112"/>
    <x v="69"/>
    <x v="0"/>
  </r>
  <r>
    <x v="0"/>
    <x v="25"/>
    <x v="25"/>
    <x v="3"/>
    <x v="3"/>
    <x v="3"/>
    <x v="3"/>
    <x v="134"/>
    <x v="318"/>
    <x v="92"/>
    <x v="328"/>
    <x v="111"/>
    <x v="283"/>
    <x v="0"/>
  </r>
  <r>
    <x v="0"/>
    <x v="25"/>
    <x v="25"/>
    <x v="6"/>
    <x v="6"/>
    <x v="6"/>
    <x v="4"/>
    <x v="154"/>
    <x v="132"/>
    <x v="83"/>
    <x v="329"/>
    <x v="109"/>
    <x v="136"/>
    <x v="0"/>
  </r>
  <r>
    <x v="0"/>
    <x v="25"/>
    <x v="25"/>
    <x v="1"/>
    <x v="1"/>
    <x v="1"/>
    <x v="5"/>
    <x v="139"/>
    <x v="319"/>
    <x v="83"/>
    <x v="329"/>
    <x v="112"/>
    <x v="69"/>
    <x v="0"/>
  </r>
  <r>
    <x v="0"/>
    <x v="25"/>
    <x v="25"/>
    <x v="8"/>
    <x v="8"/>
    <x v="8"/>
    <x v="6"/>
    <x v="143"/>
    <x v="320"/>
    <x v="122"/>
    <x v="330"/>
    <x v="108"/>
    <x v="131"/>
    <x v="0"/>
  </r>
  <r>
    <x v="0"/>
    <x v="25"/>
    <x v="25"/>
    <x v="32"/>
    <x v="32"/>
    <x v="32"/>
    <x v="7"/>
    <x v="144"/>
    <x v="321"/>
    <x v="122"/>
    <x v="330"/>
    <x v="112"/>
    <x v="69"/>
    <x v="0"/>
  </r>
  <r>
    <x v="0"/>
    <x v="25"/>
    <x v="25"/>
    <x v="14"/>
    <x v="14"/>
    <x v="14"/>
    <x v="7"/>
    <x v="144"/>
    <x v="321"/>
    <x v="122"/>
    <x v="330"/>
    <x v="112"/>
    <x v="69"/>
    <x v="0"/>
  </r>
  <r>
    <x v="0"/>
    <x v="25"/>
    <x v="25"/>
    <x v="7"/>
    <x v="7"/>
    <x v="7"/>
    <x v="9"/>
    <x v="168"/>
    <x v="304"/>
    <x v="69"/>
    <x v="22"/>
    <x v="110"/>
    <x v="137"/>
    <x v="0"/>
  </r>
  <r>
    <x v="0"/>
    <x v="25"/>
    <x v="25"/>
    <x v="11"/>
    <x v="11"/>
    <x v="11"/>
    <x v="10"/>
    <x v="169"/>
    <x v="322"/>
    <x v="17"/>
    <x v="331"/>
    <x v="110"/>
    <x v="137"/>
    <x v="0"/>
  </r>
  <r>
    <x v="0"/>
    <x v="25"/>
    <x v="25"/>
    <x v="9"/>
    <x v="9"/>
    <x v="9"/>
    <x v="10"/>
    <x v="169"/>
    <x v="322"/>
    <x v="98"/>
    <x v="332"/>
    <x v="108"/>
    <x v="131"/>
    <x v="0"/>
  </r>
  <r>
    <x v="0"/>
    <x v="25"/>
    <x v="25"/>
    <x v="4"/>
    <x v="4"/>
    <x v="4"/>
    <x v="10"/>
    <x v="169"/>
    <x v="322"/>
    <x v="82"/>
    <x v="333"/>
    <x v="112"/>
    <x v="69"/>
    <x v="0"/>
  </r>
  <r>
    <x v="0"/>
    <x v="25"/>
    <x v="25"/>
    <x v="13"/>
    <x v="13"/>
    <x v="13"/>
    <x v="10"/>
    <x v="169"/>
    <x v="322"/>
    <x v="98"/>
    <x v="332"/>
    <x v="108"/>
    <x v="131"/>
    <x v="0"/>
  </r>
  <r>
    <x v="0"/>
    <x v="25"/>
    <x v="25"/>
    <x v="26"/>
    <x v="26"/>
    <x v="26"/>
    <x v="14"/>
    <x v="170"/>
    <x v="172"/>
    <x v="50"/>
    <x v="288"/>
    <x v="108"/>
    <x v="131"/>
    <x v="0"/>
  </r>
  <r>
    <x v="0"/>
    <x v="25"/>
    <x v="25"/>
    <x v="12"/>
    <x v="12"/>
    <x v="12"/>
    <x v="14"/>
    <x v="170"/>
    <x v="172"/>
    <x v="82"/>
    <x v="333"/>
    <x v="110"/>
    <x v="137"/>
    <x v="0"/>
  </r>
  <r>
    <x v="0"/>
    <x v="25"/>
    <x v="25"/>
    <x v="17"/>
    <x v="17"/>
    <x v="17"/>
    <x v="14"/>
    <x v="170"/>
    <x v="172"/>
    <x v="33"/>
    <x v="34"/>
    <x v="114"/>
    <x v="284"/>
    <x v="0"/>
  </r>
  <r>
    <x v="0"/>
    <x v="25"/>
    <x v="25"/>
    <x v="33"/>
    <x v="33"/>
    <x v="33"/>
    <x v="17"/>
    <x v="171"/>
    <x v="15"/>
    <x v="123"/>
    <x v="334"/>
    <x v="108"/>
    <x v="131"/>
    <x v="0"/>
  </r>
  <r>
    <x v="0"/>
    <x v="25"/>
    <x v="25"/>
    <x v="50"/>
    <x v="50"/>
    <x v="50"/>
    <x v="17"/>
    <x v="171"/>
    <x v="15"/>
    <x v="110"/>
    <x v="289"/>
    <x v="109"/>
    <x v="136"/>
    <x v="0"/>
  </r>
  <r>
    <x v="0"/>
    <x v="25"/>
    <x v="25"/>
    <x v="23"/>
    <x v="23"/>
    <x v="23"/>
    <x v="19"/>
    <x v="172"/>
    <x v="323"/>
    <x v="123"/>
    <x v="334"/>
    <x v="110"/>
    <x v="137"/>
    <x v="5"/>
  </r>
  <r>
    <x v="0"/>
    <x v="25"/>
    <x v="25"/>
    <x v="38"/>
    <x v="38"/>
    <x v="38"/>
    <x v="19"/>
    <x v="172"/>
    <x v="323"/>
    <x v="123"/>
    <x v="334"/>
    <x v="112"/>
    <x v="69"/>
    <x v="0"/>
  </r>
  <r>
    <x v="0"/>
    <x v="25"/>
    <x v="25"/>
    <x v="51"/>
    <x v="51"/>
    <x v="51"/>
    <x v="19"/>
    <x v="172"/>
    <x v="323"/>
    <x v="110"/>
    <x v="289"/>
    <x v="108"/>
    <x v="131"/>
    <x v="0"/>
  </r>
  <r>
    <x v="0"/>
    <x v="25"/>
    <x v="25"/>
    <x v="52"/>
    <x v="52"/>
    <x v="52"/>
    <x v="19"/>
    <x v="172"/>
    <x v="323"/>
    <x v="33"/>
    <x v="34"/>
    <x v="109"/>
    <x v="136"/>
    <x v="0"/>
  </r>
  <r>
    <x v="0"/>
    <x v="25"/>
    <x v="25"/>
    <x v="30"/>
    <x v="30"/>
    <x v="30"/>
    <x v="19"/>
    <x v="172"/>
    <x v="323"/>
    <x v="123"/>
    <x v="334"/>
    <x v="112"/>
    <x v="69"/>
    <x v="0"/>
  </r>
  <r>
    <x v="0"/>
    <x v="25"/>
    <x v="25"/>
    <x v="18"/>
    <x v="18"/>
    <x v="18"/>
    <x v="19"/>
    <x v="172"/>
    <x v="323"/>
    <x v="123"/>
    <x v="334"/>
    <x v="112"/>
    <x v="69"/>
    <x v="0"/>
  </r>
  <r>
    <x v="0"/>
    <x v="25"/>
    <x v="25"/>
    <x v="31"/>
    <x v="31"/>
    <x v="31"/>
    <x v="19"/>
    <x v="172"/>
    <x v="323"/>
    <x v="110"/>
    <x v="289"/>
    <x v="108"/>
    <x v="131"/>
    <x v="0"/>
  </r>
  <r>
    <x v="0"/>
    <x v="25"/>
    <x v="25"/>
    <x v="44"/>
    <x v="44"/>
    <x v="44"/>
    <x v="19"/>
    <x v="172"/>
    <x v="323"/>
    <x v="33"/>
    <x v="34"/>
    <x v="108"/>
    <x v="131"/>
    <x v="0"/>
  </r>
  <r>
    <x v="0"/>
    <x v="26"/>
    <x v="26"/>
    <x v="0"/>
    <x v="0"/>
    <x v="0"/>
    <x v="0"/>
    <x v="165"/>
    <x v="306"/>
    <x v="106"/>
    <x v="335"/>
    <x v="110"/>
    <x v="137"/>
    <x v="0"/>
  </r>
  <r>
    <x v="0"/>
    <x v="26"/>
    <x v="26"/>
    <x v="2"/>
    <x v="2"/>
    <x v="2"/>
    <x v="1"/>
    <x v="106"/>
    <x v="324"/>
    <x v="68"/>
    <x v="336"/>
    <x v="90"/>
    <x v="285"/>
    <x v="0"/>
  </r>
  <r>
    <x v="0"/>
    <x v="26"/>
    <x v="26"/>
    <x v="1"/>
    <x v="1"/>
    <x v="1"/>
    <x v="2"/>
    <x v="130"/>
    <x v="325"/>
    <x v="132"/>
    <x v="337"/>
    <x v="105"/>
    <x v="286"/>
    <x v="0"/>
  </r>
  <r>
    <x v="0"/>
    <x v="26"/>
    <x v="26"/>
    <x v="3"/>
    <x v="3"/>
    <x v="3"/>
    <x v="3"/>
    <x v="132"/>
    <x v="326"/>
    <x v="83"/>
    <x v="338"/>
    <x v="106"/>
    <x v="287"/>
    <x v="0"/>
  </r>
  <r>
    <x v="0"/>
    <x v="26"/>
    <x v="26"/>
    <x v="5"/>
    <x v="5"/>
    <x v="5"/>
    <x v="3"/>
    <x v="132"/>
    <x v="326"/>
    <x v="68"/>
    <x v="336"/>
    <x v="105"/>
    <x v="286"/>
    <x v="0"/>
  </r>
  <r>
    <x v="0"/>
    <x v="26"/>
    <x v="26"/>
    <x v="34"/>
    <x v="34"/>
    <x v="34"/>
    <x v="5"/>
    <x v="176"/>
    <x v="327"/>
    <x v="108"/>
    <x v="250"/>
    <x v="110"/>
    <x v="137"/>
    <x v="5"/>
  </r>
  <r>
    <x v="0"/>
    <x v="26"/>
    <x v="26"/>
    <x v="33"/>
    <x v="33"/>
    <x v="33"/>
    <x v="6"/>
    <x v="139"/>
    <x v="235"/>
    <x v="99"/>
    <x v="339"/>
    <x v="111"/>
    <x v="288"/>
    <x v="0"/>
  </r>
  <r>
    <x v="0"/>
    <x v="26"/>
    <x v="26"/>
    <x v="9"/>
    <x v="9"/>
    <x v="9"/>
    <x v="6"/>
    <x v="139"/>
    <x v="235"/>
    <x v="99"/>
    <x v="339"/>
    <x v="111"/>
    <x v="288"/>
    <x v="0"/>
  </r>
  <r>
    <x v="0"/>
    <x v="26"/>
    <x v="26"/>
    <x v="32"/>
    <x v="32"/>
    <x v="32"/>
    <x v="8"/>
    <x v="140"/>
    <x v="294"/>
    <x v="37"/>
    <x v="340"/>
    <x v="112"/>
    <x v="289"/>
    <x v="5"/>
  </r>
  <r>
    <x v="0"/>
    <x v="26"/>
    <x v="26"/>
    <x v="6"/>
    <x v="6"/>
    <x v="6"/>
    <x v="9"/>
    <x v="157"/>
    <x v="328"/>
    <x v="97"/>
    <x v="102"/>
    <x v="109"/>
    <x v="290"/>
    <x v="0"/>
  </r>
  <r>
    <x v="0"/>
    <x v="26"/>
    <x v="26"/>
    <x v="4"/>
    <x v="4"/>
    <x v="4"/>
    <x v="9"/>
    <x v="157"/>
    <x v="328"/>
    <x v="92"/>
    <x v="341"/>
    <x v="112"/>
    <x v="289"/>
    <x v="0"/>
  </r>
  <r>
    <x v="0"/>
    <x v="26"/>
    <x v="26"/>
    <x v="29"/>
    <x v="29"/>
    <x v="29"/>
    <x v="11"/>
    <x v="144"/>
    <x v="329"/>
    <x v="123"/>
    <x v="52"/>
    <x v="111"/>
    <x v="288"/>
    <x v="0"/>
  </r>
  <r>
    <x v="0"/>
    <x v="26"/>
    <x v="26"/>
    <x v="7"/>
    <x v="7"/>
    <x v="7"/>
    <x v="11"/>
    <x v="144"/>
    <x v="329"/>
    <x v="17"/>
    <x v="342"/>
    <x v="112"/>
    <x v="289"/>
    <x v="0"/>
  </r>
  <r>
    <x v="0"/>
    <x v="26"/>
    <x v="26"/>
    <x v="8"/>
    <x v="8"/>
    <x v="8"/>
    <x v="13"/>
    <x v="168"/>
    <x v="330"/>
    <x v="69"/>
    <x v="32"/>
    <x v="110"/>
    <x v="137"/>
    <x v="0"/>
  </r>
  <r>
    <x v="0"/>
    <x v="26"/>
    <x v="26"/>
    <x v="30"/>
    <x v="30"/>
    <x v="30"/>
    <x v="13"/>
    <x v="168"/>
    <x v="330"/>
    <x v="50"/>
    <x v="343"/>
    <x v="105"/>
    <x v="286"/>
    <x v="0"/>
  </r>
  <r>
    <x v="0"/>
    <x v="26"/>
    <x v="26"/>
    <x v="13"/>
    <x v="13"/>
    <x v="13"/>
    <x v="13"/>
    <x v="168"/>
    <x v="330"/>
    <x v="82"/>
    <x v="344"/>
    <x v="108"/>
    <x v="291"/>
    <x v="0"/>
  </r>
  <r>
    <x v="0"/>
    <x v="26"/>
    <x v="26"/>
    <x v="23"/>
    <x v="23"/>
    <x v="23"/>
    <x v="16"/>
    <x v="169"/>
    <x v="314"/>
    <x v="50"/>
    <x v="343"/>
    <x v="109"/>
    <x v="290"/>
    <x v="0"/>
  </r>
  <r>
    <x v="0"/>
    <x v="26"/>
    <x v="26"/>
    <x v="10"/>
    <x v="10"/>
    <x v="10"/>
    <x v="16"/>
    <x v="169"/>
    <x v="314"/>
    <x v="17"/>
    <x v="342"/>
    <x v="110"/>
    <x v="137"/>
    <x v="0"/>
  </r>
  <r>
    <x v="0"/>
    <x v="26"/>
    <x v="26"/>
    <x v="25"/>
    <x v="25"/>
    <x v="25"/>
    <x v="18"/>
    <x v="170"/>
    <x v="331"/>
    <x v="82"/>
    <x v="344"/>
    <x v="110"/>
    <x v="137"/>
    <x v="0"/>
  </r>
  <r>
    <x v="0"/>
    <x v="26"/>
    <x v="26"/>
    <x v="20"/>
    <x v="20"/>
    <x v="20"/>
    <x v="18"/>
    <x v="170"/>
    <x v="331"/>
    <x v="98"/>
    <x v="288"/>
    <x v="112"/>
    <x v="289"/>
    <x v="0"/>
  </r>
  <r>
    <x v="0"/>
    <x v="26"/>
    <x v="26"/>
    <x v="11"/>
    <x v="11"/>
    <x v="11"/>
    <x v="18"/>
    <x v="170"/>
    <x v="331"/>
    <x v="82"/>
    <x v="344"/>
    <x v="110"/>
    <x v="137"/>
    <x v="0"/>
  </r>
  <r>
    <x v="0"/>
    <x v="26"/>
    <x v="26"/>
    <x v="12"/>
    <x v="12"/>
    <x v="12"/>
    <x v="18"/>
    <x v="170"/>
    <x v="331"/>
    <x v="98"/>
    <x v="288"/>
    <x v="112"/>
    <x v="289"/>
    <x v="0"/>
  </r>
  <r>
    <x v="0"/>
    <x v="26"/>
    <x v="26"/>
    <x v="14"/>
    <x v="14"/>
    <x v="14"/>
    <x v="18"/>
    <x v="170"/>
    <x v="331"/>
    <x v="98"/>
    <x v="288"/>
    <x v="112"/>
    <x v="289"/>
    <x v="0"/>
  </r>
  <r>
    <x v="0"/>
    <x v="27"/>
    <x v="27"/>
    <x v="1"/>
    <x v="1"/>
    <x v="1"/>
    <x v="0"/>
    <x v="100"/>
    <x v="332"/>
    <x v="104"/>
    <x v="345"/>
    <x v="105"/>
    <x v="292"/>
    <x v="0"/>
  </r>
  <r>
    <x v="0"/>
    <x v="27"/>
    <x v="27"/>
    <x v="0"/>
    <x v="0"/>
    <x v="0"/>
    <x v="1"/>
    <x v="151"/>
    <x v="333"/>
    <x v="32"/>
    <x v="346"/>
    <x v="112"/>
    <x v="68"/>
    <x v="0"/>
  </r>
  <r>
    <x v="0"/>
    <x v="27"/>
    <x v="27"/>
    <x v="2"/>
    <x v="2"/>
    <x v="2"/>
    <x v="2"/>
    <x v="75"/>
    <x v="334"/>
    <x v="90"/>
    <x v="347"/>
    <x v="103"/>
    <x v="293"/>
    <x v="0"/>
  </r>
  <r>
    <x v="0"/>
    <x v="27"/>
    <x v="27"/>
    <x v="5"/>
    <x v="5"/>
    <x v="5"/>
    <x v="3"/>
    <x v="105"/>
    <x v="335"/>
    <x v="114"/>
    <x v="154"/>
    <x v="105"/>
    <x v="292"/>
    <x v="0"/>
  </r>
  <r>
    <x v="0"/>
    <x v="27"/>
    <x v="27"/>
    <x v="3"/>
    <x v="3"/>
    <x v="3"/>
    <x v="4"/>
    <x v="131"/>
    <x v="336"/>
    <x v="97"/>
    <x v="161"/>
    <x v="35"/>
    <x v="294"/>
    <x v="0"/>
  </r>
  <r>
    <x v="0"/>
    <x v="27"/>
    <x v="27"/>
    <x v="6"/>
    <x v="6"/>
    <x v="6"/>
    <x v="5"/>
    <x v="138"/>
    <x v="337"/>
    <x v="109"/>
    <x v="348"/>
    <x v="108"/>
    <x v="70"/>
    <x v="0"/>
  </r>
  <r>
    <x v="0"/>
    <x v="27"/>
    <x v="27"/>
    <x v="7"/>
    <x v="7"/>
    <x v="7"/>
    <x v="6"/>
    <x v="134"/>
    <x v="338"/>
    <x v="99"/>
    <x v="59"/>
    <x v="110"/>
    <x v="137"/>
    <x v="0"/>
  </r>
  <r>
    <x v="0"/>
    <x v="27"/>
    <x v="27"/>
    <x v="4"/>
    <x v="4"/>
    <x v="4"/>
    <x v="7"/>
    <x v="148"/>
    <x v="339"/>
    <x v="118"/>
    <x v="9"/>
    <x v="109"/>
    <x v="259"/>
    <x v="0"/>
  </r>
  <r>
    <x v="0"/>
    <x v="27"/>
    <x v="27"/>
    <x v="23"/>
    <x v="23"/>
    <x v="23"/>
    <x v="8"/>
    <x v="154"/>
    <x v="340"/>
    <x v="122"/>
    <x v="349"/>
    <x v="61"/>
    <x v="295"/>
    <x v="0"/>
  </r>
  <r>
    <x v="0"/>
    <x v="27"/>
    <x v="27"/>
    <x v="9"/>
    <x v="9"/>
    <x v="9"/>
    <x v="9"/>
    <x v="135"/>
    <x v="70"/>
    <x v="92"/>
    <x v="45"/>
    <x v="108"/>
    <x v="70"/>
    <x v="0"/>
  </r>
  <r>
    <x v="0"/>
    <x v="27"/>
    <x v="27"/>
    <x v="8"/>
    <x v="8"/>
    <x v="8"/>
    <x v="10"/>
    <x v="157"/>
    <x v="341"/>
    <x v="96"/>
    <x v="163"/>
    <x v="107"/>
    <x v="296"/>
    <x v="0"/>
  </r>
  <r>
    <x v="0"/>
    <x v="27"/>
    <x v="27"/>
    <x v="11"/>
    <x v="11"/>
    <x v="11"/>
    <x v="10"/>
    <x v="157"/>
    <x v="341"/>
    <x v="92"/>
    <x v="45"/>
    <x v="112"/>
    <x v="68"/>
    <x v="0"/>
  </r>
  <r>
    <x v="0"/>
    <x v="27"/>
    <x v="27"/>
    <x v="26"/>
    <x v="26"/>
    <x v="26"/>
    <x v="12"/>
    <x v="158"/>
    <x v="329"/>
    <x v="69"/>
    <x v="44"/>
    <x v="107"/>
    <x v="296"/>
    <x v="0"/>
  </r>
  <r>
    <x v="0"/>
    <x v="27"/>
    <x v="27"/>
    <x v="32"/>
    <x v="32"/>
    <x v="32"/>
    <x v="13"/>
    <x v="149"/>
    <x v="139"/>
    <x v="97"/>
    <x v="161"/>
    <x v="110"/>
    <x v="137"/>
    <x v="0"/>
  </r>
  <r>
    <x v="0"/>
    <x v="27"/>
    <x v="27"/>
    <x v="19"/>
    <x v="19"/>
    <x v="19"/>
    <x v="13"/>
    <x v="149"/>
    <x v="139"/>
    <x v="69"/>
    <x v="44"/>
    <x v="105"/>
    <x v="292"/>
    <x v="0"/>
  </r>
  <r>
    <x v="0"/>
    <x v="27"/>
    <x v="27"/>
    <x v="33"/>
    <x v="33"/>
    <x v="33"/>
    <x v="15"/>
    <x v="142"/>
    <x v="342"/>
    <x v="82"/>
    <x v="88"/>
    <x v="107"/>
    <x v="296"/>
    <x v="0"/>
  </r>
  <r>
    <x v="0"/>
    <x v="27"/>
    <x v="27"/>
    <x v="34"/>
    <x v="34"/>
    <x v="34"/>
    <x v="15"/>
    <x v="142"/>
    <x v="342"/>
    <x v="17"/>
    <x v="350"/>
    <x v="109"/>
    <x v="259"/>
    <x v="0"/>
  </r>
  <r>
    <x v="0"/>
    <x v="27"/>
    <x v="27"/>
    <x v="10"/>
    <x v="10"/>
    <x v="10"/>
    <x v="17"/>
    <x v="143"/>
    <x v="34"/>
    <x v="96"/>
    <x v="163"/>
    <x v="112"/>
    <x v="68"/>
    <x v="0"/>
  </r>
  <r>
    <x v="0"/>
    <x v="27"/>
    <x v="27"/>
    <x v="38"/>
    <x v="38"/>
    <x v="38"/>
    <x v="18"/>
    <x v="144"/>
    <x v="14"/>
    <x v="122"/>
    <x v="349"/>
    <x v="112"/>
    <x v="68"/>
    <x v="0"/>
  </r>
  <r>
    <x v="0"/>
    <x v="27"/>
    <x v="27"/>
    <x v="17"/>
    <x v="17"/>
    <x v="17"/>
    <x v="19"/>
    <x v="167"/>
    <x v="343"/>
    <x v="33"/>
    <x v="34"/>
    <x v="111"/>
    <x v="297"/>
    <x v="0"/>
  </r>
  <r>
    <x v="0"/>
    <x v="27"/>
    <x v="27"/>
    <x v="14"/>
    <x v="14"/>
    <x v="14"/>
    <x v="19"/>
    <x v="167"/>
    <x v="343"/>
    <x v="17"/>
    <x v="350"/>
    <x v="108"/>
    <x v="70"/>
    <x v="0"/>
  </r>
  <r>
    <x v="0"/>
    <x v="28"/>
    <x v="28"/>
    <x v="5"/>
    <x v="5"/>
    <x v="5"/>
    <x v="0"/>
    <x v="132"/>
    <x v="344"/>
    <x v="141"/>
    <x v="351"/>
    <x v="109"/>
    <x v="173"/>
    <x v="0"/>
  </r>
  <r>
    <x v="0"/>
    <x v="28"/>
    <x v="28"/>
    <x v="2"/>
    <x v="2"/>
    <x v="2"/>
    <x v="1"/>
    <x v="137"/>
    <x v="345"/>
    <x v="83"/>
    <x v="352"/>
    <x v="66"/>
    <x v="298"/>
    <x v="0"/>
  </r>
  <r>
    <x v="0"/>
    <x v="28"/>
    <x v="28"/>
    <x v="3"/>
    <x v="3"/>
    <x v="3"/>
    <x v="2"/>
    <x v="156"/>
    <x v="211"/>
    <x v="97"/>
    <x v="353"/>
    <x v="106"/>
    <x v="299"/>
    <x v="0"/>
  </r>
  <r>
    <x v="0"/>
    <x v="28"/>
    <x v="28"/>
    <x v="1"/>
    <x v="1"/>
    <x v="1"/>
    <x v="3"/>
    <x v="174"/>
    <x v="346"/>
    <x v="117"/>
    <x v="354"/>
    <x v="110"/>
    <x v="137"/>
    <x v="0"/>
  </r>
  <r>
    <x v="0"/>
    <x v="28"/>
    <x v="28"/>
    <x v="0"/>
    <x v="0"/>
    <x v="0"/>
    <x v="3"/>
    <x v="174"/>
    <x v="346"/>
    <x v="117"/>
    <x v="354"/>
    <x v="110"/>
    <x v="137"/>
    <x v="0"/>
  </r>
  <r>
    <x v="0"/>
    <x v="28"/>
    <x v="28"/>
    <x v="9"/>
    <x v="9"/>
    <x v="9"/>
    <x v="5"/>
    <x v="158"/>
    <x v="347"/>
    <x v="127"/>
    <x v="355"/>
    <x v="110"/>
    <x v="137"/>
    <x v="0"/>
  </r>
  <r>
    <x v="0"/>
    <x v="28"/>
    <x v="28"/>
    <x v="7"/>
    <x v="7"/>
    <x v="7"/>
    <x v="6"/>
    <x v="149"/>
    <x v="348"/>
    <x v="99"/>
    <x v="356"/>
    <x v="110"/>
    <x v="137"/>
    <x v="0"/>
  </r>
  <r>
    <x v="0"/>
    <x v="28"/>
    <x v="28"/>
    <x v="10"/>
    <x v="10"/>
    <x v="10"/>
    <x v="6"/>
    <x v="149"/>
    <x v="348"/>
    <x v="99"/>
    <x v="356"/>
    <x v="112"/>
    <x v="164"/>
    <x v="0"/>
  </r>
  <r>
    <x v="0"/>
    <x v="28"/>
    <x v="28"/>
    <x v="6"/>
    <x v="6"/>
    <x v="6"/>
    <x v="8"/>
    <x v="142"/>
    <x v="349"/>
    <x v="96"/>
    <x v="258"/>
    <x v="108"/>
    <x v="169"/>
    <x v="0"/>
  </r>
  <r>
    <x v="0"/>
    <x v="28"/>
    <x v="28"/>
    <x v="8"/>
    <x v="8"/>
    <x v="8"/>
    <x v="9"/>
    <x v="143"/>
    <x v="350"/>
    <x v="69"/>
    <x v="357"/>
    <x v="109"/>
    <x v="173"/>
    <x v="0"/>
  </r>
  <r>
    <x v="0"/>
    <x v="28"/>
    <x v="28"/>
    <x v="18"/>
    <x v="18"/>
    <x v="18"/>
    <x v="10"/>
    <x v="167"/>
    <x v="351"/>
    <x v="123"/>
    <x v="358"/>
    <x v="107"/>
    <x v="166"/>
    <x v="0"/>
  </r>
  <r>
    <x v="0"/>
    <x v="28"/>
    <x v="28"/>
    <x v="4"/>
    <x v="4"/>
    <x v="4"/>
    <x v="11"/>
    <x v="168"/>
    <x v="51"/>
    <x v="17"/>
    <x v="359"/>
    <x v="112"/>
    <x v="164"/>
    <x v="0"/>
  </r>
  <r>
    <x v="0"/>
    <x v="28"/>
    <x v="28"/>
    <x v="23"/>
    <x v="23"/>
    <x v="23"/>
    <x v="12"/>
    <x v="169"/>
    <x v="33"/>
    <x v="98"/>
    <x v="360"/>
    <x v="108"/>
    <x v="169"/>
    <x v="0"/>
  </r>
  <r>
    <x v="0"/>
    <x v="28"/>
    <x v="28"/>
    <x v="11"/>
    <x v="11"/>
    <x v="11"/>
    <x v="12"/>
    <x v="169"/>
    <x v="33"/>
    <x v="17"/>
    <x v="359"/>
    <x v="110"/>
    <x v="137"/>
    <x v="0"/>
  </r>
  <r>
    <x v="0"/>
    <x v="28"/>
    <x v="28"/>
    <x v="12"/>
    <x v="12"/>
    <x v="12"/>
    <x v="12"/>
    <x v="169"/>
    <x v="33"/>
    <x v="17"/>
    <x v="359"/>
    <x v="110"/>
    <x v="137"/>
    <x v="0"/>
  </r>
  <r>
    <x v="0"/>
    <x v="28"/>
    <x v="28"/>
    <x v="17"/>
    <x v="17"/>
    <x v="17"/>
    <x v="12"/>
    <x v="169"/>
    <x v="33"/>
    <x v="33"/>
    <x v="34"/>
    <x v="114"/>
    <x v="300"/>
    <x v="0"/>
  </r>
  <r>
    <x v="0"/>
    <x v="28"/>
    <x v="28"/>
    <x v="14"/>
    <x v="14"/>
    <x v="14"/>
    <x v="12"/>
    <x v="169"/>
    <x v="33"/>
    <x v="82"/>
    <x v="361"/>
    <x v="112"/>
    <x v="164"/>
    <x v="0"/>
  </r>
  <r>
    <x v="0"/>
    <x v="28"/>
    <x v="28"/>
    <x v="33"/>
    <x v="33"/>
    <x v="33"/>
    <x v="17"/>
    <x v="170"/>
    <x v="123"/>
    <x v="50"/>
    <x v="362"/>
    <x v="108"/>
    <x v="169"/>
    <x v="0"/>
  </r>
  <r>
    <x v="0"/>
    <x v="28"/>
    <x v="28"/>
    <x v="22"/>
    <x v="22"/>
    <x v="22"/>
    <x v="18"/>
    <x v="171"/>
    <x v="222"/>
    <x v="33"/>
    <x v="34"/>
    <x v="105"/>
    <x v="180"/>
    <x v="0"/>
  </r>
  <r>
    <x v="0"/>
    <x v="28"/>
    <x v="28"/>
    <x v="50"/>
    <x v="50"/>
    <x v="50"/>
    <x v="18"/>
    <x v="171"/>
    <x v="222"/>
    <x v="33"/>
    <x v="34"/>
    <x v="109"/>
    <x v="173"/>
    <x v="0"/>
  </r>
  <r>
    <x v="0"/>
    <x v="29"/>
    <x v="29"/>
    <x v="3"/>
    <x v="3"/>
    <x v="3"/>
    <x v="0"/>
    <x v="106"/>
    <x v="352"/>
    <x v="108"/>
    <x v="363"/>
    <x v="99"/>
    <x v="301"/>
    <x v="0"/>
  </r>
  <r>
    <x v="0"/>
    <x v="29"/>
    <x v="29"/>
    <x v="0"/>
    <x v="0"/>
    <x v="0"/>
    <x v="1"/>
    <x v="136"/>
    <x v="353"/>
    <x v="136"/>
    <x v="364"/>
    <x v="110"/>
    <x v="137"/>
    <x v="0"/>
  </r>
  <r>
    <x v="0"/>
    <x v="29"/>
    <x v="29"/>
    <x v="4"/>
    <x v="4"/>
    <x v="4"/>
    <x v="2"/>
    <x v="133"/>
    <x v="129"/>
    <x v="108"/>
    <x v="363"/>
    <x v="105"/>
    <x v="302"/>
    <x v="0"/>
  </r>
  <r>
    <x v="0"/>
    <x v="29"/>
    <x v="29"/>
    <x v="6"/>
    <x v="6"/>
    <x v="6"/>
    <x v="3"/>
    <x v="154"/>
    <x v="133"/>
    <x v="118"/>
    <x v="250"/>
    <x v="108"/>
    <x v="303"/>
    <x v="0"/>
  </r>
  <r>
    <x v="0"/>
    <x v="29"/>
    <x v="29"/>
    <x v="8"/>
    <x v="8"/>
    <x v="8"/>
    <x v="3"/>
    <x v="154"/>
    <x v="133"/>
    <x v="34"/>
    <x v="258"/>
    <x v="97"/>
    <x v="304"/>
    <x v="0"/>
  </r>
  <r>
    <x v="0"/>
    <x v="29"/>
    <x v="29"/>
    <x v="1"/>
    <x v="1"/>
    <x v="1"/>
    <x v="5"/>
    <x v="139"/>
    <x v="354"/>
    <x v="121"/>
    <x v="365"/>
    <x v="110"/>
    <x v="137"/>
    <x v="0"/>
  </r>
  <r>
    <x v="0"/>
    <x v="29"/>
    <x v="29"/>
    <x v="9"/>
    <x v="9"/>
    <x v="9"/>
    <x v="6"/>
    <x v="157"/>
    <x v="113"/>
    <x v="97"/>
    <x v="366"/>
    <x v="109"/>
    <x v="305"/>
    <x v="0"/>
  </r>
  <r>
    <x v="0"/>
    <x v="29"/>
    <x v="29"/>
    <x v="10"/>
    <x v="10"/>
    <x v="10"/>
    <x v="6"/>
    <x v="157"/>
    <x v="113"/>
    <x v="92"/>
    <x v="367"/>
    <x v="112"/>
    <x v="306"/>
    <x v="0"/>
  </r>
  <r>
    <x v="0"/>
    <x v="29"/>
    <x v="29"/>
    <x v="5"/>
    <x v="5"/>
    <x v="5"/>
    <x v="8"/>
    <x v="141"/>
    <x v="190"/>
    <x v="92"/>
    <x v="367"/>
    <x v="110"/>
    <x v="137"/>
    <x v="0"/>
  </r>
  <r>
    <x v="0"/>
    <x v="29"/>
    <x v="29"/>
    <x v="7"/>
    <x v="7"/>
    <x v="7"/>
    <x v="8"/>
    <x v="141"/>
    <x v="190"/>
    <x v="97"/>
    <x v="366"/>
    <x v="110"/>
    <x v="137"/>
    <x v="0"/>
  </r>
  <r>
    <x v="0"/>
    <x v="29"/>
    <x v="29"/>
    <x v="2"/>
    <x v="2"/>
    <x v="2"/>
    <x v="10"/>
    <x v="149"/>
    <x v="99"/>
    <x v="69"/>
    <x v="368"/>
    <x v="114"/>
    <x v="307"/>
    <x v="0"/>
  </r>
  <r>
    <x v="0"/>
    <x v="29"/>
    <x v="29"/>
    <x v="13"/>
    <x v="13"/>
    <x v="13"/>
    <x v="11"/>
    <x v="167"/>
    <x v="355"/>
    <x v="82"/>
    <x v="256"/>
    <x v="109"/>
    <x v="305"/>
    <x v="0"/>
  </r>
  <r>
    <x v="0"/>
    <x v="29"/>
    <x v="29"/>
    <x v="15"/>
    <x v="15"/>
    <x v="15"/>
    <x v="12"/>
    <x v="168"/>
    <x v="120"/>
    <x v="82"/>
    <x v="256"/>
    <x v="108"/>
    <x v="303"/>
    <x v="0"/>
  </r>
  <r>
    <x v="0"/>
    <x v="29"/>
    <x v="29"/>
    <x v="26"/>
    <x v="26"/>
    <x v="26"/>
    <x v="13"/>
    <x v="170"/>
    <x v="35"/>
    <x v="123"/>
    <x v="122"/>
    <x v="109"/>
    <x v="305"/>
    <x v="0"/>
  </r>
  <r>
    <x v="0"/>
    <x v="29"/>
    <x v="29"/>
    <x v="14"/>
    <x v="14"/>
    <x v="14"/>
    <x v="13"/>
    <x v="170"/>
    <x v="35"/>
    <x v="82"/>
    <x v="256"/>
    <x v="110"/>
    <x v="137"/>
    <x v="0"/>
  </r>
  <r>
    <x v="0"/>
    <x v="29"/>
    <x v="29"/>
    <x v="23"/>
    <x v="23"/>
    <x v="23"/>
    <x v="15"/>
    <x v="171"/>
    <x v="356"/>
    <x v="123"/>
    <x v="122"/>
    <x v="108"/>
    <x v="303"/>
    <x v="0"/>
  </r>
  <r>
    <x v="0"/>
    <x v="29"/>
    <x v="29"/>
    <x v="17"/>
    <x v="17"/>
    <x v="17"/>
    <x v="15"/>
    <x v="171"/>
    <x v="356"/>
    <x v="33"/>
    <x v="34"/>
    <x v="109"/>
    <x v="305"/>
    <x v="0"/>
  </r>
  <r>
    <x v="0"/>
    <x v="29"/>
    <x v="29"/>
    <x v="38"/>
    <x v="38"/>
    <x v="38"/>
    <x v="17"/>
    <x v="172"/>
    <x v="108"/>
    <x v="50"/>
    <x v="216"/>
    <x v="110"/>
    <x v="137"/>
    <x v="0"/>
  </r>
  <r>
    <x v="0"/>
    <x v="29"/>
    <x v="29"/>
    <x v="34"/>
    <x v="34"/>
    <x v="34"/>
    <x v="17"/>
    <x v="172"/>
    <x v="108"/>
    <x v="123"/>
    <x v="122"/>
    <x v="110"/>
    <x v="137"/>
    <x v="0"/>
  </r>
  <r>
    <x v="0"/>
    <x v="29"/>
    <x v="29"/>
    <x v="27"/>
    <x v="27"/>
    <x v="27"/>
    <x v="19"/>
    <x v="173"/>
    <x v="357"/>
    <x v="123"/>
    <x v="122"/>
    <x v="110"/>
    <x v="137"/>
    <x v="0"/>
  </r>
  <r>
    <x v="0"/>
    <x v="29"/>
    <x v="29"/>
    <x v="42"/>
    <x v="42"/>
    <x v="42"/>
    <x v="19"/>
    <x v="173"/>
    <x v="357"/>
    <x v="123"/>
    <x v="122"/>
    <x v="110"/>
    <x v="137"/>
    <x v="0"/>
  </r>
  <r>
    <x v="0"/>
    <x v="29"/>
    <x v="29"/>
    <x v="33"/>
    <x v="33"/>
    <x v="33"/>
    <x v="19"/>
    <x v="173"/>
    <x v="357"/>
    <x v="110"/>
    <x v="261"/>
    <x v="112"/>
    <x v="306"/>
    <x v="0"/>
  </r>
  <r>
    <x v="0"/>
    <x v="29"/>
    <x v="29"/>
    <x v="11"/>
    <x v="11"/>
    <x v="11"/>
    <x v="19"/>
    <x v="173"/>
    <x v="357"/>
    <x v="123"/>
    <x v="122"/>
    <x v="110"/>
    <x v="137"/>
    <x v="0"/>
  </r>
  <r>
    <x v="0"/>
    <x v="29"/>
    <x v="29"/>
    <x v="31"/>
    <x v="31"/>
    <x v="31"/>
    <x v="19"/>
    <x v="173"/>
    <x v="357"/>
    <x v="123"/>
    <x v="122"/>
    <x v="110"/>
    <x v="137"/>
    <x v="0"/>
  </r>
  <r>
    <x v="0"/>
    <x v="29"/>
    <x v="29"/>
    <x v="24"/>
    <x v="24"/>
    <x v="24"/>
    <x v="19"/>
    <x v="173"/>
    <x v="357"/>
    <x v="123"/>
    <x v="122"/>
    <x v="110"/>
    <x v="137"/>
    <x v="0"/>
  </r>
  <r>
    <x v="0"/>
    <x v="29"/>
    <x v="29"/>
    <x v="29"/>
    <x v="29"/>
    <x v="29"/>
    <x v="19"/>
    <x v="173"/>
    <x v="357"/>
    <x v="110"/>
    <x v="261"/>
    <x v="112"/>
    <x v="306"/>
    <x v="0"/>
  </r>
  <r>
    <x v="0"/>
    <x v="29"/>
    <x v="29"/>
    <x v="45"/>
    <x v="45"/>
    <x v="45"/>
    <x v="19"/>
    <x v="173"/>
    <x v="357"/>
    <x v="110"/>
    <x v="261"/>
    <x v="112"/>
    <x v="306"/>
    <x v="0"/>
  </r>
  <r>
    <x v="0"/>
    <x v="29"/>
    <x v="29"/>
    <x v="21"/>
    <x v="21"/>
    <x v="21"/>
    <x v="19"/>
    <x v="173"/>
    <x v="357"/>
    <x v="110"/>
    <x v="261"/>
    <x v="112"/>
    <x v="306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5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3"/>
    <x v="13"/>
    <x v="13"/>
    <x v="6"/>
    <x v="0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4"/>
    <x v="14"/>
    <x v="14"/>
    <x v="15"/>
    <x v="15"/>
    <x v="15"/>
    <x v="14"/>
    <x v="0"/>
  </r>
  <r>
    <x v="0"/>
    <x v="0"/>
    <x v="0"/>
    <x v="16"/>
    <x v="16"/>
    <x v="16"/>
    <x v="15"/>
    <x v="15"/>
    <x v="14"/>
    <x v="16"/>
    <x v="16"/>
    <x v="16"/>
    <x v="15"/>
    <x v="0"/>
  </r>
  <r>
    <x v="0"/>
    <x v="0"/>
    <x v="0"/>
    <x v="17"/>
    <x v="17"/>
    <x v="17"/>
    <x v="16"/>
    <x v="16"/>
    <x v="15"/>
    <x v="17"/>
    <x v="17"/>
    <x v="17"/>
    <x v="16"/>
    <x v="0"/>
  </r>
  <r>
    <x v="0"/>
    <x v="0"/>
    <x v="0"/>
    <x v="18"/>
    <x v="18"/>
    <x v="18"/>
    <x v="17"/>
    <x v="17"/>
    <x v="16"/>
    <x v="18"/>
    <x v="18"/>
    <x v="18"/>
    <x v="17"/>
    <x v="0"/>
  </r>
  <r>
    <x v="0"/>
    <x v="0"/>
    <x v="0"/>
    <x v="19"/>
    <x v="19"/>
    <x v="19"/>
    <x v="18"/>
    <x v="18"/>
    <x v="17"/>
    <x v="19"/>
    <x v="19"/>
    <x v="19"/>
    <x v="18"/>
    <x v="0"/>
  </r>
  <r>
    <x v="0"/>
    <x v="1"/>
    <x v="1"/>
    <x v="0"/>
    <x v="0"/>
    <x v="0"/>
    <x v="0"/>
    <x v="19"/>
    <x v="18"/>
    <x v="11"/>
    <x v="20"/>
    <x v="20"/>
    <x v="19"/>
    <x v="0"/>
  </r>
  <r>
    <x v="0"/>
    <x v="1"/>
    <x v="1"/>
    <x v="2"/>
    <x v="2"/>
    <x v="2"/>
    <x v="1"/>
    <x v="20"/>
    <x v="19"/>
    <x v="20"/>
    <x v="21"/>
    <x v="21"/>
    <x v="20"/>
    <x v="0"/>
  </r>
  <r>
    <x v="0"/>
    <x v="1"/>
    <x v="1"/>
    <x v="1"/>
    <x v="1"/>
    <x v="1"/>
    <x v="2"/>
    <x v="21"/>
    <x v="20"/>
    <x v="21"/>
    <x v="22"/>
    <x v="22"/>
    <x v="21"/>
    <x v="0"/>
  </r>
  <r>
    <x v="0"/>
    <x v="1"/>
    <x v="1"/>
    <x v="3"/>
    <x v="3"/>
    <x v="3"/>
    <x v="3"/>
    <x v="22"/>
    <x v="21"/>
    <x v="22"/>
    <x v="23"/>
    <x v="23"/>
    <x v="22"/>
    <x v="0"/>
  </r>
  <r>
    <x v="0"/>
    <x v="1"/>
    <x v="1"/>
    <x v="5"/>
    <x v="5"/>
    <x v="5"/>
    <x v="4"/>
    <x v="23"/>
    <x v="22"/>
    <x v="23"/>
    <x v="24"/>
    <x v="24"/>
    <x v="23"/>
    <x v="0"/>
  </r>
  <r>
    <x v="0"/>
    <x v="1"/>
    <x v="1"/>
    <x v="4"/>
    <x v="4"/>
    <x v="4"/>
    <x v="5"/>
    <x v="24"/>
    <x v="23"/>
    <x v="24"/>
    <x v="25"/>
    <x v="25"/>
    <x v="24"/>
    <x v="2"/>
  </r>
  <r>
    <x v="0"/>
    <x v="1"/>
    <x v="1"/>
    <x v="7"/>
    <x v="7"/>
    <x v="7"/>
    <x v="6"/>
    <x v="25"/>
    <x v="24"/>
    <x v="25"/>
    <x v="26"/>
    <x v="26"/>
    <x v="25"/>
    <x v="0"/>
  </r>
  <r>
    <x v="0"/>
    <x v="1"/>
    <x v="1"/>
    <x v="17"/>
    <x v="17"/>
    <x v="17"/>
    <x v="7"/>
    <x v="26"/>
    <x v="25"/>
    <x v="26"/>
    <x v="27"/>
    <x v="27"/>
    <x v="26"/>
    <x v="0"/>
  </r>
  <r>
    <x v="0"/>
    <x v="1"/>
    <x v="1"/>
    <x v="6"/>
    <x v="6"/>
    <x v="6"/>
    <x v="8"/>
    <x v="27"/>
    <x v="26"/>
    <x v="27"/>
    <x v="28"/>
    <x v="28"/>
    <x v="27"/>
    <x v="0"/>
  </r>
  <r>
    <x v="0"/>
    <x v="1"/>
    <x v="1"/>
    <x v="10"/>
    <x v="10"/>
    <x v="10"/>
    <x v="9"/>
    <x v="28"/>
    <x v="11"/>
    <x v="28"/>
    <x v="29"/>
    <x v="9"/>
    <x v="28"/>
    <x v="0"/>
  </r>
  <r>
    <x v="0"/>
    <x v="1"/>
    <x v="1"/>
    <x v="8"/>
    <x v="8"/>
    <x v="8"/>
    <x v="9"/>
    <x v="28"/>
    <x v="11"/>
    <x v="29"/>
    <x v="30"/>
    <x v="29"/>
    <x v="29"/>
    <x v="0"/>
  </r>
  <r>
    <x v="0"/>
    <x v="1"/>
    <x v="1"/>
    <x v="15"/>
    <x v="15"/>
    <x v="15"/>
    <x v="9"/>
    <x v="28"/>
    <x v="11"/>
    <x v="30"/>
    <x v="31"/>
    <x v="30"/>
    <x v="30"/>
    <x v="0"/>
  </r>
  <r>
    <x v="0"/>
    <x v="1"/>
    <x v="1"/>
    <x v="13"/>
    <x v="13"/>
    <x v="13"/>
    <x v="12"/>
    <x v="29"/>
    <x v="27"/>
    <x v="31"/>
    <x v="32"/>
    <x v="31"/>
    <x v="31"/>
    <x v="0"/>
  </r>
  <r>
    <x v="0"/>
    <x v="1"/>
    <x v="1"/>
    <x v="14"/>
    <x v="14"/>
    <x v="14"/>
    <x v="13"/>
    <x v="30"/>
    <x v="28"/>
    <x v="32"/>
    <x v="33"/>
    <x v="32"/>
    <x v="32"/>
    <x v="0"/>
  </r>
  <r>
    <x v="0"/>
    <x v="1"/>
    <x v="1"/>
    <x v="9"/>
    <x v="9"/>
    <x v="9"/>
    <x v="14"/>
    <x v="31"/>
    <x v="29"/>
    <x v="33"/>
    <x v="34"/>
    <x v="33"/>
    <x v="33"/>
    <x v="0"/>
  </r>
  <r>
    <x v="0"/>
    <x v="1"/>
    <x v="1"/>
    <x v="19"/>
    <x v="19"/>
    <x v="19"/>
    <x v="19"/>
    <x v="32"/>
    <x v="30"/>
    <x v="34"/>
    <x v="35"/>
    <x v="34"/>
    <x v="34"/>
    <x v="0"/>
  </r>
  <r>
    <x v="0"/>
    <x v="1"/>
    <x v="1"/>
    <x v="11"/>
    <x v="11"/>
    <x v="11"/>
    <x v="15"/>
    <x v="33"/>
    <x v="31"/>
    <x v="35"/>
    <x v="36"/>
    <x v="35"/>
    <x v="35"/>
    <x v="0"/>
  </r>
  <r>
    <x v="0"/>
    <x v="1"/>
    <x v="1"/>
    <x v="12"/>
    <x v="12"/>
    <x v="12"/>
    <x v="16"/>
    <x v="34"/>
    <x v="32"/>
    <x v="36"/>
    <x v="37"/>
    <x v="36"/>
    <x v="36"/>
    <x v="0"/>
  </r>
  <r>
    <x v="0"/>
    <x v="1"/>
    <x v="1"/>
    <x v="20"/>
    <x v="20"/>
    <x v="20"/>
    <x v="17"/>
    <x v="35"/>
    <x v="33"/>
    <x v="37"/>
    <x v="38"/>
    <x v="29"/>
    <x v="29"/>
    <x v="0"/>
  </r>
  <r>
    <x v="0"/>
    <x v="1"/>
    <x v="1"/>
    <x v="18"/>
    <x v="18"/>
    <x v="18"/>
    <x v="18"/>
    <x v="36"/>
    <x v="34"/>
    <x v="26"/>
    <x v="27"/>
    <x v="37"/>
    <x v="37"/>
    <x v="0"/>
  </r>
  <r>
    <x v="0"/>
    <x v="1"/>
    <x v="1"/>
    <x v="21"/>
    <x v="21"/>
    <x v="21"/>
    <x v="18"/>
    <x v="36"/>
    <x v="34"/>
    <x v="38"/>
    <x v="39"/>
    <x v="38"/>
    <x v="38"/>
    <x v="0"/>
  </r>
  <r>
    <x v="0"/>
    <x v="2"/>
    <x v="2"/>
    <x v="0"/>
    <x v="0"/>
    <x v="0"/>
    <x v="0"/>
    <x v="37"/>
    <x v="35"/>
    <x v="39"/>
    <x v="40"/>
    <x v="39"/>
    <x v="5"/>
    <x v="0"/>
  </r>
  <r>
    <x v="0"/>
    <x v="2"/>
    <x v="2"/>
    <x v="1"/>
    <x v="1"/>
    <x v="1"/>
    <x v="1"/>
    <x v="38"/>
    <x v="36"/>
    <x v="40"/>
    <x v="41"/>
    <x v="40"/>
    <x v="39"/>
    <x v="0"/>
  </r>
  <r>
    <x v="0"/>
    <x v="2"/>
    <x v="2"/>
    <x v="2"/>
    <x v="2"/>
    <x v="2"/>
    <x v="2"/>
    <x v="39"/>
    <x v="37"/>
    <x v="41"/>
    <x v="42"/>
    <x v="33"/>
    <x v="40"/>
    <x v="0"/>
  </r>
  <r>
    <x v="0"/>
    <x v="2"/>
    <x v="2"/>
    <x v="5"/>
    <x v="5"/>
    <x v="5"/>
    <x v="3"/>
    <x v="40"/>
    <x v="38"/>
    <x v="42"/>
    <x v="43"/>
    <x v="41"/>
    <x v="41"/>
    <x v="0"/>
  </r>
  <r>
    <x v="0"/>
    <x v="2"/>
    <x v="2"/>
    <x v="6"/>
    <x v="6"/>
    <x v="6"/>
    <x v="4"/>
    <x v="41"/>
    <x v="39"/>
    <x v="43"/>
    <x v="44"/>
    <x v="42"/>
    <x v="42"/>
    <x v="0"/>
  </r>
  <r>
    <x v="0"/>
    <x v="2"/>
    <x v="2"/>
    <x v="13"/>
    <x v="13"/>
    <x v="13"/>
    <x v="5"/>
    <x v="42"/>
    <x v="25"/>
    <x v="28"/>
    <x v="45"/>
    <x v="43"/>
    <x v="43"/>
    <x v="0"/>
  </r>
  <r>
    <x v="0"/>
    <x v="2"/>
    <x v="2"/>
    <x v="3"/>
    <x v="3"/>
    <x v="3"/>
    <x v="6"/>
    <x v="43"/>
    <x v="40"/>
    <x v="44"/>
    <x v="46"/>
    <x v="43"/>
    <x v="43"/>
    <x v="0"/>
  </r>
  <r>
    <x v="0"/>
    <x v="2"/>
    <x v="2"/>
    <x v="11"/>
    <x v="11"/>
    <x v="11"/>
    <x v="7"/>
    <x v="44"/>
    <x v="41"/>
    <x v="45"/>
    <x v="47"/>
    <x v="44"/>
    <x v="44"/>
    <x v="0"/>
  </r>
  <r>
    <x v="0"/>
    <x v="2"/>
    <x v="2"/>
    <x v="4"/>
    <x v="4"/>
    <x v="4"/>
    <x v="8"/>
    <x v="45"/>
    <x v="42"/>
    <x v="46"/>
    <x v="48"/>
    <x v="45"/>
    <x v="20"/>
    <x v="0"/>
  </r>
  <r>
    <x v="0"/>
    <x v="2"/>
    <x v="2"/>
    <x v="10"/>
    <x v="10"/>
    <x v="10"/>
    <x v="9"/>
    <x v="24"/>
    <x v="43"/>
    <x v="47"/>
    <x v="49"/>
    <x v="46"/>
    <x v="45"/>
    <x v="0"/>
  </r>
  <r>
    <x v="0"/>
    <x v="2"/>
    <x v="2"/>
    <x v="9"/>
    <x v="9"/>
    <x v="9"/>
    <x v="10"/>
    <x v="25"/>
    <x v="44"/>
    <x v="48"/>
    <x v="50"/>
    <x v="47"/>
    <x v="4"/>
    <x v="0"/>
  </r>
  <r>
    <x v="0"/>
    <x v="2"/>
    <x v="2"/>
    <x v="21"/>
    <x v="21"/>
    <x v="21"/>
    <x v="11"/>
    <x v="46"/>
    <x v="45"/>
    <x v="44"/>
    <x v="46"/>
    <x v="48"/>
    <x v="46"/>
    <x v="0"/>
  </r>
  <r>
    <x v="0"/>
    <x v="2"/>
    <x v="2"/>
    <x v="16"/>
    <x v="16"/>
    <x v="16"/>
    <x v="11"/>
    <x v="46"/>
    <x v="45"/>
    <x v="49"/>
    <x v="51"/>
    <x v="25"/>
    <x v="47"/>
    <x v="0"/>
  </r>
  <r>
    <x v="0"/>
    <x v="2"/>
    <x v="2"/>
    <x v="7"/>
    <x v="7"/>
    <x v="7"/>
    <x v="13"/>
    <x v="47"/>
    <x v="46"/>
    <x v="50"/>
    <x v="52"/>
    <x v="24"/>
    <x v="48"/>
    <x v="0"/>
  </r>
  <r>
    <x v="0"/>
    <x v="2"/>
    <x v="2"/>
    <x v="18"/>
    <x v="18"/>
    <x v="18"/>
    <x v="14"/>
    <x v="48"/>
    <x v="47"/>
    <x v="51"/>
    <x v="53"/>
    <x v="49"/>
    <x v="49"/>
    <x v="0"/>
  </r>
  <r>
    <x v="0"/>
    <x v="2"/>
    <x v="2"/>
    <x v="19"/>
    <x v="19"/>
    <x v="19"/>
    <x v="14"/>
    <x v="48"/>
    <x v="47"/>
    <x v="52"/>
    <x v="54"/>
    <x v="21"/>
    <x v="50"/>
    <x v="0"/>
  </r>
  <r>
    <x v="0"/>
    <x v="2"/>
    <x v="2"/>
    <x v="12"/>
    <x v="12"/>
    <x v="12"/>
    <x v="15"/>
    <x v="49"/>
    <x v="12"/>
    <x v="53"/>
    <x v="55"/>
    <x v="50"/>
    <x v="51"/>
    <x v="0"/>
  </r>
  <r>
    <x v="0"/>
    <x v="2"/>
    <x v="2"/>
    <x v="8"/>
    <x v="8"/>
    <x v="8"/>
    <x v="16"/>
    <x v="50"/>
    <x v="13"/>
    <x v="36"/>
    <x v="56"/>
    <x v="51"/>
    <x v="52"/>
    <x v="0"/>
  </r>
  <r>
    <x v="0"/>
    <x v="2"/>
    <x v="2"/>
    <x v="17"/>
    <x v="17"/>
    <x v="17"/>
    <x v="17"/>
    <x v="51"/>
    <x v="48"/>
    <x v="54"/>
    <x v="57"/>
    <x v="42"/>
    <x v="42"/>
    <x v="0"/>
  </r>
  <r>
    <x v="0"/>
    <x v="2"/>
    <x v="2"/>
    <x v="15"/>
    <x v="15"/>
    <x v="15"/>
    <x v="18"/>
    <x v="52"/>
    <x v="30"/>
    <x v="55"/>
    <x v="15"/>
    <x v="24"/>
    <x v="48"/>
    <x v="0"/>
  </r>
  <r>
    <x v="0"/>
    <x v="3"/>
    <x v="3"/>
    <x v="1"/>
    <x v="1"/>
    <x v="1"/>
    <x v="0"/>
    <x v="53"/>
    <x v="49"/>
    <x v="56"/>
    <x v="58"/>
    <x v="52"/>
    <x v="53"/>
    <x v="0"/>
  </r>
  <r>
    <x v="0"/>
    <x v="3"/>
    <x v="3"/>
    <x v="0"/>
    <x v="0"/>
    <x v="0"/>
    <x v="1"/>
    <x v="54"/>
    <x v="50"/>
    <x v="57"/>
    <x v="59"/>
    <x v="53"/>
    <x v="54"/>
    <x v="0"/>
  </r>
  <r>
    <x v="0"/>
    <x v="3"/>
    <x v="3"/>
    <x v="8"/>
    <x v="8"/>
    <x v="8"/>
    <x v="2"/>
    <x v="55"/>
    <x v="51"/>
    <x v="58"/>
    <x v="60"/>
    <x v="31"/>
    <x v="43"/>
    <x v="2"/>
  </r>
  <r>
    <x v="0"/>
    <x v="3"/>
    <x v="3"/>
    <x v="2"/>
    <x v="2"/>
    <x v="2"/>
    <x v="3"/>
    <x v="48"/>
    <x v="52"/>
    <x v="59"/>
    <x v="61"/>
    <x v="54"/>
    <x v="55"/>
    <x v="0"/>
  </r>
  <r>
    <x v="0"/>
    <x v="3"/>
    <x v="3"/>
    <x v="6"/>
    <x v="6"/>
    <x v="6"/>
    <x v="4"/>
    <x v="50"/>
    <x v="53"/>
    <x v="60"/>
    <x v="62"/>
    <x v="28"/>
    <x v="56"/>
    <x v="0"/>
  </r>
  <r>
    <x v="0"/>
    <x v="3"/>
    <x v="3"/>
    <x v="5"/>
    <x v="5"/>
    <x v="5"/>
    <x v="5"/>
    <x v="52"/>
    <x v="54"/>
    <x v="61"/>
    <x v="63"/>
    <x v="55"/>
    <x v="57"/>
    <x v="0"/>
  </r>
  <r>
    <x v="0"/>
    <x v="3"/>
    <x v="3"/>
    <x v="4"/>
    <x v="4"/>
    <x v="4"/>
    <x v="6"/>
    <x v="56"/>
    <x v="5"/>
    <x v="62"/>
    <x v="64"/>
    <x v="45"/>
    <x v="58"/>
    <x v="0"/>
  </r>
  <r>
    <x v="0"/>
    <x v="3"/>
    <x v="3"/>
    <x v="7"/>
    <x v="7"/>
    <x v="7"/>
    <x v="7"/>
    <x v="31"/>
    <x v="55"/>
    <x v="36"/>
    <x v="65"/>
    <x v="56"/>
    <x v="59"/>
    <x v="0"/>
  </r>
  <r>
    <x v="0"/>
    <x v="3"/>
    <x v="3"/>
    <x v="16"/>
    <x v="16"/>
    <x v="16"/>
    <x v="8"/>
    <x v="57"/>
    <x v="56"/>
    <x v="61"/>
    <x v="63"/>
    <x v="33"/>
    <x v="60"/>
    <x v="0"/>
  </r>
  <r>
    <x v="0"/>
    <x v="3"/>
    <x v="3"/>
    <x v="9"/>
    <x v="9"/>
    <x v="9"/>
    <x v="9"/>
    <x v="35"/>
    <x v="57"/>
    <x v="27"/>
    <x v="66"/>
    <x v="21"/>
    <x v="61"/>
    <x v="0"/>
  </r>
  <r>
    <x v="0"/>
    <x v="3"/>
    <x v="3"/>
    <x v="22"/>
    <x v="22"/>
    <x v="22"/>
    <x v="10"/>
    <x v="58"/>
    <x v="58"/>
    <x v="63"/>
    <x v="67"/>
    <x v="55"/>
    <x v="57"/>
    <x v="0"/>
  </r>
  <r>
    <x v="0"/>
    <x v="3"/>
    <x v="3"/>
    <x v="11"/>
    <x v="11"/>
    <x v="11"/>
    <x v="11"/>
    <x v="59"/>
    <x v="46"/>
    <x v="64"/>
    <x v="68"/>
    <x v="57"/>
    <x v="62"/>
    <x v="0"/>
  </r>
  <r>
    <x v="0"/>
    <x v="3"/>
    <x v="3"/>
    <x v="23"/>
    <x v="23"/>
    <x v="23"/>
    <x v="12"/>
    <x v="60"/>
    <x v="59"/>
    <x v="65"/>
    <x v="69"/>
    <x v="50"/>
    <x v="63"/>
    <x v="0"/>
  </r>
  <r>
    <x v="0"/>
    <x v="3"/>
    <x v="3"/>
    <x v="12"/>
    <x v="12"/>
    <x v="12"/>
    <x v="13"/>
    <x v="61"/>
    <x v="60"/>
    <x v="66"/>
    <x v="70"/>
    <x v="58"/>
    <x v="64"/>
    <x v="0"/>
  </r>
  <r>
    <x v="0"/>
    <x v="3"/>
    <x v="3"/>
    <x v="19"/>
    <x v="19"/>
    <x v="19"/>
    <x v="14"/>
    <x v="62"/>
    <x v="61"/>
    <x v="36"/>
    <x v="65"/>
    <x v="59"/>
    <x v="65"/>
    <x v="0"/>
  </r>
  <r>
    <x v="0"/>
    <x v="3"/>
    <x v="3"/>
    <x v="21"/>
    <x v="21"/>
    <x v="21"/>
    <x v="19"/>
    <x v="63"/>
    <x v="48"/>
    <x v="47"/>
    <x v="71"/>
    <x v="57"/>
    <x v="62"/>
    <x v="0"/>
  </r>
  <r>
    <x v="0"/>
    <x v="3"/>
    <x v="3"/>
    <x v="24"/>
    <x v="24"/>
    <x v="24"/>
    <x v="15"/>
    <x v="64"/>
    <x v="62"/>
    <x v="67"/>
    <x v="72"/>
    <x v="60"/>
    <x v="66"/>
    <x v="0"/>
  </r>
  <r>
    <x v="0"/>
    <x v="3"/>
    <x v="3"/>
    <x v="3"/>
    <x v="3"/>
    <x v="3"/>
    <x v="16"/>
    <x v="65"/>
    <x v="63"/>
    <x v="68"/>
    <x v="49"/>
    <x v="57"/>
    <x v="62"/>
    <x v="0"/>
  </r>
  <r>
    <x v="0"/>
    <x v="3"/>
    <x v="3"/>
    <x v="25"/>
    <x v="25"/>
    <x v="25"/>
    <x v="16"/>
    <x v="65"/>
    <x v="63"/>
    <x v="69"/>
    <x v="73"/>
    <x v="47"/>
    <x v="14"/>
    <x v="0"/>
  </r>
  <r>
    <x v="0"/>
    <x v="3"/>
    <x v="3"/>
    <x v="15"/>
    <x v="15"/>
    <x v="15"/>
    <x v="16"/>
    <x v="65"/>
    <x v="63"/>
    <x v="63"/>
    <x v="67"/>
    <x v="61"/>
    <x v="67"/>
    <x v="0"/>
  </r>
  <r>
    <x v="0"/>
    <x v="4"/>
    <x v="4"/>
    <x v="1"/>
    <x v="1"/>
    <x v="1"/>
    <x v="0"/>
    <x v="66"/>
    <x v="64"/>
    <x v="70"/>
    <x v="74"/>
    <x v="62"/>
    <x v="68"/>
    <x v="0"/>
  </r>
  <r>
    <x v="0"/>
    <x v="4"/>
    <x v="4"/>
    <x v="0"/>
    <x v="0"/>
    <x v="0"/>
    <x v="0"/>
    <x v="66"/>
    <x v="64"/>
    <x v="71"/>
    <x v="75"/>
    <x v="63"/>
    <x v="69"/>
    <x v="0"/>
  </r>
  <r>
    <x v="0"/>
    <x v="4"/>
    <x v="4"/>
    <x v="5"/>
    <x v="5"/>
    <x v="5"/>
    <x v="2"/>
    <x v="67"/>
    <x v="65"/>
    <x v="72"/>
    <x v="76"/>
    <x v="53"/>
    <x v="70"/>
    <x v="0"/>
  </r>
  <r>
    <x v="0"/>
    <x v="4"/>
    <x v="4"/>
    <x v="19"/>
    <x v="19"/>
    <x v="19"/>
    <x v="3"/>
    <x v="68"/>
    <x v="66"/>
    <x v="73"/>
    <x v="77"/>
    <x v="64"/>
    <x v="71"/>
    <x v="0"/>
  </r>
  <r>
    <x v="0"/>
    <x v="4"/>
    <x v="4"/>
    <x v="2"/>
    <x v="2"/>
    <x v="2"/>
    <x v="4"/>
    <x v="24"/>
    <x v="67"/>
    <x v="74"/>
    <x v="78"/>
    <x v="34"/>
    <x v="72"/>
    <x v="0"/>
  </r>
  <r>
    <x v="0"/>
    <x v="4"/>
    <x v="4"/>
    <x v="7"/>
    <x v="7"/>
    <x v="7"/>
    <x v="5"/>
    <x v="69"/>
    <x v="68"/>
    <x v="75"/>
    <x v="79"/>
    <x v="65"/>
    <x v="73"/>
    <x v="0"/>
  </r>
  <r>
    <x v="0"/>
    <x v="4"/>
    <x v="4"/>
    <x v="4"/>
    <x v="4"/>
    <x v="4"/>
    <x v="6"/>
    <x v="70"/>
    <x v="69"/>
    <x v="76"/>
    <x v="80"/>
    <x v="66"/>
    <x v="47"/>
    <x v="0"/>
  </r>
  <r>
    <x v="0"/>
    <x v="4"/>
    <x v="4"/>
    <x v="6"/>
    <x v="6"/>
    <x v="6"/>
    <x v="7"/>
    <x v="50"/>
    <x v="70"/>
    <x v="77"/>
    <x v="81"/>
    <x v="60"/>
    <x v="74"/>
    <x v="0"/>
  </r>
  <r>
    <x v="0"/>
    <x v="4"/>
    <x v="4"/>
    <x v="9"/>
    <x v="9"/>
    <x v="9"/>
    <x v="8"/>
    <x v="28"/>
    <x v="71"/>
    <x v="78"/>
    <x v="82"/>
    <x v="33"/>
    <x v="75"/>
    <x v="0"/>
  </r>
  <r>
    <x v="0"/>
    <x v="4"/>
    <x v="4"/>
    <x v="3"/>
    <x v="3"/>
    <x v="3"/>
    <x v="9"/>
    <x v="71"/>
    <x v="72"/>
    <x v="47"/>
    <x v="83"/>
    <x v="67"/>
    <x v="76"/>
    <x v="0"/>
  </r>
  <r>
    <x v="0"/>
    <x v="4"/>
    <x v="4"/>
    <x v="15"/>
    <x v="15"/>
    <x v="15"/>
    <x v="10"/>
    <x v="72"/>
    <x v="73"/>
    <x v="27"/>
    <x v="19"/>
    <x v="36"/>
    <x v="77"/>
    <x v="0"/>
  </r>
  <r>
    <x v="0"/>
    <x v="4"/>
    <x v="4"/>
    <x v="16"/>
    <x v="16"/>
    <x v="16"/>
    <x v="11"/>
    <x v="31"/>
    <x v="74"/>
    <x v="43"/>
    <x v="84"/>
    <x v="21"/>
    <x v="4"/>
    <x v="0"/>
  </r>
  <r>
    <x v="0"/>
    <x v="4"/>
    <x v="4"/>
    <x v="14"/>
    <x v="14"/>
    <x v="14"/>
    <x v="12"/>
    <x v="32"/>
    <x v="75"/>
    <x v="77"/>
    <x v="81"/>
    <x v="68"/>
    <x v="52"/>
    <x v="0"/>
  </r>
  <r>
    <x v="0"/>
    <x v="4"/>
    <x v="4"/>
    <x v="17"/>
    <x v="17"/>
    <x v="17"/>
    <x v="13"/>
    <x v="73"/>
    <x v="10"/>
    <x v="79"/>
    <x v="85"/>
    <x v="41"/>
    <x v="78"/>
    <x v="0"/>
  </r>
  <r>
    <x v="0"/>
    <x v="4"/>
    <x v="4"/>
    <x v="10"/>
    <x v="10"/>
    <x v="10"/>
    <x v="14"/>
    <x v="74"/>
    <x v="76"/>
    <x v="80"/>
    <x v="86"/>
    <x v="31"/>
    <x v="26"/>
    <x v="0"/>
  </r>
  <r>
    <x v="0"/>
    <x v="4"/>
    <x v="4"/>
    <x v="8"/>
    <x v="8"/>
    <x v="8"/>
    <x v="19"/>
    <x v="34"/>
    <x v="77"/>
    <x v="81"/>
    <x v="87"/>
    <x v="2"/>
    <x v="79"/>
    <x v="0"/>
  </r>
  <r>
    <x v="0"/>
    <x v="4"/>
    <x v="4"/>
    <x v="25"/>
    <x v="25"/>
    <x v="25"/>
    <x v="15"/>
    <x v="75"/>
    <x v="13"/>
    <x v="82"/>
    <x v="88"/>
    <x v="36"/>
    <x v="77"/>
    <x v="0"/>
  </r>
  <r>
    <x v="0"/>
    <x v="4"/>
    <x v="4"/>
    <x v="11"/>
    <x v="11"/>
    <x v="11"/>
    <x v="16"/>
    <x v="59"/>
    <x v="78"/>
    <x v="83"/>
    <x v="89"/>
    <x v="39"/>
    <x v="80"/>
    <x v="0"/>
  </r>
  <r>
    <x v="0"/>
    <x v="4"/>
    <x v="4"/>
    <x v="13"/>
    <x v="13"/>
    <x v="13"/>
    <x v="17"/>
    <x v="76"/>
    <x v="31"/>
    <x v="84"/>
    <x v="90"/>
    <x v="58"/>
    <x v="81"/>
    <x v="0"/>
  </r>
  <r>
    <x v="0"/>
    <x v="4"/>
    <x v="4"/>
    <x v="26"/>
    <x v="26"/>
    <x v="26"/>
    <x v="17"/>
    <x v="76"/>
    <x v="31"/>
    <x v="85"/>
    <x v="91"/>
    <x v="69"/>
    <x v="82"/>
    <x v="0"/>
  </r>
  <r>
    <x v="0"/>
    <x v="5"/>
    <x v="5"/>
    <x v="0"/>
    <x v="0"/>
    <x v="0"/>
    <x v="0"/>
    <x v="42"/>
    <x v="79"/>
    <x v="46"/>
    <x v="92"/>
    <x v="65"/>
    <x v="83"/>
    <x v="0"/>
  </r>
  <r>
    <x v="0"/>
    <x v="5"/>
    <x v="5"/>
    <x v="1"/>
    <x v="1"/>
    <x v="1"/>
    <x v="1"/>
    <x v="77"/>
    <x v="80"/>
    <x v="27"/>
    <x v="93"/>
    <x v="70"/>
    <x v="84"/>
    <x v="0"/>
  </r>
  <r>
    <x v="0"/>
    <x v="5"/>
    <x v="5"/>
    <x v="7"/>
    <x v="7"/>
    <x v="7"/>
    <x v="2"/>
    <x v="56"/>
    <x v="81"/>
    <x v="43"/>
    <x v="94"/>
    <x v="71"/>
    <x v="85"/>
    <x v="2"/>
  </r>
  <r>
    <x v="0"/>
    <x v="5"/>
    <x v="5"/>
    <x v="4"/>
    <x v="4"/>
    <x v="4"/>
    <x v="3"/>
    <x v="78"/>
    <x v="82"/>
    <x v="86"/>
    <x v="95"/>
    <x v="33"/>
    <x v="60"/>
    <x v="0"/>
  </r>
  <r>
    <x v="0"/>
    <x v="5"/>
    <x v="5"/>
    <x v="2"/>
    <x v="2"/>
    <x v="2"/>
    <x v="4"/>
    <x v="74"/>
    <x v="3"/>
    <x v="34"/>
    <x v="96"/>
    <x v="64"/>
    <x v="71"/>
    <x v="0"/>
  </r>
  <r>
    <x v="0"/>
    <x v="5"/>
    <x v="5"/>
    <x v="8"/>
    <x v="8"/>
    <x v="8"/>
    <x v="5"/>
    <x v="75"/>
    <x v="83"/>
    <x v="69"/>
    <x v="31"/>
    <x v="24"/>
    <x v="86"/>
    <x v="0"/>
  </r>
  <r>
    <x v="0"/>
    <x v="5"/>
    <x v="5"/>
    <x v="9"/>
    <x v="9"/>
    <x v="9"/>
    <x v="6"/>
    <x v="59"/>
    <x v="84"/>
    <x v="29"/>
    <x v="97"/>
    <x v="25"/>
    <x v="87"/>
    <x v="0"/>
  </r>
  <r>
    <x v="0"/>
    <x v="5"/>
    <x v="5"/>
    <x v="6"/>
    <x v="6"/>
    <x v="6"/>
    <x v="7"/>
    <x v="76"/>
    <x v="42"/>
    <x v="87"/>
    <x v="98"/>
    <x v="20"/>
    <x v="88"/>
    <x v="0"/>
  </r>
  <r>
    <x v="0"/>
    <x v="5"/>
    <x v="5"/>
    <x v="3"/>
    <x v="3"/>
    <x v="3"/>
    <x v="8"/>
    <x v="61"/>
    <x v="85"/>
    <x v="88"/>
    <x v="99"/>
    <x v="52"/>
    <x v="53"/>
    <x v="0"/>
  </r>
  <r>
    <x v="0"/>
    <x v="5"/>
    <x v="5"/>
    <x v="5"/>
    <x v="5"/>
    <x v="5"/>
    <x v="9"/>
    <x v="62"/>
    <x v="86"/>
    <x v="63"/>
    <x v="62"/>
    <x v="71"/>
    <x v="85"/>
    <x v="0"/>
  </r>
  <r>
    <x v="0"/>
    <x v="5"/>
    <x v="5"/>
    <x v="10"/>
    <x v="10"/>
    <x v="10"/>
    <x v="10"/>
    <x v="63"/>
    <x v="87"/>
    <x v="88"/>
    <x v="99"/>
    <x v="72"/>
    <x v="89"/>
    <x v="0"/>
  </r>
  <r>
    <x v="0"/>
    <x v="5"/>
    <x v="5"/>
    <x v="12"/>
    <x v="12"/>
    <x v="12"/>
    <x v="11"/>
    <x v="79"/>
    <x v="77"/>
    <x v="80"/>
    <x v="69"/>
    <x v="73"/>
    <x v="90"/>
    <x v="0"/>
  </r>
  <r>
    <x v="0"/>
    <x v="5"/>
    <x v="5"/>
    <x v="17"/>
    <x v="17"/>
    <x v="17"/>
    <x v="11"/>
    <x v="79"/>
    <x v="77"/>
    <x v="89"/>
    <x v="100"/>
    <x v="73"/>
    <x v="90"/>
    <x v="0"/>
  </r>
  <r>
    <x v="0"/>
    <x v="5"/>
    <x v="5"/>
    <x v="18"/>
    <x v="18"/>
    <x v="18"/>
    <x v="13"/>
    <x v="80"/>
    <x v="12"/>
    <x v="90"/>
    <x v="101"/>
    <x v="41"/>
    <x v="91"/>
    <x v="0"/>
  </r>
  <r>
    <x v="0"/>
    <x v="5"/>
    <x v="5"/>
    <x v="21"/>
    <x v="21"/>
    <x v="21"/>
    <x v="13"/>
    <x v="80"/>
    <x v="12"/>
    <x v="91"/>
    <x v="102"/>
    <x v="51"/>
    <x v="92"/>
    <x v="0"/>
  </r>
  <r>
    <x v="0"/>
    <x v="5"/>
    <x v="5"/>
    <x v="23"/>
    <x v="23"/>
    <x v="23"/>
    <x v="19"/>
    <x v="81"/>
    <x v="60"/>
    <x v="67"/>
    <x v="103"/>
    <x v="39"/>
    <x v="93"/>
    <x v="0"/>
  </r>
  <r>
    <x v="0"/>
    <x v="5"/>
    <x v="5"/>
    <x v="22"/>
    <x v="22"/>
    <x v="22"/>
    <x v="15"/>
    <x v="82"/>
    <x v="88"/>
    <x v="32"/>
    <x v="104"/>
    <x v="66"/>
    <x v="94"/>
    <x v="0"/>
  </r>
  <r>
    <x v="0"/>
    <x v="5"/>
    <x v="5"/>
    <x v="25"/>
    <x v="25"/>
    <x v="25"/>
    <x v="16"/>
    <x v="83"/>
    <x v="31"/>
    <x v="92"/>
    <x v="105"/>
    <x v="69"/>
    <x v="95"/>
    <x v="0"/>
  </r>
  <r>
    <x v="0"/>
    <x v="5"/>
    <x v="5"/>
    <x v="14"/>
    <x v="14"/>
    <x v="14"/>
    <x v="17"/>
    <x v="84"/>
    <x v="89"/>
    <x v="93"/>
    <x v="106"/>
    <x v="68"/>
    <x v="96"/>
    <x v="0"/>
  </r>
  <r>
    <x v="0"/>
    <x v="5"/>
    <x v="5"/>
    <x v="13"/>
    <x v="13"/>
    <x v="13"/>
    <x v="18"/>
    <x v="85"/>
    <x v="90"/>
    <x v="94"/>
    <x v="107"/>
    <x v="24"/>
    <x v="86"/>
    <x v="0"/>
  </r>
  <r>
    <x v="0"/>
    <x v="5"/>
    <x v="5"/>
    <x v="16"/>
    <x v="16"/>
    <x v="16"/>
    <x v="18"/>
    <x v="85"/>
    <x v="90"/>
    <x v="87"/>
    <x v="98"/>
    <x v="74"/>
    <x v="97"/>
    <x v="0"/>
  </r>
  <r>
    <x v="0"/>
    <x v="6"/>
    <x v="6"/>
    <x v="0"/>
    <x v="0"/>
    <x v="0"/>
    <x v="0"/>
    <x v="86"/>
    <x v="91"/>
    <x v="95"/>
    <x v="108"/>
    <x v="75"/>
    <x v="98"/>
    <x v="0"/>
  </r>
  <r>
    <x v="0"/>
    <x v="6"/>
    <x v="6"/>
    <x v="6"/>
    <x v="6"/>
    <x v="6"/>
    <x v="1"/>
    <x v="27"/>
    <x v="92"/>
    <x v="96"/>
    <x v="109"/>
    <x v="31"/>
    <x v="99"/>
    <x v="0"/>
  </r>
  <r>
    <x v="0"/>
    <x v="6"/>
    <x v="6"/>
    <x v="2"/>
    <x v="2"/>
    <x v="2"/>
    <x v="2"/>
    <x v="49"/>
    <x v="93"/>
    <x v="97"/>
    <x v="110"/>
    <x v="54"/>
    <x v="100"/>
    <x v="0"/>
  </r>
  <r>
    <x v="0"/>
    <x v="6"/>
    <x v="6"/>
    <x v="3"/>
    <x v="3"/>
    <x v="3"/>
    <x v="3"/>
    <x v="87"/>
    <x v="94"/>
    <x v="98"/>
    <x v="111"/>
    <x v="67"/>
    <x v="101"/>
    <x v="0"/>
  </r>
  <r>
    <x v="0"/>
    <x v="6"/>
    <x v="6"/>
    <x v="5"/>
    <x v="5"/>
    <x v="5"/>
    <x v="3"/>
    <x v="87"/>
    <x v="94"/>
    <x v="33"/>
    <x v="112"/>
    <x v="76"/>
    <x v="102"/>
    <x v="0"/>
  </r>
  <r>
    <x v="0"/>
    <x v="6"/>
    <x v="6"/>
    <x v="1"/>
    <x v="1"/>
    <x v="1"/>
    <x v="5"/>
    <x v="88"/>
    <x v="95"/>
    <x v="68"/>
    <x v="113"/>
    <x v="16"/>
    <x v="103"/>
    <x v="0"/>
  </r>
  <r>
    <x v="0"/>
    <x v="6"/>
    <x v="6"/>
    <x v="8"/>
    <x v="8"/>
    <x v="8"/>
    <x v="6"/>
    <x v="75"/>
    <x v="7"/>
    <x v="99"/>
    <x v="63"/>
    <x v="56"/>
    <x v="104"/>
    <x v="0"/>
  </r>
  <r>
    <x v="0"/>
    <x v="6"/>
    <x v="6"/>
    <x v="4"/>
    <x v="4"/>
    <x v="4"/>
    <x v="7"/>
    <x v="36"/>
    <x v="40"/>
    <x v="27"/>
    <x v="114"/>
    <x v="74"/>
    <x v="105"/>
    <x v="0"/>
  </r>
  <r>
    <x v="0"/>
    <x v="6"/>
    <x v="6"/>
    <x v="11"/>
    <x v="11"/>
    <x v="11"/>
    <x v="8"/>
    <x v="89"/>
    <x v="96"/>
    <x v="80"/>
    <x v="70"/>
    <x v="77"/>
    <x v="106"/>
    <x v="0"/>
  </r>
  <r>
    <x v="0"/>
    <x v="6"/>
    <x v="6"/>
    <x v="7"/>
    <x v="7"/>
    <x v="7"/>
    <x v="8"/>
    <x v="89"/>
    <x v="96"/>
    <x v="85"/>
    <x v="115"/>
    <x v="19"/>
    <x v="107"/>
    <x v="0"/>
  </r>
  <r>
    <x v="0"/>
    <x v="6"/>
    <x v="6"/>
    <x v="10"/>
    <x v="10"/>
    <x v="10"/>
    <x v="10"/>
    <x v="58"/>
    <x v="97"/>
    <x v="44"/>
    <x v="116"/>
    <x v="78"/>
    <x v="108"/>
    <x v="0"/>
  </r>
  <r>
    <x v="0"/>
    <x v="6"/>
    <x v="6"/>
    <x v="16"/>
    <x v="16"/>
    <x v="16"/>
    <x v="10"/>
    <x v="58"/>
    <x v="97"/>
    <x v="29"/>
    <x v="117"/>
    <x v="76"/>
    <x v="102"/>
    <x v="0"/>
  </r>
  <r>
    <x v="0"/>
    <x v="6"/>
    <x v="6"/>
    <x v="15"/>
    <x v="15"/>
    <x v="15"/>
    <x v="10"/>
    <x v="58"/>
    <x v="97"/>
    <x v="100"/>
    <x v="118"/>
    <x v="71"/>
    <x v="5"/>
    <x v="0"/>
  </r>
  <r>
    <x v="0"/>
    <x v="6"/>
    <x v="6"/>
    <x v="13"/>
    <x v="13"/>
    <x v="13"/>
    <x v="13"/>
    <x v="90"/>
    <x v="98"/>
    <x v="90"/>
    <x v="119"/>
    <x v="79"/>
    <x v="109"/>
    <x v="0"/>
  </r>
  <r>
    <x v="0"/>
    <x v="6"/>
    <x v="6"/>
    <x v="18"/>
    <x v="18"/>
    <x v="18"/>
    <x v="14"/>
    <x v="91"/>
    <x v="99"/>
    <x v="80"/>
    <x v="70"/>
    <x v="80"/>
    <x v="110"/>
    <x v="0"/>
  </r>
  <r>
    <x v="0"/>
    <x v="6"/>
    <x v="6"/>
    <x v="9"/>
    <x v="9"/>
    <x v="9"/>
    <x v="19"/>
    <x v="64"/>
    <x v="100"/>
    <x v="99"/>
    <x v="63"/>
    <x v="21"/>
    <x v="111"/>
    <x v="0"/>
  </r>
  <r>
    <x v="0"/>
    <x v="6"/>
    <x v="6"/>
    <x v="27"/>
    <x v="27"/>
    <x v="27"/>
    <x v="15"/>
    <x v="79"/>
    <x v="28"/>
    <x v="68"/>
    <x v="113"/>
    <x v="39"/>
    <x v="112"/>
    <x v="0"/>
  </r>
  <r>
    <x v="0"/>
    <x v="6"/>
    <x v="6"/>
    <x v="14"/>
    <x v="14"/>
    <x v="14"/>
    <x v="16"/>
    <x v="80"/>
    <x v="29"/>
    <x v="64"/>
    <x v="120"/>
    <x v="53"/>
    <x v="113"/>
    <x v="0"/>
  </r>
  <r>
    <x v="0"/>
    <x v="6"/>
    <x v="6"/>
    <x v="25"/>
    <x v="25"/>
    <x v="25"/>
    <x v="17"/>
    <x v="92"/>
    <x v="33"/>
    <x v="84"/>
    <x v="88"/>
    <x v="61"/>
    <x v="114"/>
    <x v="0"/>
  </r>
  <r>
    <x v="0"/>
    <x v="6"/>
    <x v="6"/>
    <x v="28"/>
    <x v="28"/>
    <x v="28"/>
    <x v="18"/>
    <x v="83"/>
    <x v="101"/>
    <x v="80"/>
    <x v="70"/>
    <x v="56"/>
    <x v="104"/>
    <x v="0"/>
  </r>
  <r>
    <x v="0"/>
    <x v="7"/>
    <x v="7"/>
    <x v="0"/>
    <x v="0"/>
    <x v="0"/>
    <x v="0"/>
    <x v="93"/>
    <x v="102"/>
    <x v="59"/>
    <x v="121"/>
    <x v="25"/>
    <x v="57"/>
    <x v="0"/>
  </r>
  <r>
    <x v="0"/>
    <x v="7"/>
    <x v="7"/>
    <x v="1"/>
    <x v="1"/>
    <x v="1"/>
    <x v="1"/>
    <x v="30"/>
    <x v="103"/>
    <x v="101"/>
    <x v="122"/>
    <x v="76"/>
    <x v="115"/>
    <x v="0"/>
  </r>
  <r>
    <x v="0"/>
    <x v="7"/>
    <x v="7"/>
    <x v="7"/>
    <x v="7"/>
    <x v="7"/>
    <x v="2"/>
    <x v="36"/>
    <x v="104"/>
    <x v="102"/>
    <x v="123"/>
    <x v="21"/>
    <x v="116"/>
    <x v="0"/>
  </r>
  <r>
    <x v="0"/>
    <x v="7"/>
    <x v="7"/>
    <x v="9"/>
    <x v="9"/>
    <x v="9"/>
    <x v="3"/>
    <x v="94"/>
    <x v="105"/>
    <x v="103"/>
    <x v="61"/>
    <x v="21"/>
    <x v="116"/>
    <x v="0"/>
  </r>
  <r>
    <x v="0"/>
    <x v="7"/>
    <x v="7"/>
    <x v="2"/>
    <x v="2"/>
    <x v="2"/>
    <x v="4"/>
    <x v="79"/>
    <x v="106"/>
    <x v="104"/>
    <x v="124"/>
    <x v="64"/>
    <x v="117"/>
    <x v="0"/>
  </r>
  <r>
    <x v="0"/>
    <x v="7"/>
    <x v="7"/>
    <x v="3"/>
    <x v="3"/>
    <x v="3"/>
    <x v="5"/>
    <x v="95"/>
    <x v="107"/>
    <x v="67"/>
    <x v="125"/>
    <x v="73"/>
    <x v="118"/>
    <x v="0"/>
  </r>
  <r>
    <x v="0"/>
    <x v="7"/>
    <x v="7"/>
    <x v="5"/>
    <x v="5"/>
    <x v="5"/>
    <x v="5"/>
    <x v="95"/>
    <x v="107"/>
    <x v="87"/>
    <x v="126"/>
    <x v="33"/>
    <x v="119"/>
    <x v="0"/>
  </r>
  <r>
    <x v="0"/>
    <x v="7"/>
    <x v="7"/>
    <x v="6"/>
    <x v="6"/>
    <x v="6"/>
    <x v="7"/>
    <x v="96"/>
    <x v="108"/>
    <x v="22"/>
    <x v="30"/>
    <x v="65"/>
    <x v="120"/>
    <x v="0"/>
  </r>
  <r>
    <x v="0"/>
    <x v="7"/>
    <x v="7"/>
    <x v="4"/>
    <x v="4"/>
    <x v="4"/>
    <x v="8"/>
    <x v="97"/>
    <x v="55"/>
    <x v="83"/>
    <x v="127"/>
    <x v="21"/>
    <x v="116"/>
    <x v="0"/>
  </r>
  <r>
    <x v="0"/>
    <x v="7"/>
    <x v="7"/>
    <x v="8"/>
    <x v="8"/>
    <x v="8"/>
    <x v="9"/>
    <x v="98"/>
    <x v="109"/>
    <x v="93"/>
    <x v="128"/>
    <x v="25"/>
    <x v="57"/>
    <x v="0"/>
  </r>
  <r>
    <x v="0"/>
    <x v="7"/>
    <x v="7"/>
    <x v="12"/>
    <x v="12"/>
    <x v="12"/>
    <x v="10"/>
    <x v="99"/>
    <x v="58"/>
    <x v="89"/>
    <x v="129"/>
    <x v="69"/>
    <x v="27"/>
    <x v="0"/>
  </r>
  <r>
    <x v="0"/>
    <x v="7"/>
    <x v="7"/>
    <x v="29"/>
    <x v="29"/>
    <x v="29"/>
    <x v="11"/>
    <x v="100"/>
    <x v="76"/>
    <x v="105"/>
    <x v="130"/>
    <x v="55"/>
    <x v="76"/>
    <x v="0"/>
  </r>
  <r>
    <x v="0"/>
    <x v="7"/>
    <x v="7"/>
    <x v="25"/>
    <x v="25"/>
    <x v="25"/>
    <x v="12"/>
    <x v="101"/>
    <x v="110"/>
    <x v="89"/>
    <x v="129"/>
    <x v="45"/>
    <x v="121"/>
    <x v="0"/>
  </r>
  <r>
    <x v="0"/>
    <x v="7"/>
    <x v="7"/>
    <x v="26"/>
    <x v="26"/>
    <x v="26"/>
    <x v="13"/>
    <x v="102"/>
    <x v="111"/>
    <x v="22"/>
    <x v="30"/>
    <x v="21"/>
    <x v="116"/>
    <x v="0"/>
  </r>
  <r>
    <x v="0"/>
    <x v="7"/>
    <x v="7"/>
    <x v="30"/>
    <x v="30"/>
    <x v="30"/>
    <x v="14"/>
    <x v="103"/>
    <x v="28"/>
    <x v="22"/>
    <x v="30"/>
    <x v="66"/>
    <x v="122"/>
    <x v="0"/>
  </r>
  <r>
    <x v="0"/>
    <x v="7"/>
    <x v="7"/>
    <x v="31"/>
    <x v="31"/>
    <x v="31"/>
    <x v="19"/>
    <x v="104"/>
    <x v="30"/>
    <x v="106"/>
    <x v="131"/>
    <x v="25"/>
    <x v="57"/>
    <x v="0"/>
  </r>
  <r>
    <x v="0"/>
    <x v="7"/>
    <x v="7"/>
    <x v="22"/>
    <x v="22"/>
    <x v="22"/>
    <x v="19"/>
    <x v="104"/>
    <x v="30"/>
    <x v="89"/>
    <x v="129"/>
    <x v="66"/>
    <x v="122"/>
    <x v="0"/>
  </r>
  <r>
    <x v="0"/>
    <x v="7"/>
    <x v="7"/>
    <x v="17"/>
    <x v="17"/>
    <x v="17"/>
    <x v="19"/>
    <x v="104"/>
    <x v="30"/>
    <x v="107"/>
    <x v="132"/>
    <x v="76"/>
    <x v="115"/>
    <x v="0"/>
  </r>
  <r>
    <x v="0"/>
    <x v="7"/>
    <x v="7"/>
    <x v="21"/>
    <x v="21"/>
    <x v="21"/>
    <x v="17"/>
    <x v="105"/>
    <x v="17"/>
    <x v="44"/>
    <x v="89"/>
    <x v="61"/>
    <x v="49"/>
    <x v="0"/>
  </r>
  <r>
    <x v="0"/>
    <x v="7"/>
    <x v="7"/>
    <x v="18"/>
    <x v="18"/>
    <x v="18"/>
    <x v="18"/>
    <x v="106"/>
    <x v="112"/>
    <x v="88"/>
    <x v="133"/>
    <x v="69"/>
    <x v="27"/>
    <x v="0"/>
  </r>
  <r>
    <x v="0"/>
    <x v="7"/>
    <x v="7"/>
    <x v="16"/>
    <x v="16"/>
    <x v="16"/>
    <x v="18"/>
    <x v="106"/>
    <x v="112"/>
    <x v="22"/>
    <x v="30"/>
    <x v="64"/>
    <x v="117"/>
    <x v="0"/>
  </r>
  <r>
    <x v="0"/>
    <x v="7"/>
    <x v="7"/>
    <x v="15"/>
    <x v="15"/>
    <x v="15"/>
    <x v="18"/>
    <x v="106"/>
    <x v="112"/>
    <x v="98"/>
    <x v="134"/>
    <x v="74"/>
    <x v="123"/>
    <x v="0"/>
  </r>
  <r>
    <x v="0"/>
    <x v="8"/>
    <x v="8"/>
    <x v="0"/>
    <x v="0"/>
    <x v="0"/>
    <x v="0"/>
    <x v="107"/>
    <x v="113"/>
    <x v="51"/>
    <x v="135"/>
    <x v="59"/>
    <x v="65"/>
    <x v="0"/>
  </r>
  <r>
    <x v="0"/>
    <x v="8"/>
    <x v="8"/>
    <x v="2"/>
    <x v="2"/>
    <x v="2"/>
    <x v="1"/>
    <x v="102"/>
    <x v="114"/>
    <x v="64"/>
    <x v="136"/>
    <x v="59"/>
    <x v="65"/>
    <x v="0"/>
  </r>
  <r>
    <x v="0"/>
    <x v="8"/>
    <x v="8"/>
    <x v="4"/>
    <x v="4"/>
    <x v="4"/>
    <x v="2"/>
    <x v="108"/>
    <x v="36"/>
    <x v="22"/>
    <x v="137"/>
    <x v="34"/>
    <x v="79"/>
    <x v="0"/>
  </r>
  <r>
    <x v="0"/>
    <x v="8"/>
    <x v="8"/>
    <x v="32"/>
    <x v="32"/>
    <x v="32"/>
    <x v="3"/>
    <x v="106"/>
    <x v="115"/>
    <x v="22"/>
    <x v="137"/>
    <x v="59"/>
    <x v="65"/>
    <x v="2"/>
  </r>
  <r>
    <x v="0"/>
    <x v="8"/>
    <x v="8"/>
    <x v="12"/>
    <x v="12"/>
    <x v="12"/>
    <x v="4"/>
    <x v="109"/>
    <x v="116"/>
    <x v="47"/>
    <x v="138"/>
    <x v="54"/>
    <x v="124"/>
    <x v="0"/>
  </r>
  <r>
    <x v="0"/>
    <x v="8"/>
    <x v="8"/>
    <x v="8"/>
    <x v="8"/>
    <x v="8"/>
    <x v="5"/>
    <x v="110"/>
    <x v="117"/>
    <x v="28"/>
    <x v="139"/>
    <x v="34"/>
    <x v="79"/>
    <x v="0"/>
  </r>
  <r>
    <x v="0"/>
    <x v="8"/>
    <x v="8"/>
    <x v="16"/>
    <x v="16"/>
    <x v="16"/>
    <x v="5"/>
    <x v="110"/>
    <x v="117"/>
    <x v="89"/>
    <x v="140"/>
    <x v="59"/>
    <x v="65"/>
    <x v="0"/>
  </r>
  <r>
    <x v="0"/>
    <x v="8"/>
    <x v="8"/>
    <x v="19"/>
    <x v="19"/>
    <x v="19"/>
    <x v="5"/>
    <x v="110"/>
    <x v="117"/>
    <x v="89"/>
    <x v="140"/>
    <x v="59"/>
    <x v="65"/>
    <x v="0"/>
  </r>
  <r>
    <x v="0"/>
    <x v="8"/>
    <x v="8"/>
    <x v="1"/>
    <x v="1"/>
    <x v="1"/>
    <x v="8"/>
    <x v="111"/>
    <x v="118"/>
    <x v="106"/>
    <x v="84"/>
    <x v="74"/>
    <x v="125"/>
    <x v="0"/>
  </r>
  <r>
    <x v="0"/>
    <x v="8"/>
    <x v="8"/>
    <x v="5"/>
    <x v="5"/>
    <x v="5"/>
    <x v="9"/>
    <x v="112"/>
    <x v="119"/>
    <x v="106"/>
    <x v="84"/>
    <x v="54"/>
    <x v="124"/>
    <x v="0"/>
  </r>
  <r>
    <x v="0"/>
    <x v="8"/>
    <x v="8"/>
    <x v="33"/>
    <x v="33"/>
    <x v="33"/>
    <x v="9"/>
    <x v="112"/>
    <x v="119"/>
    <x v="108"/>
    <x v="141"/>
    <x v="59"/>
    <x v="65"/>
    <x v="0"/>
  </r>
  <r>
    <x v="0"/>
    <x v="8"/>
    <x v="8"/>
    <x v="6"/>
    <x v="6"/>
    <x v="6"/>
    <x v="11"/>
    <x v="113"/>
    <x v="42"/>
    <x v="107"/>
    <x v="142"/>
    <x v="66"/>
    <x v="126"/>
    <x v="0"/>
  </r>
  <r>
    <x v="0"/>
    <x v="8"/>
    <x v="8"/>
    <x v="3"/>
    <x v="3"/>
    <x v="3"/>
    <x v="12"/>
    <x v="114"/>
    <x v="45"/>
    <x v="105"/>
    <x v="143"/>
    <x v="61"/>
    <x v="127"/>
    <x v="0"/>
  </r>
  <r>
    <x v="0"/>
    <x v="8"/>
    <x v="8"/>
    <x v="9"/>
    <x v="9"/>
    <x v="9"/>
    <x v="12"/>
    <x v="114"/>
    <x v="45"/>
    <x v="106"/>
    <x v="84"/>
    <x v="59"/>
    <x v="65"/>
    <x v="0"/>
  </r>
  <r>
    <x v="0"/>
    <x v="8"/>
    <x v="8"/>
    <x v="14"/>
    <x v="14"/>
    <x v="14"/>
    <x v="14"/>
    <x v="115"/>
    <x v="120"/>
    <x v="44"/>
    <x v="30"/>
    <x v="54"/>
    <x v="124"/>
    <x v="0"/>
  </r>
  <r>
    <x v="0"/>
    <x v="8"/>
    <x v="8"/>
    <x v="34"/>
    <x v="34"/>
    <x v="34"/>
    <x v="14"/>
    <x v="115"/>
    <x v="120"/>
    <x v="94"/>
    <x v="144"/>
    <x v="66"/>
    <x v="126"/>
    <x v="0"/>
  </r>
  <r>
    <x v="0"/>
    <x v="8"/>
    <x v="8"/>
    <x v="26"/>
    <x v="26"/>
    <x v="26"/>
    <x v="14"/>
    <x v="115"/>
    <x v="120"/>
    <x v="88"/>
    <x v="145"/>
    <x v="64"/>
    <x v="128"/>
    <x v="0"/>
  </r>
  <r>
    <x v="0"/>
    <x v="8"/>
    <x v="8"/>
    <x v="7"/>
    <x v="7"/>
    <x v="7"/>
    <x v="14"/>
    <x v="115"/>
    <x v="120"/>
    <x v="88"/>
    <x v="145"/>
    <x v="64"/>
    <x v="128"/>
    <x v="0"/>
  </r>
  <r>
    <x v="0"/>
    <x v="8"/>
    <x v="8"/>
    <x v="20"/>
    <x v="20"/>
    <x v="20"/>
    <x v="17"/>
    <x v="116"/>
    <x v="12"/>
    <x v="107"/>
    <x v="142"/>
    <x v="54"/>
    <x v="124"/>
    <x v="0"/>
  </r>
  <r>
    <x v="0"/>
    <x v="8"/>
    <x v="8"/>
    <x v="35"/>
    <x v="35"/>
    <x v="35"/>
    <x v="18"/>
    <x v="117"/>
    <x v="121"/>
    <x v="94"/>
    <x v="144"/>
    <x v="34"/>
    <x v="79"/>
    <x v="0"/>
  </r>
  <r>
    <x v="0"/>
    <x v="8"/>
    <x v="8"/>
    <x v="36"/>
    <x v="36"/>
    <x v="36"/>
    <x v="18"/>
    <x v="117"/>
    <x v="121"/>
    <x v="91"/>
    <x v="146"/>
    <x v="74"/>
    <x v="125"/>
    <x v="0"/>
  </r>
  <r>
    <x v="0"/>
    <x v="9"/>
    <x v="9"/>
    <x v="0"/>
    <x v="0"/>
    <x v="0"/>
    <x v="0"/>
    <x v="83"/>
    <x v="122"/>
    <x v="63"/>
    <x v="147"/>
    <x v="34"/>
    <x v="129"/>
    <x v="0"/>
  </r>
  <r>
    <x v="0"/>
    <x v="9"/>
    <x v="9"/>
    <x v="4"/>
    <x v="4"/>
    <x v="4"/>
    <x v="1"/>
    <x v="118"/>
    <x v="123"/>
    <x v="83"/>
    <x v="148"/>
    <x v="34"/>
    <x v="129"/>
    <x v="2"/>
  </r>
  <r>
    <x v="0"/>
    <x v="9"/>
    <x v="9"/>
    <x v="2"/>
    <x v="2"/>
    <x v="2"/>
    <x v="2"/>
    <x v="101"/>
    <x v="124"/>
    <x v="45"/>
    <x v="149"/>
    <x v="59"/>
    <x v="65"/>
    <x v="0"/>
  </r>
  <r>
    <x v="0"/>
    <x v="9"/>
    <x v="9"/>
    <x v="37"/>
    <x v="37"/>
    <x v="37"/>
    <x v="3"/>
    <x v="106"/>
    <x v="125"/>
    <x v="47"/>
    <x v="150"/>
    <x v="34"/>
    <x v="129"/>
    <x v="0"/>
  </r>
  <r>
    <x v="0"/>
    <x v="9"/>
    <x v="9"/>
    <x v="6"/>
    <x v="6"/>
    <x v="6"/>
    <x v="3"/>
    <x v="106"/>
    <x v="125"/>
    <x v="106"/>
    <x v="9"/>
    <x v="45"/>
    <x v="130"/>
    <x v="0"/>
  </r>
  <r>
    <x v="0"/>
    <x v="9"/>
    <x v="9"/>
    <x v="3"/>
    <x v="3"/>
    <x v="3"/>
    <x v="5"/>
    <x v="119"/>
    <x v="126"/>
    <x v="109"/>
    <x v="132"/>
    <x v="76"/>
    <x v="131"/>
    <x v="0"/>
  </r>
  <r>
    <x v="0"/>
    <x v="9"/>
    <x v="9"/>
    <x v="11"/>
    <x v="11"/>
    <x v="11"/>
    <x v="5"/>
    <x v="119"/>
    <x v="126"/>
    <x v="107"/>
    <x v="151"/>
    <x v="63"/>
    <x v="1"/>
    <x v="0"/>
  </r>
  <r>
    <x v="0"/>
    <x v="9"/>
    <x v="9"/>
    <x v="5"/>
    <x v="5"/>
    <x v="5"/>
    <x v="7"/>
    <x v="111"/>
    <x v="127"/>
    <x v="28"/>
    <x v="1"/>
    <x v="64"/>
    <x v="132"/>
    <x v="0"/>
  </r>
  <r>
    <x v="0"/>
    <x v="9"/>
    <x v="9"/>
    <x v="12"/>
    <x v="12"/>
    <x v="12"/>
    <x v="8"/>
    <x v="120"/>
    <x v="128"/>
    <x v="106"/>
    <x v="9"/>
    <x v="34"/>
    <x v="129"/>
    <x v="0"/>
  </r>
  <r>
    <x v="0"/>
    <x v="9"/>
    <x v="9"/>
    <x v="18"/>
    <x v="18"/>
    <x v="18"/>
    <x v="8"/>
    <x v="120"/>
    <x v="128"/>
    <x v="94"/>
    <x v="120"/>
    <x v="63"/>
    <x v="1"/>
    <x v="0"/>
  </r>
  <r>
    <x v="0"/>
    <x v="9"/>
    <x v="9"/>
    <x v="7"/>
    <x v="7"/>
    <x v="7"/>
    <x v="8"/>
    <x v="120"/>
    <x v="128"/>
    <x v="67"/>
    <x v="34"/>
    <x v="74"/>
    <x v="133"/>
    <x v="0"/>
  </r>
  <r>
    <x v="0"/>
    <x v="9"/>
    <x v="9"/>
    <x v="25"/>
    <x v="25"/>
    <x v="25"/>
    <x v="11"/>
    <x v="112"/>
    <x v="109"/>
    <x v="107"/>
    <x v="151"/>
    <x v="66"/>
    <x v="134"/>
    <x v="2"/>
  </r>
  <r>
    <x v="0"/>
    <x v="9"/>
    <x v="9"/>
    <x v="22"/>
    <x v="22"/>
    <x v="22"/>
    <x v="12"/>
    <x v="113"/>
    <x v="129"/>
    <x v="107"/>
    <x v="151"/>
    <x v="66"/>
    <x v="134"/>
    <x v="0"/>
  </r>
  <r>
    <x v="0"/>
    <x v="9"/>
    <x v="9"/>
    <x v="9"/>
    <x v="9"/>
    <x v="9"/>
    <x v="12"/>
    <x v="113"/>
    <x v="129"/>
    <x v="88"/>
    <x v="152"/>
    <x v="34"/>
    <x v="129"/>
    <x v="0"/>
  </r>
  <r>
    <x v="0"/>
    <x v="9"/>
    <x v="9"/>
    <x v="13"/>
    <x v="13"/>
    <x v="13"/>
    <x v="14"/>
    <x v="115"/>
    <x v="47"/>
    <x v="94"/>
    <x v="120"/>
    <x v="66"/>
    <x v="134"/>
    <x v="0"/>
  </r>
  <r>
    <x v="0"/>
    <x v="9"/>
    <x v="9"/>
    <x v="15"/>
    <x v="15"/>
    <x v="15"/>
    <x v="14"/>
    <x v="115"/>
    <x v="47"/>
    <x v="107"/>
    <x v="151"/>
    <x v="34"/>
    <x v="129"/>
    <x v="0"/>
  </r>
  <r>
    <x v="0"/>
    <x v="9"/>
    <x v="9"/>
    <x v="14"/>
    <x v="14"/>
    <x v="14"/>
    <x v="15"/>
    <x v="116"/>
    <x v="29"/>
    <x v="94"/>
    <x v="120"/>
    <x v="74"/>
    <x v="133"/>
    <x v="0"/>
  </r>
  <r>
    <x v="0"/>
    <x v="9"/>
    <x v="9"/>
    <x v="23"/>
    <x v="23"/>
    <x v="23"/>
    <x v="15"/>
    <x v="116"/>
    <x v="29"/>
    <x v="38"/>
    <x v="90"/>
    <x v="21"/>
    <x v="16"/>
    <x v="0"/>
  </r>
  <r>
    <x v="0"/>
    <x v="9"/>
    <x v="9"/>
    <x v="28"/>
    <x v="28"/>
    <x v="28"/>
    <x v="17"/>
    <x v="117"/>
    <x v="17"/>
    <x v="110"/>
    <x v="153"/>
    <x v="54"/>
    <x v="135"/>
    <x v="0"/>
  </r>
  <r>
    <x v="0"/>
    <x v="9"/>
    <x v="9"/>
    <x v="36"/>
    <x v="36"/>
    <x v="36"/>
    <x v="18"/>
    <x v="121"/>
    <x v="130"/>
    <x v="111"/>
    <x v="107"/>
    <x v="33"/>
    <x v="136"/>
    <x v="0"/>
  </r>
  <r>
    <x v="0"/>
    <x v="9"/>
    <x v="9"/>
    <x v="8"/>
    <x v="8"/>
    <x v="8"/>
    <x v="18"/>
    <x v="121"/>
    <x v="130"/>
    <x v="110"/>
    <x v="153"/>
    <x v="64"/>
    <x v="132"/>
    <x v="0"/>
  </r>
  <r>
    <x v="0"/>
    <x v="9"/>
    <x v="9"/>
    <x v="1"/>
    <x v="1"/>
    <x v="1"/>
    <x v="18"/>
    <x v="121"/>
    <x v="130"/>
    <x v="111"/>
    <x v="107"/>
    <x v="33"/>
    <x v="136"/>
    <x v="0"/>
  </r>
  <r>
    <x v="0"/>
    <x v="9"/>
    <x v="9"/>
    <x v="20"/>
    <x v="20"/>
    <x v="20"/>
    <x v="18"/>
    <x v="121"/>
    <x v="130"/>
    <x v="109"/>
    <x v="132"/>
    <x v="66"/>
    <x v="134"/>
    <x v="0"/>
  </r>
  <r>
    <x v="0"/>
    <x v="10"/>
    <x v="10"/>
    <x v="32"/>
    <x v="32"/>
    <x v="32"/>
    <x v="0"/>
    <x v="83"/>
    <x v="131"/>
    <x v="112"/>
    <x v="154"/>
    <x v="45"/>
    <x v="137"/>
    <x v="0"/>
  </r>
  <r>
    <x v="0"/>
    <x v="10"/>
    <x v="10"/>
    <x v="38"/>
    <x v="38"/>
    <x v="38"/>
    <x v="1"/>
    <x v="122"/>
    <x v="123"/>
    <x v="45"/>
    <x v="155"/>
    <x v="34"/>
    <x v="138"/>
    <x v="0"/>
  </r>
  <r>
    <x v="0"/>
    <x v="10"/>
    <x v="10"/>
    <x v="8"/>
    <x v="8"/>
    <x v="8"/>
    <x v="2"/>
    <x v="99"/>
    <x v="132"/>
    <x v="28"/>
    <x v="97"/>
    <x v="47"/>
    <x v="139"/>
    <x v="0"/>
  </r>
  <r>
    <x v="0"/>
    <x v="10"/>
    <x v="10"/>
    <x v="0"/>
    <x v="0"/>
    <x v="0"/>
    <x v="3"/>
    <x v="100"/>
    <x v="133"/>
    <x v="45"/>
    <x v="155"/>
    <x v="64"/>
    <x v="24"/>
    <x v="0"/>
  </r>
  <r>
    <x v="0"/>
    <x v="10"/>
    <x v="10"/>
    <x v="2"/>
    <x v="2"/>
    <x v="2"/>
    <x v="4"/>
    <x v="104"/>
    <x v="134"/>
    <x v="54"/>
    <x v="156"/>
    <x v="59"/>
    <x v="65"/>
    <x v="0"/>
  </r>
  <r>
    <x v="0"/>
    <x v="10"/>
    <x v="10"/>
    <x v="39"/>
    <x v="39"/>
    <x v="39"/>
    <x v="5"/>
    <x v="105"/>
    <x v="135"/>
    <x v="88"/>
    <x v="157"/>
    <x v="25"/>
    <x v="140"/>
    <x v="0"/>
  </r>
  <r>
    <x v="0"/>
    <x v="10"/>
    <x v="10"/>
    <x v="40"/>
    <x v="40"/>
    <x v="40"/>
    <x v="5"/>
    <x v="105"/>
    <x v="135"/>
    <x v="89"/>
    <x v="158"/>
    <x v="34"/>
    <x v="138"/>
    <x v="0"/>
  </r>
  <r>
    <x v="0"/>
    <x v="10"/>
    <x v="10"/>
    <x v="41"/>
    <x v="41"/>
    <x v="41"/>
    <x v="7"/>
    <x v="109"/>
    <x v="136"/>
    <x v="107"/>
    <x v="88"/>
    <x v="25"/>
    <x v="140"/>
    <x v="0"/>
  </r>
  <r>
    <x v="0"/>
    <x v="10"/>
    <x v="10"/>
    <x v="5"/>
    <x v="5"/>
    <x v="5"/>
    <x v="7"/>
    <x v="109"/>
    <x v="136"/>
    <x v="98"/>
    <x v="64"/>
    <x v="34"/>
    <x v="138"/>
    <x v="0"/>
  </r>
  <r>
    <x v="0"/>
    <x v="10"/>
    <x v="10"/>
    <x v="4"/>
    <x v="4"/>
    <x v="4"/>
    <x v="9"/>
    <x v="119"/>
    <x v="68"/>
    <x v="90"/>
    <x v="159"/>
    <x v="34"/>
    <x v="138"/>
    <x v="0"/>
  </r>
  <r>
    <x v="0"/>
    <x v="10"/>
    <x v="10"/>
    <x v="12"/>
    <x v="12"/>
    <x v="12"/>
    <x v="10"/>
    <x v="111"/>
    <x v="118"/>
    <x v="88"/>
    <x v="157"/>
    <x v="21"/>
    <x v="141"/>
    <x v="0"/>
  </r>
  <r>
    <x v="0"/>
    <x v="10"/>
    <x v="10"/>
    <x v="36"/>
    <x v="36"/>
    <x v="36"/>
    <x v="10"/>
    <x v="111"/>
    <x v="118"/>
    <x v="67"/>
    <x v="160"/>
    <x v="66"/>
    <x v="125"/>
    <x v="0"/>
  </r>
  <r>
    <x v="0"/>
    <x v="10"/>
    <x v="10"/>
    <x v="3"/>
    <x v="3"/>
    <x v="3"/>
    <x v="12"/>
    <x v="120"/>
    <x v="137"/>
    <x v="113"/>
    <x v="161"/>
    <x v="47"/>
    <x v="139"/>
    <x v="0"/>
  </r>
  <r>
    <x v="0"/>
    <x v="10"/>
    <x v="10"/>
    <x v="11"/>
    <x v="11"/>
    <x v="11"/>
    <x v="13"/>
    <x v="112"/>
    <x v="119"/>
    <x v="44"/>
    <x v="105"/>
    <x v="66"/>
    <x v="125"/>
    <x v="0"/>
  </r>
  <r>
    <x v="0"/>
    <x v="10"/>
    <x v="10"/>
    <x v="10"/>
    <x v="10"/>
    <x v="10"/>
    <x v="14"/>
    <x v="114"/>
    <x v="57"/>
    <x v="91"/>
    <x v="162"/>
    <x v="33"/>
    <x v="142"/>
    <x v="0"/>
  </r>
  <r>
    <x v="0"/>
    <x v="10"/>
    <x v="10"/>
    <x v="34"/>
    <x v="34"/>
    <x v="34"/>
    <x v="14"/>
    <x v="114"/>
    <x v="57"/>
    <x v="38"/>
    <x v="163"/>
    <x v="45"/>
    <x v="137"/>
    <x v="0"/>
  </r>
  <r>
    <x v="0"/>
    <x v="10"/>
    <x v="10"/>
    <x v="28"/>
    <x v="28"/>
    <x v="28"/>
    <x v="14"/>
    <x v="114"/>
    <x v="57"/>
    <x v="94"/>
    <x v="164"/>
    <x v="21"/>
    <x v="141"/>
    <x v="0"/>
  </r>
  <r>
    <x v="0"/>
    <x v="10"/>
    <x v="10"/>
    <x v="16"/>
    <x v="16"/>
    <x v="16"/>
    <x v="16"/>
    <x v="115"/>
    <x v="120"/>
    <x v="67"/>
    <x v="160"/>
    <x v="59"/>
    <x v="65"/>
    <x v="0"/>
  </r>
  <r>
    <x v="0"/>
    <x v="10"/>
    <x v="10"/>
    <x v="19"/>
    <x v="19"/>
    <x v="19"/>
    <x v="16"/>
    <x v="115"/>
    <x v="120"/>
    <x v="67"/>
    <x v="160"/>
    <x v="59"/>
    <x v="65"/>
    <x v="0"/>
  </r>
  <r>
    <x v="0"/>
    <x v="10"/>
    <x v="10"/>
    <x v="14"/>
    <x v="14"/>
    <x v="14"/>
    <x v="18"/>
    <x v="116"/>
    <x v="12"/>
    <x v="107"/>
    <x v="88"/>
    <x v="54"/>
    <x v="143"/>
    <x v="0"/>
  </r>
  <r>
    <x v="0"/>
    <x v="10"/>
    <x v="10"/>
    <x v="42"/>
    <x v="42"/>
    <x v="42"/>
    <x v="18"/>
    <x v="116"/>
    <x v="12"/>
    <x v="94"/>
    <x v="164"/>
    <x v="74"/>
    <x v="37"/>
    <x v="0"/>
  </r>
  <r>
    <x v="0"/>
    <x v="11"/>
    <x v="11"/>
    <x v="0"/>
    <x v="0"/>
    <x v="0"/>
    <x v="0"/>
    <x v="123"/>
    <x v="138"/>
    <x v="63"/>
    <x v="165"/>
    <x v="59"/>
    <x v="65"/>
    <x v="0"/>
  </r>
  <r>
    <x v="0"/>
    <x v="11"/>
    <x v="11"/>
    <x v="4"/>
    <x v="4"/>
    <x v="4"/>
    <x v="1"/>
    <x v="99"/>
    <x v="139"/>
    <x v="66"/>
    <x v="166"/>
    <x v="59"/>
    <x v="65"/>
    <x v="0"/>
  </r>
  <r>
    <x v="0"/>
    <x v="11"/>
    <x v="11"/>
    <x v="2"/>
    <x v="2"/>
    <x v="2"/>
    <x v="2"/>
    <x v="108"/>
    <x v="19"/>
    <x v="35"/>
    <x v="167"/>
    <x v="59"/>
    <x v="65"/>
    <x v="0"/>
  </r>
  <r>
    <x v="0"/>
    <x v="11"/>
    <x v="11"/>
    <x v="8"/>
    <x v="8"/>
    <x v="8"/>
    <x v="3"/>
    <x v="111"/>
    <x v="140"/>
    <x v="90"/>
    <x v="127"/>
    <x v="54"/>
    <x v="133"/>
    <x v="0"/>
  </r>
  <r>
    <x v="0"/>
    <x v="11"/>
    <x v="11"/>
    <x v="3"/>
    <x v="3"/>
    <x v="3"/>
    <x v="4"/>
    <x v="120"/>
    <x v="24"/>
    <x v="91"/>
    <x v="168"/>
    <x v="69"/>
    <x v="144"/>
    <x v="0"/>
  </r>
  <r>
    <x v="0"/>
    <x v="11"/>
    <x v="11"/>
    <x v="14"/>
    <x v="14"/>
    <x v="14"/>
    <x v="4"/>
    <x v="120"/>
    <x v="24"/>
    <x v="90"/>
    <x v="127"/>
    <x v="64"/>
    <x v="145"/>
    <x v="0"/>
  </r>
  <r>
    <x v="0"/>
    <x v="11"/>
    <x v="11"/>
    <x v="6"/>
    <x v="6"/>
    <x v="6"/>
    <x v="4"/>
    <x v="120"/>
    <x v="24"/>
    <x v="67"/>
    <x v="98"/>
    <x v="74"/>
    <x v="66"/>
    <x v="0"/>
  </r>
  <r>
    <x v="0"/>
    <x v="11"/>
    <x v="11"/>
    <x v="5"/>
    <x v="5"/>
    <x v="5"/>
    <x v="4"/>
    <x v="120"/>
    <x v="24"/>
    <x v="28"/>
    <x v="169"/>
    <x v="59"/>
    <x v="65"/>
    <x v="0"/>
  </r>
  <r>
    <x v="0"/>
    <x v="11"/>
    <x v="11"/>
    <x v="1"/>
    <x v="1"/>
    <x v="1"/>
    <x v="8"/>
    <x v="112"/>
    <x v="25"/>
    <x v="106"/>
    <x v="170"/>
    <x v="54"/>
    <x v="133"/>
    <x v="0"/>
  </r>
  <r>
    <x v="0"/>
    <x v="11"/>
    <x v="11"/>
    <x v="32"/>
    <x v="32"/>
    <x v="32"/>
    <x v="8"/>
    <x v="112"/>
    <x v="25"/>
    <x v="88"/>
    <x v="171"/>
    <x v="74"/>
    <x v="66"/>
    <x v="0"/>
  </r>
  <r>
    <x v="0"/>
    <x v="11"/>
    <x v="11"/>
    <x v="16"/>
    <x v="16"/>
    <x v="16"/>
    <x v="8"/>
    <x v="112"/>
    <x v="25"/>
    <x v="68"/>
    <x v="160"/>
    <x v="64"/>
    <x v="145"/>
    <x v="0"/>
  </r>
  <r>
    <x v="0"/>
    <x v="11"/>
    <x v="11"/>
    <x v="7"/>
    <x v="7"/>
    <x v="7"/>
    <x v="8"/>
    <x v="112"/>
    <x v="25"/>
    <x v="106"/>
    <x v="170"/>
    <x v="54"/>
    <x v="133"/>
    <x v="0"/>
  </r>
  <r>
    <x v="0"/>
    <x v="11"/>
    <x v="11"/>
    <x v="35"/>
    <x v="35"/>
    <x v="35"/>
    <x v="12"/>
    <x v="114"/>
    <x v="141"/>
    <x v="88"/>
    <x v="171"/>
    <x v="54"/>
    <x v="133"/>
    <x v="0"/>
  </r>
  <r>
    <x v="0"/>
    <x v="11"/>
    <x v="11"/>
    <x v="36"/>
    <x v="36"/>
    <x v="36"/>
    <x v="12"/>
    <x v="114"/>
    <x v="141"/>
    <x v="94"/>
    <x v="162"/>
    <x v="21"/>
    <x v="146"/>
    <x v="0"/>
  </r>
  <r>
    <x v="0"/>
    <x v="11"/>
    <x v="11"/>
    <x v="43"/>
    <x v="43"/>
    <x v="43"/>
    <x v="14"/>
    <x v="115"/>
    <x v="142"/>
    <x v="107"/>
    <x v="172"/>
    <x v="34"/>
    <x v="147"/>
    <x v="0"/>
  </r>
  <r>
    <x v="0"/>
    <x v="11"/>
    <x v="11"/>
    <x v="22"/>
    <x v="22"/>
    <x v="22"/>
    <x v="14"/>
    <x v="115"/>
    <x v="142"/>
    <x v="107"/>
    <x v="172"/>
    <x v="34"/>
    <x v="147"/>
    <x v="0"/>
  </r>
  <r>
    <x v="0"/>
    <x v="11"/>
    <x v="11"/>
    <x v="12"/>
    <x v="12"/>
    <x v="12"/>
    <x v="14"/>
    <x v="115"/>
    <x v="142"/>
    <x v="107"/>
    <x v="172"/>
    <x v="34"/>
    <x v="147"/>
    <x v="0"/>
  </r>
  <r>
    <x v="0"/>
    <x v="11"/>
    <x v="11"/>
    <x v="19"/>
    <x v="19"/>
    <x v="19"/>
    <x v="16"/>
    <x v="116"/>
    <x v="111"/>
    <x v="88"/>
    <x v="171"/>
    <x v="59"/>
    <x v="65"/>
    <x v="0"/>
  </r>
  <r>
    <x v="0"/>
    <x v="11"/>
    <x v="11"/>
    <x v="10"/>
    <x v="10"/>
    <x v="10"/>
    <x v="17"/>
    <x v="117"/>
    <x v="15"/>
    <x v="38"/>
    <x v="47"/>
    <x v="66"/>
    <x v="148"/>
    <x v="0"/>
  </r>
  <r>
    <x v="0"/>
    <x v="11"/>
    <x v="11"/>
    <x v="44"/>
    <x v="44"/>
    <x v="44"/>
    <x v="17"/>
    <x v="117"/>
    <x v="15"/>
    <x v="107"/>
    <x v="172"/>
    <x v="64"/>
    <x v="145"/>
    <x v="0"/>
  </r>
  <r>
    <x v="0"/>
    <x v="11"/>
    <x v="11"/>
    <x v="45"/>
    <x v="45"/>
    <x v="45"/>
    <x v="17"/>
    <x v="117"/>
    <x v="15"/>
    <x v="38"/>
    <x v="47"/>
    <x v="66"/>
    <x v="148"/>
    <x v="0"/>
  </r>
  <r>
    <x v="0"/>
    <x v="12"/>
    <x v="12"/>
    <x v="0"/>
    <x v="0"/>
    <x v="0"/>
    <x v="0"/>
    <x v="92"/>
    <x v="143"/>
    <x v="79"/>
    <x v="173"/>
    <x v="54"/>
    <x v="149"/>
    <x v="0"/>
  </r>
  <r>
    <x v="0"/>
    <x v="12"/>
    <x v="12"/>
    <x v="3"/>
    <x v="3"/>
    <x v="3"/>
    <x v="1"/>
    <x v="85"/>
    <x v="144"/>
    <x v="94"/>
    <x v="125"/>
    <x v="24"/>
    <x v="150"/>
    <x v="0"/>
  </r>
  <r>
    <x v="0"/>
    <x v="12"/>
    <x v="12"/>
    <x v="2"/>
    <x v="2"/>
    <x v="2"/>
    <x v="2"/>
    <x v="97"/>
    <x v="145"/>
    <x v="87"/>
    <x v="174"/>
    <x v="59"/>
    <x v="65"/>
    <x v="0"/>
  </r>
  <r>
    <x v="0"/>
    <x v="12"/>
    <x v="12"/>
    <x v="6"/>
    <x v="6"/>
    <x v="6"/>
    <x v="3"/>
    <x v="99"/>
    <x v="146"/>
    <x v="93"/>
    <x v="175"/>
    <x v="33"/>
    <x v="37"/>
    <x v="0"/>
  </r>
  <r>
    <x v="0"/>
    <x v="12"/>
    <x v="12"/>
    <x v="10"/>
    <x v="10"/>
    <x v="10"/>
    <x v="4"/>
    <x v="100"/>
    <x v="67"/>
    <x v="107"/>
    <x v="176"/>
    <x v="65"/>
    <x v="151"/>
    <x v="0"/>
  </r>
  <r>
    <x v="0"/>
    <x v="12"/>
    <x v="12"/>
    <x v="7"/>
    <x v="7"/>
    <x v="7"/>
    <x v="5"/>
    <x v="108"/>
    <x v="127"/>
    <x v="47"/>
    <x v="177"/>
    <x v="66"/>
    <x v="83"/>
    <x v="0"/>
  </r>
  <r>
    <x v="0"/>
    <x v="12"/>
    <x v="12"/>
    <x v="14"/>
    <x v="14"/>
    <x v="14"/>
    <x v="6"/>
    <x v="105"/>
    <x v="147"/>
    <x v="67"/>
    <x v="178"/>
    <x v="69"/>
    <x v="62"/>
    <x v="0"/>
  </r>
  <r>
    <x v="0"/>
    <x v="12"/>
    <x v="12"/>
    <x v="11"/>
    <x v="11"/>
    <x v="11"/>
    <x v="7"/>
    <x v="109"/>
    <x v="26"/>
    <x v="88"/>
    <x v="179"/>
    <x v="63"/>
    <x v="152"/>
    <x v="0"/>
  </r>
  <r>
    <x v="0"/>
    <x v="12"/>
    <x v="12"/>
    <x v="46"/>
    <x v="46"/>
    <x v="46"/>
    <x v="8"/>
    <x v="110"/>
    <x v="141"/>
    <x v="90"/>
    <x v="31"/>
    <x v="74"/>
    <x v="41"/>
    <x v="0"/>
  </r>
  <r>
    <x v="0"/>
    <x v="12"/>
    <x v="12"/>
    <x v="9"/>
    <x v="9"/>
    <x v="9"/>
    <x v="8"/>
    <x v="110"/>
    <x v="141"/>
    <x v="47"/>
    <x v="177"/>
    <x v="64"/>
    <x v="105"/>
    <x v="0"/>
  </r>
  <r>
    <x v="0"/>
    <x v="12"/>
    <x v="12"/>
    <x v="47"/>
    <x v="47"/>
    <x v="47"/>
    <x v="10"/>
    <x v="119"/>
    <x v="148"/>
    <x v="110"/>
    <x v="180"/>
    <x v="69"/>
    <x v="62"/>
    <x v="0"/>
  </r>
  <r>
    <x v="0"/>
    <x v="12"/>
    <x v="12"/>
    <x v="48"/>
    <x v="48"/>
    <x v="48"/>
    <x v="10"/>
    <x v="119"/>
    <x v="148"/>
    <x v="91"/>
    <x v="18"/>
    <x v="61"/>
    <x v="153"/>
    <x v="0"/>
  </r>
  <r>
    <x v="0"/>
    <x v="12"/>
    <x v="12"/>
    <x v="12"/>
    <x v="12"/>
    <x v="12"/>
    <x v="10"/>
    <x v="119"/>
    <x v="148"/>
    <x v="88"/>
    <x v="179"/>
    <x v="33"/>
    <x v="37"/>
    <x v="0"/>
  </r>
  <r>
    <x v="0"/>
    <x v="12"/>
    <x v="12"/>
    <x v="4"/>
    <x v="4"/>
    <x v="4"/>
    <x v="10"/>
    <x v="119"/>
    <x v="148"/>
    <x v="98"/>
    <x v="181"/>
    <x v="64"/>
    <x v="105"/>
    <x v="0"/>
  </r>
  <r>
    <x v="0"/>
    <x v="12"/>
    <x v="12"/>
    <x v="45"/>
    <x v="45"/>
    <x v="45"/>
    <x v="10"/>
    <x v="119"/>
    <x v="148"/>
    <x v="111"/>
    <x v="182"/>
    <x v="76"/>
    <x v="137"/>
    <x v="0"/>
  </r>
  <r>
    <x v="0"/>
    <x v="12"/>
    <x v="12"/>
    <x v="5"/>
    <x v="5"/>
    <x v="5"/>
    <x v="19"/>
    <x v="111"/>
    <x v="46"/>
    <x v="68"/>
    <x v="183"/>
    <x v="34"/>
    <x v="154"/>
    <x v="0"/>
  </r>
  <r>
    <x v="0"/>
    <x v="12"/>
    <x v="12"/>
    <x v="13"/>
    <x v="13"/>
    <x v="13"/>
    <x v="15"/>
    <x v="120"/>
    <x v="111"/>
    <x v="107"/>
    <x v="176"/>
    <x v="33"/>
    <x v="37"/>
    <x v="0"/>
  </r>
  <r>
    <x v="0"/>
    <x v="12"/>
    <x v="12"/>
    <x v="17"/>
    <x v="17"/>
    <x v="17"/>
    <x v="15"/>
    <x v="120"/>
    <x v="111"/>
    <x v="91"/>
    <x v="18"/>
    <x v="69"/>
    <x v="62"/>
    <x v="0"/>
  </r>
  <r>
    <x v="0"/>
    <x v="12"/>
    <x v="12"/>
    <x v="8"/>
    <x v="8"/>
    <x v="8"/>
    <x v="17"/>
    <x v="112"/>
    <x v="88"/>
    <x v="88"/>
    <x v="179"/>
    <x v="74"/>
    <x v="41"/>
    <x v="0"/>
  </r>
  <r>
    <x v="0"/>
    <x v="12"/>
    <x v="12"/>
    <x v="25"/>
    <x v="25"/>
    <x v="25"/>
    <x v="17"/>
    <x v="112"/>
    <x v="88"/>
    <x v="68"/>
    <x v="183"/>
    <x v="64"/>
    <x v="105"/>
    <x v="0"/>
  </r>
  <r>
    <x v="0"/>
    <x v="12"/>
    <x v="12"/>
    <x v="15"/>
    <x v="15"/>
    <x v="15"/>
    <x v="17"/>
    <x v="112"/>
    <x v="88"/>
    <x v="88"/>
    <x v="179"/>
    <x v="74"/>
    <x v="41"/>
    <x v="0"/>
  </r>
  <r>
    <x v="0"/>
    <x v="13"/>
    <x v="13"/>
    <x v="0"/>
    <x v="0"/>
    <x v="0"/>
    <x v="0"/>
    <x v="56"/>
    <x v="149"/>
    <x v="114"/>
    <x v="184"/>
    <x v="34"/>
    <x v="123"/>
    <x v="0"/>
  </r>
  <r>
    <x v="0"/>
    <x v="13"/>
    <x v="13"/>
    <x v="8"/>
    <x v="8"/>
    <x v="8"/>
    <x v="1"/>
    <x v="124"/>
    <x v="104"/>
    <x v="81"/>
    <x v="185"/>
    <x v="68"/>
    <x v="155"/>
    <x v="0"/>
  </r>
  <r>
    <x v="0"/>
    <x v="13"/>
    <x v="13"/>
    <x v="2"/>
    <x v="2"/>
    <x v="2"/>
    <x v="2"/>
    <x v="59"/>
    <x v="150"/>
    <x v="58"/>
    <x v="186"/>
    <x v="59"/>
    <x v="65"/>
    <x v="0"/>
  </r>
  <r>
    <x v="0"/>
    <x v="13"/>
    <x v="13"/>
    <x v="32"/>
    <x v="32"/>
    <x v="32"/>
    <x v="3"/>
    <x v="61"/>
    <x v="151"/>
    <x v="115"/>
    <x v="187"/>
    <x v="61"/>
    <x v="156"/>
    <x v="0"/>
  </r>
  <r>
    <x v="0"/>
    <x v="13"/>
    <x v="13"/>
    <x v="4"/>
    <x v="4"/>
    <x v="4"/>
    <x v="4"/>
    <x v="65"/>
    <x v="152"/>
    <x v="96"/>
    <x v="188"/>
    <x v="64"/>
    <x v="157"/>
    <x v="0"/>
  </r>
  <r>
    <x v="0"/>
    <x v="13"/>
    <x v="13"/>
    <x v="14"/>
    <x v="14"/>
    <x v="14"/>
    <x v="5"/>
    <x v="85"/>
    <x v="126"/>
    <x v="64"/>
    <x v="55"/>
    <x v="61"/>
    <x v="156"/>
    <x v="0"/>
  </r>
  <r>
    <x v="0"/>
    <x v="13"/>
    <x v="13"/>
    <x v="5"/>
    <x v="5"/>
    <x v="5"/>
    <x v="6"/>
    <x v="97"/>
    <x v="153"/>
    <x v="65"/>
    <x v="189"/>
    <x v="34"/>
    <x v="123"/>
    <x v="0"/>
  </r>
  <r>
    <x v="0"/>
    <x v="13"/>
    <x v="13"/>
    <x v="12"/>
    <x v="12"/>
    <x v="12"/>
    <x v="7"/>
    <x v="98"/>
    <x v="154"/>
    <x v="26"/>
    <x v="190"/>
    <x v="45"/>
    <x v="158"/>
    <x v="0"/>
  </r>
  <r>
    <x v="0"/>
    <x v="13"/>
    <x v="13"/>
    <x v="9"/>
    <x v="9"/>
    <x v="9"/>
    <x v="7"/>
    <x v="98"/>
    <x v="154"/>
    <x v="31"/>
    <x v="191"/>
    <x v="34"/>
    <x v="123"/>
    <x v="0"/>
  </r>
  <r>
    <x v="0"/>
    <x v="13"/>
    <x v="13"/>
    <x v="26"/>
    <x v="26"/>
    <x v="26"/>
    <x v="9"/>
    <x v="118"/>
    <x v="155"/>
    <x v="31"/>
    <x v="191"/>
    <x v="64"/>
    <x v="157"/>
    <x v="0"/>
  </r>
  <r>
    <x v="0"/>
    <x v="13"/>
    <x v="13"/>
    <x v="3"/>
    <x v="3"/>
    <x v="3"/>
    <x v="10"/>
    <x v="122"/>
    <x v="56"/>
    <x v="107"/>
    <x v="57"/>
    <x v="30"/>
    <x v="159"/>
    <x v="0"/>
  </r>
  <r>
    <x v="0"/>
    <x v="13"/>
    <x v="13"/>
    <x v="13"/>
    <x v="13"/>
    <x v="13"/>
    <x v="11"/>
    <x v="101"/>
    <x v="120"/>
    <x v="47"/>
    <x v="14"/>
    <x v="63"/>
    <x v="160"/>
    <x v="0"/>
  </r>
  <r>
    <x v="0"/>
    <x v="13"/>
    <x v="13"/>
    <x v="6"/>
    <x v="6"/>
    <x v="6"/>
    <x v="11"/>
    <x v="101"/>
    <x v="120"/>
    <x v="47"/>
    <x v="14"/>
    <x v="63"/>
    <x v="160"/>
    <x v="0"/>
  </r>
  <r>
    <x v="0"/>
    <x v="13"/>
    <x v="13"/>
    <x v="16"/>
    <x v="16"/>
    <x v="16"/>
    <x v="11"/>
    <x v="101"/>
    <x v="120"/>
    <x v="64"/>
    <x v="55"/>
    <x v="64"/>
    <x v="157"/>
    <x v="0"/>
  </r>
  <r>
    <x v="0"/>
    <x v="13"/>
    <x v="13"/>
    <x v="7"/>
    <x v="7"/>
    <x v="7"/>
    <x v="14"/>
    <x v="102"/>
    <x v="59"/>
    <x v="35"/>
    <x v="192"/>
    <x v="34"/>
    <x v="123"/>
    <x v="0"/>
  </r>
  <r>
    <x v="0"/>
    <x v="13"/>
    <x v="13"/>
    <x v="28"/>
    <x v="28"/>
    <x v="28"/>
    <x v="19"/>
    <x v="104"/>
    <x v="156"/>
    <x v="98"/>
    <x v="193"/>
    <x v="33"/>
    <x v="161"/>
    <x v="0"/>
  </r>
  <r>
    <x v="0"/>
    <x v="13"/>
    <x v="13"/>
    <x v="36"/>
    <x v="36"/>
    <x v="36"/>
    <x v="15"/>
    <x v="108"/>
    <x v="48"/>
    <x v="88"/>
    <x v="194"/>
    <x v="61"/>
    <x v="156"/>
    <x v="0"/>
  </r>
  <r>
    <x v="0"/>
    <x v="13"/>
    <x v="13"/>
    <x v="1"/>
    <x v="1"/>
    <x v="1"/>
    <x v="16"/>
    <x v="105"/>
    <x v="157"/>
    <x v="67"/>
    <x v="133"/>
    <x v="63"/>
    <x v="160"/>
    <x v="0"/>
  </r>
  <r>
    <x v="0"/>
    <x v="13"/>
    <x v="13"/>
    <x v="11"/>
    <x v="11"/>
    <x v="11"/>
    <x v="17"/>
    <x v="106"/>
    <x v="17"/>
    <x v="68"/>
    <x v="53"/>
    <x v="33"/>
    <x v="161"/>
    <x v="0"/>
  </r>
  <r>
    <x v="0"/>
    <x v="13"/>
    <x v="13"/>
    <x v="24"/>
    <x v="24"/>
    <x v="24"/>
    <x v="17"/>
    <x v="106"/>
    <x v="17"/>
    <x v="113"/>
    <x v="195"/>
    <x v="81"/>
    <x v="162"/>
    <x v="0"/>
  </r>
  <r>
    <x v="0"/>
    <x v="14"/>
    <x v="14"/>
    <x v="0"/>
    <x v="0"/>
    <x v="0"/>
    <x v="0"/>
    <x v="78"/>
    <x v="158"/>
    <x v="116"/>
    <x v="196"/>
    <x v="63"/>
    <x v="0"/>
    <x v="0"/>
  </r>
  <r>
    <x v="0"/>
    <x v="14"/>
    <x v="14"/>
    <x v="3"/>
    <x v="3"/>
    <x v="3"/>
    <x v="1"/>
    <x v="30"/>
    <x v="159"/>
    <x v="67"/>
    <x v="168"/>
    <x v="67"/>
    <x v="163"/>
    <x v="0"/>
  </r>
  <r>
    <x v="0"/>
    <x v="14"/>
    <x v="14"/>
    <x v="2"/>
    <x v="2"/>
    <x v="2"/>
    <x v="2"/>
    <x v="61"/>
    <x v="160"/>
    <x v="117"/>
    <x v="197"/>
    <x v="34"/>
    <x v="132"/>
    <x v="0"/>
  </r>
  <r>
    <x v="0"/>
    <x v="14"/>
    <x v="14"/>
    <x v="8"/>
    <x v="8"/>
    <x v="8"/>
    <x v="3"/>
    <x v="125"/>
    <x v="161"/>
    <x v="79"/>
    <x v="198"/>
    <x v="47"/>
    <x v="164"/>
    <x v="0"/>
  </r>
  <r>
    <x v="0"/>
    <x v="14"/>
    <x v="14"/>
    <x v="5"/>
    <x v="5"/>
    <x v="5"/>
    <x v="4"/>
    <x v="82"/>
    <x v="162"/>
    <x v="51"/>
    <x v="199"/>
    <x v="63"/>
    <x v="0"/>
    <x v="0"/>
  </r>
  <r>
    <x v="0"/>
    <x v="14"/>
    <x v="14"/>
    <x v="6"/>
    <x v="6"/>
    <x v="6"/>
    <x v="5"/>
    <x v="126"/>
    <x v="163"/>
    <x v="35"/>
    <x v="15"/>
    <x v="56"/>
    <x v="165"/>
    <x v="0"/>
  </r>
  <r>
    <x v="0"/>
    <x v="14"/>
    <x v="14"/>
    <x v="10"/>
    <x v="10"/>
    <x v="10"/>
    <x v="6"/>
    <x v="127"/>
    <x v="87"/>
    <x v="106"/>
    <x v="146"/>
    <x v="53"/>
    <x v="166"/>
    <x v="0"/>
  </r>
  <r>
    <x v="0"/>
    <x v="14"/>
    <x v="14"/>
    <x v="14"/>
    <x v="14"/>
    <x v="14"/>
    <x v="7"/>
    <x v="128"/>
    <x v="164"/>
    <x v="47"/>
    <x v="200"/>
    <x v="71"/>
    <x v="167"/>
    <x v="0"/>
  </r>
  <r>
    <x v="0"/>
    <x v="14"/>
    <x v="14"/>
    <x v="11"/>
    <x v="11"/>
    <x v="11"/>
    <x v="8"/>
    <x v="97"/>
    <x v="165"/>
    <x v="68"/>
    <x v="131"/>
    <x v="68"/>
    <x v="80"/>
    <x v="0"/>
  </r>
  <r>
    <x v="0"/>
    <x v="14"/>
    <x v="14"/>
    <x v="1"/>
    <x v="1"/>
    <x v="1"/>
    <x v="8"/>
    <x v="97"/>
    <x v="165"/>
    <x v="80"/>
    <x v="201"/>
    <x v="47"/>
    <x v="164"/>
    <x v="0"/>
  </r>
  <r>
    <x v="0"/>
    <x v="14"/>
    <x v="14"/>
    <x v="12"/>
    <x v="12"/>
    <x v="12"/>
    <x v="10"/>
    <x v="98"/>
    <x v="110"/>
    <x v="45"/>
    <x v="202"/>
    <x v="21"/>
    <x v="135"/>
    <x v="0"/>
  </r>
  <r>
    <x v="0"/>
    <x v="14"/>
    <x v="14"/>
    <x v="18"/>
    <x v="18"/>
    <x v="18"/>
    <x v="11"/>
    <x v="122"/>
    <x v="61"/>
    <x v="68"/>
    <x v="131"/>
    <x v="19"/>
    <x v="168"/>
    <x v="0"/>
  </r>
  <r>
    <x v="0"/>
    <x v="14"/>
    <x v="14"/>
    <x v="4"/>
    <x v="4"/>
    <x v="4"/>
    <x v="11"/>
    <x v="122"/>
    <x v="61"/>
    <x v="83"/>
    <x v="203"/>
    <x v="54"/>
    <x v="169"/>
    <x v="0"/>
  </r>
  <r>
    <x v="0"/>
    <x v="14"/>
    <x v="14"/>
    <x v="17"/>
    <x v="17"/>
    <x v="17"/>
    <x v="13"/>
    <x v="99"/>
    <x v="15"/>
    <x v="110"/>
    <x v="204"/>
    <x v="65"/>
    <x v="170"/>
    <x v="0"/>
  </r>
  <r>
    <x v="0"/>
    <x v="14"/>
    <x v="14"/>
    <x v="28"/>
    <x v="28"/>
    <x v="28"/>
    <x v="14"/>
    <x v="100"/>
    <x v="157"/>
    <x v="90"/>
    <x v="205"/>
    <x v="47"/>
    <x v="164"/>
    <x v="0"/>
  </r>
  <r>
    <x v="0"/>
    <x v="14"/>
    <x v="14"/>
    <x v="15"/>
    <x v="15"/>
    <x v="15"/>
    <x v="14"/>
    <x v="100"/>
    <x v="157"/>
    <x v="47"/>
    <x v="200"/>
    <x v="69"/>
    <x v="119"/>
    <x v="0"/>
  </r>
  <r>
    <x v="0"/>
    <x v="14"/>
    <x v="14"/>
    <x v="35"/>
    <x v="35"/>
    <x v="35"/>
    <x v="15"/>
    <x v="102"/>
    <x v="101"/>
    <x v="80"/>
    <x v="201"/>
    <x v="66"/>
    <x v="69"/>
    <x v="0"/>
  </r>
  <r>
    <x v="0"/>
    <x v="14"/>
    <x v="14"/>
    <x v="40"/>
    <x v="40"/>
    <x v="40"/>
    <x v="15"/>
    <x v="102"/>
    <x v="101"/>
    <x v="47"/>
    <x v="200"/>
    <x v="45"/>
    <x v="48"/>
    <x v="0"/>
  </r>
  <r>
    <x v="0"/>
    <x v="14"/>
    <x v="14"/>
    <x v="16"/>
    <x v="16"/>
    <x v="16"/>
    <x v="15"/>
    <x v="102"/>
    <x v="101"/>
    <x v="26"/>
    <x v="19"/>
    <x v="64"/>
    <x v="34"/>
    <x v="0"/>
  </r>
  <r>
    <x v="0"/>
    <x v="14"/>
    <x v="14"/>
    <x v="49"/>
    <x v="49"/>
    <x v="49"/>
    <x v="18"/>
    <x v="103"/>
    <x v="166"/>
    <x v="22"/>
    <x v="91"/>
    <x v="66"/>
    <x v="69"/>
    <x v="0"/>
  </r>
  <r>
    <x v="0"/>
    <x v="14"/>
    <x v="14"/>
    <x v="9"/>
    <x v="9"/>
    <x v="9"/>
    <x v="18"/>
    <x v="103"/>
    <x v="166"/>
    <x v="93"/>
    <x v="151"/>
    <x v="34"/>
    <x v="132"/>
    <x v="0"/>
  </r>
  <r>
    <x v="0"/>
    <x v="15"/>
    <x v="15"/>
    <x v="47"/>
    <x v="47"/>
    <x v="47"/>
    <x v="0"/>
    <x v="129"/>
    <x v="167"/>
    <x v="111"/>
    <x v="78"/>
    <x v="66"/>
    <x v="171"/>
    <x v="0"/>
  </r>
  <r>
    <x v="0"/>
    <x v="15"/>
    <x v="15"/>
    <x v="13"/>
    <x v="13"/>
    <x v="13"/>
    <x v="1"/>
    <x v="130"/>
    <x v="168"/>
    <x v="111"/>
    <x v="78"/>
    <x v="74"/>
    <x v="151"/>
    <x v="0"/>
  </r>
  <r>
    <x v="0"/>
    <x v="15"/>
    <x v="15"/>
    <x v="14"/>
    <x v="14"/>
    <x v="14"/>
    <x v="2"/>
    <x v="131"/>
    <x v="169"/>
    <x v="113"/>
    <x v="206"/>
    <x v="54"/>
    <x v="93"/>
    <x v="0"/>
  </r>
  <r>
    <x v="0"/>
    <x v="15"/>
    <x v="15"/>
    <x v="0"/>
    <x v="0"/>
    <x v="0"/>
    <x v="2"/>
    <x v="131"/>
    <x v="169"/>
    <x v="38"/>
    <x v="207"/>
    <x v="59"/>
    <x v="65"/>
    <x v="0"/>
  </r>
  <r>
    <x v="0"/>
    <x v="15"/>
    <x v="15"/>
    <x v="3"/>
    <x v="3"/>
    <x v="3"/>
    <x v="4"/>
    <x v="132"/>
    <x v="81"/>
    <x v="105"/>
    <x v="208"/>
    <x v="34"/>
    <x v="172"/>
    <x v="0"/>
  </r>
  <r>
    <x v="0"/>
    <x v="15"/>
    <x v="15"/>
    <x v="9"/>
    <x v="9"/>
    <x v="9"/>
    <x v="4"/>
    <x v="132"/>
    <x v="81"/>
    <x v="109"/>
    <x v="209"/>
    <x v="59"/>
    <x v="65"/>
    <x v="0"/>
  </r>
  <r>
    <x v="0"/>
    <x v="15"/>
    <x v="15"/>
    <x v="31"/>
    <x v="31"/>
    <x v="31"/>
    <x v="6"/>
    <x v="133"/>
    <x v="39"/>
    <x v="105"/>
    <x v="208"/>
    <x v="54"/>
    <x v="93"/>
    <x v="0"/>
  </r>
  <r>
    <x v="0"/>
    <x v="15"/>
    <x v="15"/>
    <x v="50"/>
    <x v="50"/>
    <x v="50"/>
    <x v="6"/>
    <x v="133"/>
    <x v="39"/>
    <x v="108"/>
    <x v="141"/>
    <x v="34"/>
    <x v="172"/>
    <x v="0"/>
  </r>
  <r>
    <x v="0"/>
    <x v="15"/>
    <x v="15"/>
    <x v="51"/>
    <x v="51"/>
    <x v="51"/>
    <x v="6"/>
    <x v="133"/>
    <x v="39"/>
    <x v="108"/>
    <x v="141"/>
    <x v="34"/>
    <x v="172"/>
    <x v="0"/>
  </r>
  <r>
    <x v="0"/>
    <x v="15"/>
    <x v="15"/>
    <x v="52"/>
    <x v="52"/>
    <x v="52"/>
    <x v="6"/>
    <x v="133"/>
    <x v="39"/>
    <x v="108"/>
    <x v="141"/>
    <x v="34"/>
    <x v="172"/>
    <x v="0"/>
  </r>
  <r>
    <x v="0"/>
    <x v="15"/>
    <x v="15"/>
    <x v="16"/>
    <x v="16"/>
    <x v="16"/>
    <x v="6"/>
    <x v="133"/>
    <x v="39"/>
    <x v="113"/>
    <x v="206"/>
    <x v="59"/>
    <x v="65"/>
    <x v="0"/>
  </r>
  <r>
    <x v="0"/>
    <x v="15"/>
    <x v="15"/>
    <x v="4"/>
    <x v="4"/>
    <x v="4"/>
    <x v="6"/>
    <x v="133"/>
    <x v="39"/>
    <x v="113"/>
    <x v="206"/>
    <x v="59"/>
    <x v="65"/>
    <x v="0"/>
  </r>
  <r>
    <x v="0"/>
    <x v="15"/>
    <x v="15"/>
    <x v="53"/>
    <x v="53"/>
    <x v="53"/>
    <x v="12"/>
    <x v="134"/>
    <x v="48"/>
    <x v="111"/>
    <x v="78"/>
    <x v="59"/>
    <x v="65"/>
    <x v="0"/>
  </r>
  <r>
    <x v="0"/>
    <x v="15"/>
    <x v="15"/>
    <x v="54"/>
    <x v="54"/>
    <x v="54"/>
    <x v="12"/>
    <x v="134"/>
    <x v="48"/>
    <x v="105"/>
    <x v="208"/>
    <x v="64"/>
    <x v="173"/>
    <x v="0"/>
  </r>
  <r>
    <x v="0"/>
    <x v="15"/>
    <x v="15"/>
    <x v="55"/>
    <x v="55"/>
    <x v="55"/>
    <x v="12"/>
    <x v="134"/>
    <x v="48"/>
    <x v="108"/>
    <x v="141"/>
    <x v="54"/>
    <x v="93"/>
    <x v="0"/>
  </r>
  <r>
    <x v="0"/>
    <x v="15"/>
    <x v="15"/>
    <x v="56"/>
    <x v="56"/>
    <x v="56"/>
    <x v="12"/>
    <x v="134"/>
    <x v="48"/>
    <x v="108"/>
    <x v="141"/>
    <x v="54"/>
    <x v="93"/>
    <x v="0"/>
  </r>
  <r>
    <x v="0"/>
    <x v="15"/>
    <x v="15"/>
    <x v="27"/>
    <x v="27"/>
    <x v="27"/>
    <x v="12"/>
    <x v="134"/>
    <x v="48"/>
    <x v="108"/>
    <x v="141"/>
    <x v="54"/>
    <x v="93"/>
    <x v="0"/>
  </r>
  <r>
    <x v="0"/>
    <x v="15"/>
    <x v="15"/>
    <x v="57"/>
    <x v="57"/>
    <x v="57"/>
    <x v="12"/>
    <x v="134"/>
    <x v="48"/>
    <x v="108"/>
    <x v="141"/>
    <x v="54"/>
    <x v="93"/>
    <x v="0"/>
  </r>
  <r>
    <x v="0"/>
    <x v="15"/>
    <x v="15"/>
    <x v="58"/>
    <x v="58"/>
    <x v="58"/>
    <x v="12"/>
    <x v="134"/>
    <x v="48"/>
    <x v="108"/>
    <x v="141"/>
    <x v="54"/>
    <x v="93"/>
    <x v="0"/>
  </r>
  <r>
    <x v="0"/>
    <x v="15"/>
    <x v="15"/>
    <x v="59"/>
    <x v="59"/>
    <x v="59"/>
    <x v="12"/>
    <x v="134"/>
    <x v="48"/>
    <x v="108"/>
    <x v="141"/>
    <x v="54"/>
    <x v="93"/>
    <x v="0"/>
  </r>
  <r>
    <x v="0"/>
    <x v="15"/>
    <x v="15"/>
    <x v="60"/>
    <x v="60"/>
    <x v="60"/>
    <x v="12"/>
    <x v="134"/>
    <x v="48"/>
    <x v="105"/>
    <x v="208"/>
    <x v="64"/>
    <x v="173"/>
    <x v="0"/>
  </r>
  <r>
    <x v="0"/>
    <x v="15"/>
    <x v="15"/>
    <x v="61"/>
    <x v="61"/>
    <x v="61"/>
    <x v="12"/>
    <x v="134"/>
    <x v="48"/>
    <x v="108"/>
    <x v="141"/>
    <x v="54"/>
    <x v="93"/>
    <x v="0"/>
  </r>
  <r>
    <x v="0"/>
    <x v="15"/>
    <x v="15"/>
    <x v="22"/>
    <x v="22"/>
    <x v="22"/>
    <x v="12"/>
    <x v="134"/>
    <x v="48"/>
    <x v="111"/>
    <x v="78"/>
    <x v="59"/>
    <x v="65"/>
    <x v="0"/>
  </r>
  <r>
    <x v="0"/>
    <x v="15"/>
    <x v="15"/>
    <x v="12"/>
    <x v="12"/>
    <x v="12"/>
    <x v="12"/>
    <x v="134"/>
    <x v="48"/>
    <x v="105"/>
    <x v="208"/>
    <x v="64"/>
    <x v="173"/>
    <x v="0"/>
  </r>
  <r>
    <x v="0"/>
    <x v="15"/>
    <x v="15"/>
    <x v="6"/>
    <x v="6"/>
    <x v="6"/>
    <x v="12"/>
    <x v="134"/>
    <x v="48"/>
    <x v="105"/>
    <x v="208"/>
    <x v="64"/>
    <x v="173"/>
    <x v="0"/>
  </r>
  <r>
    <x v="0"/>
    <x v="15"/>
    <x v="15"/>
    <x v="28"/>
    <x v="28"/>
    <x v="28"/>
    <x v="12"/>
    <x v="134"/>
    <x v="48"/>
    <x v="108"/>
    <x v="141"/>
    <x v="54"/>
    <x v="93"/>
    <x v="0"/>
  </r>
  <r>
    <x v="0"/>
    <x v="15"/>
    <x v="15"/>
    <x v="62"/>
    <x v="62"/>
    <x v="62"/>
    <x v="12"/>
    <x v="134"/>
    <x v="48"/>
    <x v="108"/>
    <x v="141"/>
    <x v="54"/>
    <x v="93"/>
    <x v="0"/>
  </r>
  <r>
    <x v="0"/>
    <x v="15"/>
    <x v="15"/>
    <x v="63"/>
    <x v="63"/>
    <x v="63"/>
    <x v="12"/>
    <x v="134"/>
    <x v="48"/>
    <x v="108"/>
    <x v="141"/>
    <x v="54"/>
    <x v="93"/>
    <x v="0"/>
  </r>
  <r>
    <x v="0"/>
    <x v="15"/>
    <x v="15"/>
    <x v="64"/>
    <x v="64"/>
    <x v="64"/>
    <x v="12"/>
    <x v="134"/>
    <x v="48"/>
    <x v="108"/>
    <x v="141"/>
    <x v="54"/>
    <x v="93"/>
    <x v="0"/>
  </r>
  <r>
    <x v="0"/>
    <x v="15"/>
    <x v="15"/>
    <x v="65"/>
    <x v="65"/>
    <x v="65"/>
    <x v="12"/>
    <x v="134"/>
    <x v="48"/>
    <x v="108"/>
    <x v="141"/>
    <x v="54"/>
    <x v="93"/>
    <x v="0"/>
  </r>
  <r>
    <x v="0"/>
    <x v="15"/>
    <x v="15"/>
    <x v="2"/>
    <x v="2"/>
    <x v="2"/>
    <x v="12"/>
    <x v="134"/>
    <x v="48"/>
    <x v="111"/>
    <x v="78"/>
    <x v="59"/>
    <x v="65"/>
    <x v="0"/>
  </r>
  <r>
    <x v="0"/>
    <x v="16"/>
    <x v="16"/>
    <x v="0"/>
    <x v="0"/>
    <x v="0"/>
    <x v="0"/>
    <x v="108"/>
    <x v="170"/>
    <x v="22"/>
    <x v="0"/>
    <x v="34"/>
    <x v="52"/>
    <x v="0"/>
  </r>
  <r>
    <x v="0"/>
    <x v="16"/>
    <x v="16"/>
    <x v="2"/>
    <x v="2"/>
    <x v="2"/>
    <x v="1"/>
    <x v="120"/>
    <x v="171"/>
    <x v="90"/>
    <x v="210"/>
    <x v="64"/>
    <x v="9"/>
    <x v="0"/>
  </r>
  <r>
    <x v="0"/>
    <x v="16"/>
    <x v="16"/>
    <x v="7"/>
    <x v="7"/>
    <x v="7"/>
    <x v="2"/>
    <x v="113"/>
    <x v="172"/>
    <x v="68"/>
    <x v="211"/>
    <x v="59"/>
    <x v="65"/>
    <x v="0"/>
  </r>
  <r>
    <x v="0"/>
    <x v="16"/>
    <x v="16"/>
    <x v="23"/>
    <x v="23"/>
    <x v="23"/>
    <x v="3"/>
    <x v="114"/>
    <x v="67"/>
    <x v="113"/>
    <x v="212"/>
    <x v="69"/>
    <x v="174"/>
    <x v="0"/>
  </r>
  <r>
    <x v="0"/>
    <x v="16"/>
    <x v="16"/>
    <x v="9"/>
    <x v="9"/>
    <x v="9"/>
    <x v="3"/>
    <x v="114"/>
    <x v="67"/>
    <x v="67"/>
    <x v="2"/>
    <x v="64"/>
    <x v="9"/>
    <x v="0"/>
  </r>
  <r>
    <x v="0"/>
    <x v="16"/>
    <x v="16"/>
    <x v="3"/>
    <x v="3"/>
    <x v="3"/>
    <x v="5"/>
    <x v="115"/>
    <x v="173"/>
    <x v="105"/>
    <x v="213"/>
    <x v="25"/>
    <x v="175"/>
    <x v="0"/>
  </r>
  <r>
    <x v="0"/>
    <x v="16"/>
    <x v="16"/>
    <x v="13"/>
    <x v="13"/>
    <x v="13"/>
    <x v="5"/>
    <x v="115"/>
    <x v="173"/>
    <x v="109"/>
    <x v="214"/>
    <x v="45"/>
    <x v="176"/>
    <x v="0"/>
  </r>
  <r>
    <x v="0"/>
    <x v="16"/>
    <x v="16"/>
    <x v="47"/>
    <x v="47"/>
    <x v="47"/>
    <x v="5"/>
    <x v="115"/>
    <x v="173"/>
    <x v="113"/>
    <x v="212"/>
    <x v="63"/>
    <x v="177"/>
    <x v="0"/>
  </r>
  <r>
    <x v="0"/>
    <x v="16"/>
    <x v="16"/>
    <x v="10"/>
    <x v="10"/>
    <x v="10"/>
    <x v="8"/>
    <x v="116"/>
    <x v="174"/>
    <x v="111"/>
    <x v="215"/>
    <x v="63"/>
    <x v="177"/>
    <x v="0"/>
  </r>
  <r>
    <x v="0"/>
    <x v="16"/>
    <x v="16"/>
    <x v="6"/>
    <x v="6"/>
    <x v="6"/>
    <x v="8"/>
    <x v="116"/>
    <x v="174"/>
    <x v="111"/>
    <x v="215"/>
    <x v="63"/>
    <x v="177"/>
    <x v="0"/>
  </r>
  <r>
    <x v="0"/>
    <x v="16"/>
    <x v="16"/>
    <x v="5"/>
    <x v="5"/>
    <x v="5"/>
    <x v="10"/>
    <x v="117"/>
    <x v="175"/>
    <x v="94"/>
    <x v="216"/>
    <x v="34"/>
    <x v="52"/>
    <x v="0"/>
  </r>
  <r>
    <x v="0"/>
    <x v="16"/>
    <x v="16"/>
    <x v="4"/>
    <x v="4"/>
    <x v="4"/>
    <x v="10"/>
    <x v="117"/>
    <x v="175"/>
    <x v="44"/>
    <x v="217"/>
    <x v="59"/>
    <x v="65"/>
    <x v="0"/>
  </r>
  <r>
    <x v="0"/>
    <x v="16"/>
    <x v="16"/>
    <x v="11"/>
    <x v="11"/>
    <x v="11"/>
    <x v="12"/>
    <x v="121"/>
    <x v="44"/>
    <x v="111"/>
    <x v="215"/>
    <x v="33"/>
    <x v="178"/>
    <x v="0"/>
  </r>
  <r>
    <x v="0"/>
    <x v="16"/>
    <x v="16"/>
    <x v="18"/>
    <x v="18"/>
    <x v="18"/>
    <x v="12"/>
    <x v="121"/>
    <x v="44"/>
    <x v="109"/>
    <x v="214"/>
    <x v="66"/>
    <x v="63"/>
    <x v="0"/>
  </r>
  <r>
    <x v="0"/>
    <x v="16"/>
    <x v="16"/>
    <x v="22"/>
    <x v="22"/>
    <x v="22"/>
    <x v="14"/>
    <x v="135"/>
    <x v="76"/>
    <x v="110"/>
    <x v="218"/>
    <x v="59"/>
    <x v="65"/>
    <x v="0"/>
  </r>
  <r>
    <x v="0"/>
    <x v="16"/>
    <x v="16"/>
    <x v="25"/>
    <x v="25"/>
    <x v="25"/>
    <x v="14"/>
    <x v="135"/>
    <x v="76"/>
    <x v="38"/>
    <x v="219"/>
    <x v="34"/>
    <x v="52"/>
    <x v="0"/>
  </r>
  <r>
    <x v="0"/>
    <x v="16"/>
    <x v="16"/>
    <x v="28"/>
    <x v="28"/>
    <x v="28"/>
    <x v="15"/>
    <x v="129"/>
    <x v="61"/>
    <x v="105"/>
    <x v="213"/>
    <x v="21"/>
    <x v="38"/>
    <x v="0"/>
  </r>
  <r>
    <x v="0"/>
    <x v="16"/>
    <x v="16"/>
    <x v="48"/>
    <x v="48"/>
    <x v="48"/>
    <x v="16"/>
    <x v="130"/>
    <x v="112"/>
    <x v="105"/>
    <x v="213"/>
    <x v="66"/>
    <x v="63"/>
    <x v="0"/>
  </r>
  <r>
    <x v="0"/>
    <x v="16"/>
    <x v="16"/>
    <x v="8"/>
    <x v="8"/>
    <x v="8"/>
    <x v="16"/>
    <x v="130"/>
    <x v="112"/>
    <x v="108"/>
    <x v="141"/>
    <x v="21"/>
    <x v="38"/>
    <x v="0"/>
  </r>
  <r>
    <x v="0"/>
    <x v="16"/>
    <x v="16"/>
    <x v="17"/>
    <x v="17"/>
    <x v="17"/>
    <x v="16"/>
    <x v="130"/>
    <x v="112"/>
    <x v="111"/>
    <x v="215"/>
    <x v="74"/>
    <x v="179"/>
    <x v="0"/>
  </r>
  <r>
    <x v="0"/>
    <x v="16"/>
    <x v="16"/>
    <x v="66"/>
    <x v="66"/>
    <x v="66"/>
    <x v="16"/>
    <x v="130"/>
    <x v="112"/>
    <x v="105"/>
    <x v="213"/>
    <x v="66"/>
    <x v="63"/>
    <x v="0"/>
  </r>
  <r>
    <x v="0"/>
    <x v="17"/>
    <x v="17"/>
    <x v="3"/>
    <x v="3"/>
    <x v="3"/>
    <x v="0"/>
    <x v="136"/>
    <x v="149"/>
    <x v="94"/>
    <x v="85"/>
    <x v="32"/>
    <x v="180"/>
    <x v="0"/>
  </r>
  <r>
    <x v="0"/>
    <x v="17"/>
    <x v="17"/>
    <x v="0"/>
    <x v="0"/>
    <x v="0"/>
    <x v="1"/>
    <x v="97"/>
    <x v="176"/>
    <x v="92"/>
    <x v="220"/>
    <x v="64"/>
    <x v="181"/>
    <x v="0"/>
  </r>
  <r>
    <x v="0"/>
    <x v="17"/>
    <x v="17"/>
    <x v="4"/>
    <x v="4"/>
    <x v="4"/>
    <x v="2"/>
    <x v="122"/>
    <x v="177"/>
    <x v="31"/>
    <x v="221"/>
    <x v="59"/>
    <x v="65"/>
    <x v="0"/>
  </r>
  <r>
    <x v="0"/>
    <x v="17"/>
    <x v="17"/>
    <x v="2"/>
    <x v="2"/>
    <x v="2"/>
    <x v="3"/>
    <x v="103"/>
    <x v="178"/>
    <x v="26"/>
    <x v="222"/>
    <x v="59"/>
    <x v="65"/>
    <x v="0"/>
  </r>
  <r>
    <x v="0"/>
    <x v="17"/>
    <x v="17"/>
    <x v="10"/>
    <x v="10"/>
    <x v="10"/>
    <x v="4"/>
    <x v="108"/>
    <x v="179"/>
    <x v="110"/>
    <x v="134"/>
    <x v="36"/>
    <x v="182"/>
    <x v="0"/>
  </r>
  <r>
    <x v="0"/>
    <x v="17"/>
    <x v="17"/>
    <x v="15"/>
    <x v="15"/>
    <x v="15"/>
    <x v="4"/>
    <x v="108"/>
    <x v="179"/>
    <x v="47"/>
    <x v="223"/>
    <x v="66"/>
    <x v="13"/>
    <x v="0"/>
  </r>
  <r>
    <x v="0"/>
    <x v="17"/>
    <x v="17"/>
    <x v="14"/>
    <x v="14"/>
    <x v="14"/>
    <x v="6"/>
    <x v="106"/>
    <x v="180"/>
    <x v="28"/>
    <x v="224"/>
    <x v="66"/>
    <x v="13"/>
    <x v="0"/>
  </r>
  <r>
    <x v="0"/>
    <x v="17"/>
    <x v="17"/>
    <x v="7"/>
    <x v="7"/>
    <x v="7"/>
    <x v="6"/>
    <x v="106"/>
    <x v="180"/>
    <x v="98"/>
    <x v="225"/>
    <x v="74"/>
    <x v="73"/>
    <x v="0"/>
  </r>
  <r>
    <x v="0"/>
    <x v="17"/>
    <x v="17"/>
    <x v="9"/>
    <x v="9"/>
    <x v="9"/>
    <x v="8"/>
    <x v="109"/>
    <x v="140"/>
    <x v="89"/>
    <x v="226"/>
    <x v="64"/>
    <x v="181"/>
    <x v="0"/>
  </r>
  <r>
    <x v="0"/>
    <x v="17"/>
    <x v="17"/>
    <x v="6"/>
    <x v="6"/>
    <x v="6"/>
    <x v="9"/>
    <x v="110"/>
    <x v="181"/>
    <x v="88"/>
    <x v="227"/>
    <x v="45"/>
    <x v="136"/>
    <x v="0"/>
  </r>
  <r>
    <x v="0"/>
    <x v="17"/>
    <x v="17"/>
    <x v="25"/>
    <x v="25"/>
    <x v="25"/>
    <x v="10"/>
    <x v="111"/>
    <x v="182"/>
    <x v="106"/>
    <x v="228"/>
    <x v="74"/>
    <x v="73"/>
    <x v="0"/>
  </r>
  <r>
    <x v="0"/>
    <x v="17"/>
    <x v="17"/>
    <x v="13"/>
    <x v="13"/>
    <x v="13"/>
    <x v="11"/>
    <x v="112"/>
    <x v="183"/>
    <x v="38"/>
    <x v="229"/>
    <x v="69"/>
    <x v="153"/>
    <x v="0"/>
  </r>
  <r>
    <x v="0"/>
    <x v="17"/>
    <x v="17"/>
    <x v="8"/>
    <x v="8"/>
    <x v="8"/>
    <x v="12"/>
    <x v="113"/>
    <x v="10"/>
    <x v="107"/>
    <x v="230"/>
    <x v="66"/>
    <x v="13"/>
    <x v="0"/>
  </r>
  <r>
    <x v="0"/>
    <x v="17"/>
    <x v="17"/>
    <x v="11"/>
    <x v="11"/>
    <x v="11"/>
    <x v="13"/>
    <x v="114"/>
    <x v="27"/>
    <x v="109"/>
    <x v="113"/>
    <x v="63"/>
    <x v="183"/>
    <x v="0"/>
  </r>
  <r>
    <x v="0"/>
    <x v="17"/>
    <x v="17"/>
    <x v="5"/>
    <x v="5"/>
    <x v="5"/>
    <x v="13"/>
    <x v="114"/>
    <x v="27"/>
    <x v="88"/>
    <x v="227"/>
    <x v="54"/>
    <x v="184"/>
    <x v="0"/>
  </r>
  <r>
    <x v="0"/>
    <x v="17"/>
    <x v="17"/>
    <x v="22"/>
    <x v="22"/>
    <x v="22"/>
    <x v="19"/>
    <x v="115"/>
    <x v="29"/>
    <x v="44"/>
    <x v="231"/>
    <x v="54"/>
    <x v="184"/>
    <x v="0"/>
  </r>
  <r>
    <x v="0"/>
    <x v="17"/>
    <x v="17"/>
    <x v="31"/>
    <x v="31"/>
    <x v="31"/>
    <x v="15"/>
    <x v="116"/>
    <x v="89"/>
    <x v="113"/>
    <x v="83"/>
    <x v="45"/>
    <x v="136"/>
    <x v="0"/>
  </r>
  <r>
    <x v="0"/>
    <x v="17"/>
    <x v="17"/>
    <x v="50"/>
    <x v="50"/>
    <x v="50"/>
    <x v="15"/>
    <x v="116"/>
    <x v="89"/>
    <x v="94"/>
    <x v="85"/>
    <x v="74"/>
    <x v="73"/>
    <x v="0"/>
  </r>
  <r>
    <x v="0"/>
    <x v="17"/>
    <x v="17"/>
    <x v="12"/>
    <x v="12"/>
    <x v="12"/>
    <x v="15"/>
    <x v="116"/>
    <x v="89"/>
    <x v="38"/>
    <x v="229"/>
    <x v="21"/>
    <x v="185"/>
    <x v="0"/>
  </r>
  <r>
    <x v="0"/>
    <x v="17"/>
    <x v="17"/>
    <x v="28"/>
    <x v="28"/>
    <x v="28"/>
    <x v="15"/>
    <x v="116"/>
    <x v="89"/>
    <x v="110"/>
    <x v="134"/>
    <x v="34"/>
    <x v="186"/>
    <x v="0"/>
  </r>
  <r>
    <x v="0"/>
    <x v="17"/>
    <x v="17"/>
    <x v="1"/>
    <x v="1"/>
    <x v="1"/>
    <x v="15"/>
    <x v="116"/>
    <x v="89"/>
    <x v="111"/>
    <x v="232"/>
    <x v="63"/>
    <x v="183"/>
    <x v="0"/>
  </r>
  <r>
    <x v="0"/>
    <x v="18"/>
    <x v="18"/>
    <x v="1"/>
    <x v="1"/>
    <x v="1"/>
    <x v="0"/>
    <x v="110"/>
    <x v="184"/>
    <x v="106"/>
    <x v="233"/>
    <x v="21"/>
    <x v="187"/>
    <x v="0"/>
  </r>
  <r>
    <x v="0"/>
    <x v="18"/>
    <x v="18"/>
    <x v="0"/>
    <x v="0"/>
    <x v="0"/>
    <x v="1"/>
    <x v="135"/>
    <x v="185"/>
    <x v="94"/>
    <x v="234"/>
    <x v="64"/>
    <x v="121"/>
    <x v="0"/>
  </r>
  <r>
    <x v="0"/>
    <x v="18"/>
    <x v="18"/>
    <x v="7"/>
    <x v="7"/>
    <x v="7"/>
    <x v="1"/>
    <x v="135"/>
    <x v="185"/>
    <x v="91"/>
    <x v="235"/>
    <x v="64"/>
    <x v="121"/>
    <x v="2"/>
  </r>
  <r>
    <x v="0"/>
    <x v="18"/>
    <x v="18"/>
    <x v="3"/>
    <x v="3"/>
    <x v="3"/>
    <x v="3"/>
    <x v="129"/>
    <x v="186"/>
    <x v="108"/>
    <x v="141"/>
    <x v="33"/>
    <x v="188"/>
    <x v="0"/>
  </r>
  <r>
    <x v="0"/>
    <x v="18"/>
    <x v="18"/>
    <x v="9"/>
    <x v="9"/>
    <x v="9"/>
    <x v="3"/>
    <x v="129"/>
    <x v="186"/>
    <x v="94"/>
    <x v="234"/>
    <x v="59"/>
    <x v="65"/>
    <x v="0"/>
  </r>
  <r>
    <x v="0"/>
    <x v="18"/>
    <x v="18"/>
    <x v="10"/>
    <x v="10"/>
    <x v="10"/>
    <x v="5"/>
    <x v="130"/>
    <x v="187"/>
    <x v="105"/>
    <x v="236"/>
    <x v="66"/>
    <x v="189"/>
    <x v="0"/>
  </r>
  <r>
    <x v="0"/>
    <x v="18"/>
    <x v="18"/>
    <x v="50"/>
    <x v="50"/>
    <x v="50"/>
    <x v="6"/>
    <x v="132"/>
    <x v="174"/>
    <x v="108"/>
    <x v="141"/>
    <x v="74"/>
    <x v="190"/>
    <x v="0"/>
  </r>
  <r>
    <x v="0"/>
    <x v="18"/>
    <x v="18"/>
    <x v="11"/>
    <x v="11"/>
    <x v="11"/>
    <x v="6"/>
    <x v="132"/>
    <x v="174"/>
    <x v="105"/>
    <x v="236"/>
    <x v="34"/>
    <x v="191"/>
    <x v="0"/>
  </r>
  <r>
    <x v="0"/>
    <x v="18"/>
    <x v="18"/>
    <x v="8"/>
    <x v="8"/>
    <x v="8"/>
    <x v="6"/>
    <x v="132"/>
    <x v="174"/>
    <x v="111"/>
    <x v="227"/>
    <x v="54"/>
    <x v="192"/>
    <x v="0"/>
  </r>
  <r>
    <x v="0"/>
    <x v="18"/>
    <x v="18"/>
    <x v="67"/>
    <x v="67"/>
    <x v="67"/>
    <x v="6"/>
    <x v="132"/>
    <x v="174"/>
    <x v="109"/>
    <x v="237"/>
    <x v="59"/>
    <x v="65"/>
    <x v="0"/>
  </r>
  <r>
    <x v="0"/>
    <x v="18"/>
    <x v="18"/>
    <x v="6"/>
    <x v="6"/>
    <x v="6"/>
    <x v="10"/>
    <x v="133"/>
    <x v="58"/>
    <x v="111"/>
    <x v="227"/>
    <x v="64"/>
    <x v="121"/>
    <x v="0"/>
  </r>
  <r>
    <x v="0"/>
    <x v="18"/>
    <x v="18"/>
    <x v="18"/>
    <x v="18"/>
    <x v="18"/>
    <x v="10"/>
    <x v="133"/>
    <x v="58"/>
    <x v="105"/>
    <x v="236"/>
    <x v="54"/>
    <x v="192"/>
    <x v="0"/>
  </r>
  <r>
    <x v="0"/>
    <x v="18"/>
    <x v="18"/>
    <x v="29"/>
    <x v="29"/>
    <x v="29"/>
    <x v="10"/>
    <x v="133"/>
    <x v="58"/>
    <x v="105"/>
    <x v="236"/>
    <x v="54"/>
    <x v="192"/>
    <x v="0"/>
  </r>
  <r>
    <x v="0"/>
    <x v="18"/>
    <x v="18"/>
    <x v="17"/>
    <x v="17"/>
    <x v="17"/>
    <x v="10"/>
    <x v="133"/>
    <x v="58"/>
    <x v="113"/>
    <x v="238"/>
    <x v="59"/>
    <x v="65"/>
    <x v="0"/>
  </r>
  <r>
    <x v="0"/>
    <x v="18"/>
    <x v="18"/>
    <x v="4"/>
    <x v="4"/>
    <x v="4"/>
    <x v="10"/>
    <x v="133"/>
    <x v="58"/>
    <x v="113"/>
    <x v="238"/>
    <x v="59"/>
    <x v="65"/>
    <x v="0"/>
  </r>
  <r>
    <x v="0"/>
    <x v="18"/>
    <x v="18"/>
    <x v="45"/>
    <x v="45"/>
    <x v="45"/>
    <x v="10"/>
    <x v="133"/>
    <x v="58"/>
    <x v="108"/>
    <x v="141"/>
    <x v="34"/>
    <x v="191"/>
    <x v="0"/>
  </r>
  <r>
    <x v="0"/>
    <x v="18"/>
    <x v="18"/>
    <x v="20"/>
    <x v="20"/>
    <x v="20"/>
    <x v="10"/>
    <x v="133"/>
    <x v="58"/>
    <x v="105"/>
    <x v="236"/>
    <x v="54"/>
    <x v="192"/>
    <x v="0"/>
  </r>
  <r>
    <x v="0"/>
    <x v="18"/>
    <x v="18"/>
    <x v="68"/>
    <x v="68"/>
    <x v="68"/>
    <x v="10"/>
    <x v="133"/>
    <x v="58"/>
    <x v="105"/>
    <x v="236"/>
    <x v="59"/>
    <x v="65"/>
    <x v="0"/>
  </r>
  <r>
    <x v="0"/>
    <x v="18"/>
    <x v="18"/>
    <x v="69"/>
    <x v="69"/>
    <x v="69"/>
    <x v="10"/>
    <x v="133"/>
    <x v="58"/>
    <x v="113"/>
    <x v="238"/>
    <x v="59"/>
    <x v="65"/>
    <x v="0"/>
  </r>
  <r>
    <x v="0"/>
    <x v="18"/>
    <x v="18"/>
    <x v="31"/>
    <x v="31"/>
    <x v="31"/>
    <x v="18"/>
    <x v="134"/>
    <x v="188"/>
    <x v="108"/>
    <x v="141"/>
    <x v="54"/>
    <x v="192"/>
    <x v="0"/>
  </r>
  <r>
    <x v="0"/>
    <x v="18"/>
    <x v="18"/>
    <x v="70"/>
    <x v="70"/>
    <x v="70"/>
    <x v="18"/>
    <x v="134"/>
    <x v="188"/>
    <x v="108"/>
    <x v="141"/>
    <x v="54"/>
    <x v="192"/>
    <x v="0"/>
  </r>
  <r>
    <x v="0"/>
    <x v="18"/>
    <x v="18"/>
    <x v="13"/>
    <x v="13"/>
    <x v="13"/>
    <x v="18"/>
    <x v="134"/>
    <x v="188"/>
    <x v="111"/>
    <x v="227"/>
    <x v="59"/>
    <x v="65"/>
    <x v="0"/>
  </r>
  <r>
    <x v="0"/>
    <x v="18"/>
    <x v="18"/>
    <x v="71"/>
    <x v="71"/>
    <x v="71"/>
    <x v="18"/>
    <x v="134"/>
    <x v="188"/>
    <x v="108"/>
    <x v="141"/>
    <x v="54"/>
    <x v="192"/>
    <x v="0"/>
  </r>
  <r>
    <x v="0"/>
    <x v="18"/>
    <x v="18"/>
    <x v="72"/>
    <x v="72"/>
    <x v="72"/>
    <x v="18"/>
    <x v="134"/>
    <x v="188"/>
    <x v="105"/>
    <x v="236"/>
    <x v="64"/>
    <x v="121"/>
    <x v="0"/>
  </r>
  <r>
    <x v="0"/>
    <x v="18"/>
    <x v="18"/>
    <x v="56"/>
    <x v="56"/>
    <x v="56"/>
    <x v="18"/>
    <x v="134"/>
    <x v="188"/>
    <x v="108"/>
    <x v="141"/>
    <x v="54"/>
    <x v="192"/>
    <x v="0"/>
  </r>
  <r>
    <x v="0"/>
    <x v="18"/>
    <x v="18"/>
    <x v="73"/>
    <x v="73"/>
    <x v="73"/>
    <x v="18"/>
    <x v="134"/>
    <x v="188"/>
    <x v="108"/>
    <x v="141"/>
    <x v="54"/>
    <x v="192"/>
    <x v="0"/>
  </r>
  <r>
    <x v="0"/>
    <x v="18"/>
    <x v="18"/>
    <x v="74"/>
    <x v="74"/>
    <x v="74"/>
    <x v="18"/>
    <x v="134"/>
    <x v="188"/>
    <x v="108"/>
    <x v="141"/>
    <x v="54"/>
    <x v="192"/>
    <x v="0"/>
  </r>
  <r>
    <x v="0"/>
    <x v="18"/>
    <x v="18"/>
    <x v="43"/>
    <x v="43"/>
    <x v="43"/>
    <x v="18"/>
    <x v="134"/>
    <x v="188"/>
    <x v="111"/>
    <x v="227"/>
    <x v="59"/>
    <x v="65"/>
    <x v="0"/>
  </r>
  <r>
    <x v="0"/>
    <x v="18"/>
    <x v="18"/>
    <x v="22"/>
    <x v="22"/>
    <x v="22"/>
    <x v="18"/>
    <x v="134"/>
    <x v="188"/>
    <x v="111"/>
    <x v="227"/>
    <x v="59"/>
    <x v="65"/>
    <x v="0"/>
  </r>
  <r>
    <x v="0"/>
    <x v="18"/>
    <x v="18"/>
    <x v="75"/>
    <x v="75"/>
    <x v="75"/>
    <x v="18"/>
    <x v="134"/>
    <x v="188"/>
    <x v="108"/>
    <x v="141"/>
    <x v="54"/>
    <x v="192"/>
    <x v="0"/>
  </r>
  <r>
    <x v="0"/>
    <x v="18"/>
    <x v="18"/>
    <x v="21"/>
    <x v="21"/>
    <x v="21"/>
    <x v="18"/>
    <x v="134"/>
    <x v="188"/>
    <x v="105"/>
    <x v="236"/>
    <x v="64"/>
    <x v="121"/>
    <x v="0"/>
  </r>
  <r>
    <x v="0"/>
    <x v="18"/>
    <x v="18"/>
    <x v="26"/>
    <x v="26"/>
    <x v="26"/>
    <x v="18"/>
    <x v="134"/>
    <x v="188"/>
    <x v="105"/>
    <x v="236"/>
    <x v="64"/>
    <x v="121"/>
    <x v="0"/>
  </r>
  <r>
    <x v="0"/>
    <x v="18"/>
    <x v="18"/>
    <x v="63"/>
    <x v="63"/>
    <x v="63"/>
    <x v="18"/>
    <x v="134"/>
    <x v="188"/>
    <x v="108"/>
    <x v="141"/>
    <x v="54"/>
    <x v="192"/>
    <x v="0"/>
  </r>
  <r>
    <x v="0"/>
    <x v="18"/>
    <x v="18"/>
    <x v="30"/>
    <x v="30"/>
    <x v="30"/>
    <x v="18"/>
    <x v="134"/>
    <x v="188"/>
    <x v="105"/>
    <x v="236"/>
    <x v="64"/>
    <x v="121"/>
    <x v="0"/>
  </r>
  <r>
    <x v="0"/>
    <x v="18"/>
    <x v="18"/>
    <x v="76"/>
    <x v="76"/>
    <x v="76"/>
    <x v="18"/>
    <x v="134"/>
    <x v="188"/>
    <x v="111"/>
    <x v="227"/>
    <x v="59"/>
    <x v="65"/>
    <x v="0"/>
  </r>
  <r>
    <x v="0"/>
    <x v="18"/>
    <x v="18"/>
    <x v="33"/>
    <x v="33"/>
    <x v="33"/>
    <x v="18"/>
    <x v="134"/>
    <x v="188"/>
    <x v="108"/>
    <x v="141"/>
    <x v="59"/>
    <x v="65"/>
    <x v="0"/>
  </r>
  <r>
    <x v="0"/>
    <x v="18"/>
    <x v="18"/>
    <x v="25"/>
    <x v="25"/>
    <x v="25"/>
    <x v="18"/>
    <x v="134"/>
    <x v="188"/>
    <x v="111"/>
    <x v="227"/>
    <x v="59"/>
    <x v="65"/>
    <x v="0"/>
  </r>
  <r>
    <x v="0"/>
    <x v="18"/>
    <x v="18"/>
    <x v="66"/>
    <x v="66"/>
    <x v="66"/>
    <x v="18"/>
    <x v="134"/>
    <x v="188"/>
    <x v="108"/>
    <x v="141"/>
    <x v="54"/>
    <x v="192"/>
    <x v="0"/>
  </r>
  <r>
    <x v="0"/>
    <x v="19"/>
    <x v="19"/>
    <x v="3"/>
    <x v="3"/>
    <x v="3"/>
    <x v="0"/>
    <x v="112"/>
    <x v="189"/>
    <x v="105"/>
    <x v="239"/>
    <x v="76"/>
    <x v="193"/>
    <x v="0"/>
  </r>
  <r>
    <x v="0"/>
    <x v="19"/>
    <x v="19"/>
    <x v="2"/>
    <x v="2"/>
    <x v="2"/>
    <x v="1"/>
    <x v="115"/>
    <x v="190"/>
    <x v="67"/>
    <x v="240"/>
    <x v="59"/>
    <x v="65"/>
    <x v="0"/>
  </r>
  <r>
    <x v="0"/>
    <x v="19"/>
    <x v="19"/>
    <x v="6"/>
    <x v="6"/>
    <x v="6"/>
    <x v="2"/>
    <x v="117"/>
    <x v="191"/>
    <x v="91"/>
    <x v="25"/>
    <x v="74"/>
    <x v="194"/>
    <x v="0"/>
  </r>
  <r>
    <x v="0"/>
    <x v="19"/>
    <x v="19"/>
    <x v="15"/>
    <x v="15"/>
    <x v="15"/>
    <x v="2"/>
    <x v="117"/>
    <x v="191"/>
    <x v="38"/>
    <x v="241"/>
    <x v="66"/>
    <x v="66"/>
    <x v="0"/>
  </r>
  <r>
    <x v="0"/>
    <x v="19"/>
    <x v="19"/>
    <x v="11"/>
    <x v="11"/>
    <x v="11"/>
    <x v="4"/>
    <x v="121"/>
    <x v="192"/>
    <x v="91"/>
    <x v="25"/>
    <x v="34"/>
    <x v="195"/>
    <x v="0"/>
  </r>
  <r>
    <x v="0"/>
    <x v="19"/>
    <x v="19"/>
    <x v="47"/>
    <x v="47"/>
    <x v="47"/>
    <x v="4"/>
    <x v="121"/>
    <x v="192"/>
    <x v="109"/>
    <x v="242"/>
    <x v="66"/>
    <x v="66"/>
    <x v="0"/>
  </r>
  <r>
    <x v="0"/>
    <x v="19"/>
    <x v="19"/>
    <x v="16"/>
    <x v="16"/>
    <x v="16"/>
    <x v="4"/>
    <x v="121"/>
    <x v="192"/>
    <x v="110"/>
    <x v="243"/>
    <x v="64"/>
    <x v="128"/>
    <x v="0"/>
  </r>
  <r>
    <x v="0"/>
    <x v="19"/>
    <x v="19"/>
    <x v="1"/>
    <x v="1"/>
    <x v="1"/>
    <x v="7"/>
    <x v="135"/>
    <x v="118"/>
    <x v="105"/>
    <x v="239"/>
    <x v="33"/>
    <x v="196"/>
    <x v="0"/>
  </r>
  <r>
    <x v="0"/>
    <x v="19"/>
    <x v="19"/>
    <x v="0"/>
    <x v="0"/>
    <x v="0"/>
    <x v="7"/>
    <x v="135"/>
    <x v="118"/>
    <x v="91"/>
    <x v="25"/>
    <x v="54"/>
    <x v="19"/>
    <x v="0"/>
  </r>
  <r>
    <x v="0"/>
    <x v="19"/>
    <x v="19"/>
    <x v="48"/>
    <x v="48"/>
    <x v="48"/>
    <x v="9"/>
    <x v="129"/>
    <x v="7"/>
    <x v="111"/>
    <x v="244"/>
    <x v="66"/>
    <x v="66"/>
    <x v="0"/>
  </r>
  <r>
    <x v="0"/>
    <x v="19"/>
    <x v="19"/>
    <x v="12"/>
    <x v="12"/>
    <x v="12"/>
    <x v="9"/>
    <x v="129"/>
    <x v="7"/>
    <x v="94"/>
    <x v="245"/>
    <x v="59"/>
    <x v="65"/>
    <x v="0"/>
  </r>
  <r>
    <x v="0"/>
    <x v="19"/>
    <x v="19"/>
    <x v="21"/>
    <x v="21"/>
    <x v="21"/>
    <x v="9"/>
    <x v="129"/>
    <x v="7"/>
    <x v="105"/>
    <x v="239"/>
    <x v="21"/>
    <x v="197"/>
    <x v="0"/>
  </r>
  <r>
    <x v="0"/>
    <x v="19"/>
    <x v="19"/>
    <x v="77"/>
    <x v="77"/>
    <x v="77"/>
    <x v="12"/>
    <x v="130"/>
    <x v="99"/>
    <x v="111"/>
    <x v="244"/>
    <x v="74"/>
    <x v="194"/>
    <x v="0"/>
  </r>
  <r>
    <x v="0"/>
    <x v="19"/>
    <x v="19"/>
    <x v="74"/>
    <x v="74"/>
    <x v="74"/>
    <x v="12"/>
    <x v="130"/>
    <x v="99"/>
    <x v="111"/>
    <x v="244"/>
    <x v="74"/>
    <x v="194"/>
    <x v="0"/>
  </r>
  <r>
    <x v="0"/>
    <x v="19"/>
    <x v="19"/>
    <x v="7"/>
    <x v="7"/>
    <x v="7"/>
    <x v="12"/>
    <x v="130"/>
    <x v="99"/>
    <x v="109"/>
    <x v="242"/>
    <x v="54"/>
    <x v="19"/>
    <x v="0"/>
  </r>
  <r>
    <x v="0"/>
    <x v="19"/>
    <x v="19"/>
    <x v="13"/>
    <x v="13"/>
    <x v="13"/>
    <x v="19"/>
    <x v="131"/>
    <x v="28"/>
    <x v="111"/>
    <x v="244"/>
    <x v="34"/>
    <x v="195"/>
    <x v="0"/>
  </r>
  <r>
    <x v="0"/>
    <x v="19"/>
    <x v="19"/>
    <x v="56"/>
    <x v="56"/>
    <x v="56"/>
    <x v="19"/>
    <x v="131"/>
    <x v="28"/>
    <x v="108"/>
    <x v="141"/>
    <x v="66"/>
    <x v="66"/>
    <x v="0"/>
  </r>
  <r>
    <x v="0"/>
    <x v="19"/>
    <x v="19"/>
    <x v="78"/>
    <x v="78"/>
    <x v="78"/>
    <x v="19"/>
    <x v="131"/>
    <x v="28"/>
    <x v="111"/>
    <x v="244"/>
    <x v="34"/>
    <x v="195"/>
    <x v="0"/>
  </r>
  <r>
    <x v="0"/>
    <x v="19"/>
    <x v="19"/>
    <x v="4"/>
    <x v="4"/>
    <x v="4"/>
    <x v="19"/>
    <x v="131"/>
    <x v="28"/>
    <x v="109"/>
    <x v="242"/>
    <x v="64"/>
    <x v="128"/>
    <x v="0"/>
  </r>
  <r>
    <x v="0"/>
    <x v="19"/>
    <x v="19"/>
    <x v="25"/>
    <x v="25"/>
    <x v="25"/>
    <x v="19"/>
    <x v="131"/>
    <x v="28"/>
    <x v="113"/>
    <x v="192"/>
    <x v="54"/>
    <x v="19"/>
    <x v="0"/>
  </r>
  <r>
    <x v="0"/>
    <x v="19"/>
    <x v="19"/>
    <x v="9"/>
    <x v="9"/>
    <x v="9"/>
    <x v="19"/>
    <x v="131"/>
    <x v="28"/>
    <x v="38"/>
    <x v="241"/>
    <x v="59"/>
    <x v="65"/>
    <x v="0"/>
  </r>
  <r>
    <x v="0"/>
    <x v="20"/>
    <x v="20"/>
    <x v="0"/>
    <x v="0"/>
    <x v="0"/>
    <x v="0"/>
    <x v="111"/>
    <x v="193"/>
    <x v="98"/>
    <x v="165"/>
    <x v="59"/>
    <x v="65"/>
    <x v="0"/>
  </r>
  <r>
    <x v="0"/>
    <x v="20"/>
    <x v="20"/>
    <x v="53"/>
    <x v="53"/>
    <x v="53"/>
    <x v="1"/>
    <x v="116"/>
    <x v="51"/>
    <x v="88"/>
    <x v="246"/>
    <x v="59"/>
    <x v="65"/>
    <x v="0"/>
  </r>
  <r>
    <x v="0"/>
    <x v="20"/>
    <x v="20"/>
    <x v="14"/>
    <x v="14"/>
    <x v="14"/>
    <x v="2"/>
    <x v="117"/>
    <x v="136"/>
    <x v="38"/>
    <x v="128"/>
    <x v="66"/>
    <x v="198"/>
    <x v="0"/>
  </r>
  <r>
    <x v="0"/>
    <x v="20"/>
    <x v="20"/>
    <x v="2"/>
    <x v="2"/>
    <x v="2"/>
    <x v="2"/>
    <x v="117"/>
    <x v="136"/>
    <x v="44"/>
    <x v="247"/>
    <x v="59"/>
    <x v="65"/>
    <x v="0"/>
  </r>
  <r>
    <x v="0"/>
    <x v="20"/>
    <x v="20"/>
    <x v="11"/>
    <x v="11"/>
    <x v="11"/>
    <x v="4"/>
    <x v="121"/>
    <x v="68"/>
    <x v="91"/>
    <x v="62"/>
    <x v="34"/>
    <x v="199"/>
    <x v="0"/>
  </r>
  <r>
    <x v="0"/>
    <x v="20"/>
    <x v="20"/>
    <x v="13"/>
    <x v="13"/>
    <x v="13"/>
    <x v="4"/>
    <x v="121"/>
    <x v="68"/>
    <x v="110"/>
    <x v="241"/>
    <x v="64"/>
    <x v="200"/>
    <x v="0"/>
  </r>
  <r>
    <x v="0"/>
    <x v="20"/>
    <x v="20"/>
    <x v="17"/>
    <x v="17"/>
    <x v="17"/>
    <x v="4"/>
    <x v="121"/>
    <x v="68"/>
    <x v="113"/>
    <x v="248"/>
    <x v="21"/>
    <x v="201"/>
    <x v="0"/>
  </r>
  <r>
    <x v="0"/>
    <x v="20"/>
    <x v="20"/>
    <x v="45"/>
    <x v="45"/>
    <x v="45"/>
    <x v="4"/>
    <x v="121"/>
    <x v="68"/>
    <x v="113"/>
    <x v="248"/>
    <x v="66"/>
    <x v="198"/>
    <x v="0"/>
  </r>
  <r>
    <x v="0"/>
    <x v="20"/>
    <x v="20"/>
    <x v="15"/>
    <x v="15"/>
    <x v="15"/>
    <x v="4"/>
    <x v="121"/>
    <x v="68"/>
    <x v="110"/>
    <x v="241"/>
    <x v="64"/>
    <x v="200"/>
    <x v="0"/>
  </r>
  <r>
    <x v="0"/>
    <x v="20"/>
    <x v="20"/>
    <x v="40"/>
    <x v="40"/>
    <x v="40"/>
    <x v="9"/>
    <x v="135"/>
    <x v="137"/>
    <x v="91"/>
    <x v="62"/>
    <x v="54"/>
    <x v="57"/>
    <x v="0"/>
  </r>
  <r>
    <x v="0"/>
    <x v="20"/>
    <x v="20"/>
    <x v="10"/>
    <x v="10"/>
    <x v="10"/>
    <x v="10"/>
    <x v="129"/>
    <x v="42"/>
    <x v="113"/>
    <x v="248"/>
    <x v="74"/>
    <x v="172"/>
    <x v="0"/>
  </r>
  <r>
    <x v="0"/>
    <x v="20"/>
    <x v="20"/>
    <x v="44"/>
    <x v="44"/>
    <x v="44"/>
    <x v="10"/>
    <x v="129"/>
    <x v="42"/>
    <x v="113"/>
    <x v="248"/>
    <x v="74"/>
    <x v="172"/>
    <x v="0"/>
  </r>
  <r>
    <x v="0"/>
    <x v="20"/>
    <x v="20"/>
    <x v="22"/>
    <x v="22"/>
    <x v="22"/>
    <x v="10"/>
    <x v="129"/>
    <x v="42"/>
    <x v="38"/>
    <x v="128"/>
    <x v="54"/>
    <x v="57"/>
    <x v="0"/>
  </r>
  <r>
    <x v="0"/>
    <x v="20"/>
    <x v="20"/>
    <x v="6"/>
    <x v="6"/>
    <x v="6"/>
    <x v="10"/>
    <x v="129"/>
    <x v="42"/>
    <x v="38"/>
    <x v="128"/>
    <x v="54"/>
    <x v="57"/>
    <x v="0"/>
  </r>
  <r>
    <x v="0"/>
    <x v="20"/>
    <x v="20"/>
    <x v="36"/>
    <x v="36"/>
    <x v="36"/>
    <x v="14"/>
    <x v="130"/>
    <x v="120"/>
    <x v="113"/>
    <x v="248"/>
    <x v="34"/>
    <x v="199"/>
    <x v="0"/>
  </r>
  <r>
    <x v="0"/>
    <x v="20"/>
    <x v="20"/>
    <x v="4"/>
    <x v="4"/>
    <x v="4"/>
    <x v="14"/>
    <x v="130"/>
    <x v="120"/>
    <x v="38"/>
    <x v="128"/>
    <x v="64"/>
    <x v="200"/>
    <x v="0"/>
  </r>
  <r>
    <x v="0"/>
    <x v="20"/>
    <x v="20"/>
    <x v="3"/>
    <x v="3"/>
    <x v="3"/>
    <x v="15"/>
    <x v="131"/>
    <x v="78"/>
    <x v="111"/>
    <x v="249"/>
    <x v="34"/>
    <x v="199"/>
    <x v="0"/>
  </r>
  <r>
    <x v="0"/>
    <x v="20"/>
    <x v="20"/>
    <x v="50"/>
    <x v="50"/>
    <x v="50"/>
    <x v="15"/>
    <x v="131"/>
    <x v="78"/>
    <x v="38"/>
    <x v="128"/>
    <x v="59"/>
    <x v="65"/>
    <x v="0"/>
  </r>
  <r>
    <x v="0"/>
    <x v="20"/>
    <x v="20"/>
    <x v="79"/>
    <x v="79"/>
    <x v="79"/>
    <x v="15"/>
    <x v="131"/>
    <x v="78"/>
    <x v="113"/>
    <x v="248"/>
    <x v="64"/>
    <x v="200"/>
    <x v="2"/>
  </r>
  <r>
    <x v="0"/>
    <x v="20"/>
    <x v="20"/>
    <x v="46"/>
    <x v="46"/>
    <x v="46"/>
    <x v="15"/>
    <x v="131"/>
    <x v="78"/>
    <x v="38"/>
    <x v="128"/>
    <x v="59"/>
    <x v="65"/>
    <x v="0"/>
  </r>
  <r>
    <x v="0"/>
    <x v="20"/>
    <x v="20"/>
    <x v="1"/>
    <x v="1"/>
    <x v="1"/>
    <x v="15"/>
    <x v="131"/>
    <x v="78"/>
    <x v="38"/>
    <x v="128"/>
    <x v="59"/>
    <x v="65"/>
    <x v="0"/>
  </r>
  <r>
    <x v="0"/>
    <x v="21"/>
    <x v="21"/>
    <x v="0"/>
    <x v="0"/>
    <x v="0"/>
    <x v="0"/>
    <x v="110"/>
    <x v="194"/>
    <x v="47"/>
    <x v="250"/>
    <x v="64"/>
    <x v="36"/>
    <x v="0"/>
  </r>
  <r>
    <x v="0"/>
    <x v="21"/>
    <x v="21"/>
    <x v="6"/>
    <x v="6"/>
    <x v="6"/>
    <x v="1"/>
    <x v="113"/>
    <x v="195"/>
    <x v="44"/>
    <x v="94"/>
    <x v="74"/>
    <x v="202"/>
    <x v="0"/>
  </r>
  <r>
    <x v="0"/>
    <x v="21"/>
    <x v="21"/>
    <x v="13"/>
    <x v="13"/>
    <x v="13"/>
    <x v="2"/>
    <x v="114"/>
    <x v="196"/>
    <x v="110"/>
    <x v="251"/>
    <x v="66"/>
    <x v="178"/>
    <x v="0"/>
  </r>
  <r>
    <x v="0"/>
    <x v="21"/>
    <x v="21"/>
    <x v="2"/>
    <x v="2"/>
    <x v="2"/>
    <x v="2"/>
    <x v="114"/>
    <x v="196"/>
    <x v="106"/>
    <x v="252"/>
    <x v="59"/>
    <x v="65"/>
    <x v="0"/>
  </r>
  <r>
    <x v="0"/>
    <x v="21"/>
    <x v="21"/>
    <x v="10"/>
    <x v="10"/>
    <x v="10"/>
    <x v="4"/>
    <x v="116"/>
    <x v="146"/>
    <x v="113"/>
    <x v="106"/>
    <x v="45"/>
    <x v="203"/>
    <x v="0"/>
  </r>
  <r>
    <x v="0"/>
    <x v="21"/>
    <x v="21"/>
    <x v="7"/>
    <x v="7"/>
    <x v="7"/>
    <x v="4"/>
    <x v="116"/>
    <x v="146"/>
    <x v="110"/>
    <x v="251"/>
    <x v="34"/>
    <x v="204"/>
    <x v="0"/>
  </r>
  <r>
    <x v="0"/>
    <x v="21"/>
    <x v="21"/>
    <x v="23"/>
    <x v="23"/>
    <x v="23"/>
    <x v="6"/>
    <x v="121"/>
    <x v="174"/>
    <x v="105"/>
    <x v="253"/>
    <x v="45"/>
    <x v="203"/>
    <x v="0"/>
  </r>
  <r>
    <x v="0"/>
    <x v="21"/>
    <x v="21"/>
    <x v="4"/>
    <x v="4"/>
    <x v="4"/>
    <x v="6"/>
    <x v="121"/>
    <x v="174"/>
    <x v="107"/>
    <x v="254"/>
    <x v="59"/>
    <x v="65"/>
    <x v="0"/>
  </r>
  <r>
    <x v="0"/>
    <x v="21"/>
    <x v="21"/>
    <x v="8"/>
    <x v="8"/>
    <x v="8"/>
    <x v="8"/>
    <x v="135"/>
    <x v="182"/>
    <x v="94"/>
    <x v="255"/>
    <x v="64"/>
    <x v="36"/>
    <x v="0"/>
  </r>
  <r>
    <x v="0"/>
    <x v="21"/>
    <x v="21"/>
    <x v="5"/>
    <x v="5"/>
    <x v="5"/>
    <x v="8"/>
    <x v="135"/>
    <x v="182"/>
    <x v="110"/>
    <x v="251"/>
    <x v="59"/>
    <x v="65"/>
    <x v="0"/>
  </r>
  <r>
    <x v="0"/>
    <x v="21"/>
    <x v="21"/>
    <x v="9"/>
    <x v="9"/>
    <x v="9"/>
    <x v="8"/>
    <x v="135"/>
    <x v="182"/>
    <x v="91"/>
    <x v="256"/>
    <x v="54"/>
    <x v="205"/>
    <x v="0"/>
  </r>
  <r>
    <x v="0"/>
    <x v="21"/>
    <x v="21"/>
    <x v="15"/>
    <x v="15"/>
    <x v="15"/>
    <x v="8"/>
    <x v="135"/>
    <x v="182"/>
    <x v="91"/>
    <x v="256"/>
    <x v="54"/>
    <x v="205"/>
    <x v="0"/>
  </r>
  <r>
    <x v="0"/>
    <x v="21"/>
    <x v="21"/>
    <x v="3"/>
    <x v="3"/>
    <x v="3"/>
    <x v="12"/>
    <x v="129"/>
    <x v="86"/>
    <x v="108"/>
    <x v="141"/>
    <x v="33"/>
    <x v="146"/>
    <x v="0"/>
  </r>
  <r>
    <x v="0"/>
    <x v="21"/>
    <x v="21"/>
    <x v="14"/>
    <x v="14"/>
    <x v="14"/>
    <x v="12"/>
    <x v="129"/>
    <x v="86"/>
    <x v="111"/>
    <x v="257"/>
    <x v="66"/>
    <x v="178"/>
    <x v="0"/>
  </r>
  <r>
    <x v="0"/>
    <x v="21"/>
    <x v="21"/>
    <x v="80"/>
    <x v="80"/>
    <x v="80"/>
    <x v="12"/>
    <x v="129"/>
    <x v="86"/>
    <x v="111"/>
    <x v="257"/>
    <x v="66"/>
    <x v="178"/>
    <x v="0"/>
  </r>
  <r>
    <x v="0"/>
    <x v="21"/>
    <x v="21"/>
    <x v="25"/>
    <x v="25"/>
    <x v="25"/>
    <x v="12"/>
    <x v="129"/>
    <x v="86"/>
    <x v="91"/>
    <x v="256"/>
    <x v="64"/>
    <x v="36"/>
    <x v="0"/>
  </r>
  <r>
    <x v="0"/>
    <x v="21"/>
    <x v="21"/>
    <x v="39"/>
    <x v="39"/>
    <x v="39"/>
    <x v="15"/>
    <x v="130"/>
    <x v="13"/>
    <x v="111"/>
    <x v="257"/>
    <x v="74"/>
    <x v="202"/>
    <x v="0"/>
  </r>
  <r>
    <x v="0"/>
    <x v="21"/>
    <x v="21"/>
    <x v="81"/>
    <x v="81"/>
    <x v="81"/>
    <x v="15"/>
    <x v="130"/>
    <x v="13"/>
    <x v="111"/>
    <x v="257"/>
    <x v="74"/>
    <x v="202"/>
    <x v="0"/>
  </r>
  <r>
    <x v="0"/>
    <x v="21"/>
    <x v="21"/>
    <x v="18"/>
    <x v="18"/>
    <x v="18"/>
    <x v="15"/>
    <x v="130"/>
    <x v="13"/>
    <x v="105"/>
    <x v="253"/>
    <x v="66"/>
    <x v="178"/>
    <x v="0"/>
  </r>
  <r>
    <x v="0"/>
    <x v="21"/>
    <x v="21"/>
    <x v="17"/>
    <x v="17"/>
    <x v="17"/>
    <x v="15"/>
    <x v="130"/>
    <x v="13"/>
    <x v="109"/>
    <x v="258"/>
    <x v="54"/>
    <x v="205"/>
    <x v="0"/>
  </r>
  <r>
    <x v="0"/>
    <x v="22"/>
    <x v="22"/>
    <x v="0"/>
    <x v="0"/>
    <x v="0"/>
    <x v="0"/>
    <x v="109"/>
    <x v="197"/>
    <x v="22"/>
    <x v="58"/>
    <x v="59"/>
    <x v="65"/>
    <x v="0"/>
  </r>
  <r>
    <x v="0"/>
    <x v="22"/>
    <x v="22"/>
    <x v="2"/>
    <x v="2"/>
    <x v="2"/>
    <x v="1"/>
    <x v="114"/>
    <x v="198"/>
    <x v="106"/>
    <x v="259"/>
    <x v="59"/>
    <x v="65"/>
    <x v="0"/>
  </r>
  <r>
    <x v="0"/>
    <x v="22"/>
    <x v="22"/>
    <x v="6"/>
    <x v="6"/>
    <x v="6"/>
    <x v="2"/>
    <x v="115"/>
    <x v="199"/>
    <x v="110"/>
    <x v="260"/>
    <x v="74"/>
    <x v="206"/>
    <x v="0"/>
  </r>
  <r>
    <x v="0"/>
    <x v="22"/>
    <x v="22"/>
    <x v="3"/>
    <x v="3"/>
    <x v="3"/>
    <x v="3"/>
    <x v="116"/>
    <x v="19"/>
    <x v="105"/>
    <x v="232"/>
    <x v="69"/>
    <x v="207"/>
    <x v="0"/>
  </r>
  <r>
    <x v="0"/>
    <x v="22"/>
    <x v="22"/>
    <x v="8"/>
    <x v="8"/>
    <x v="8"/>
    <x v="3"/>
    <x v="116"/>
    <x v="19"/>
    <x v="44"/>
    <x v="167"/>
    <x v="64"/>
    <x v="208"/>
    <x v="0"/>
  </r>
  <r>
    <x v="0"/>
    <x v="22"/>
    <x v="22"/>
    <x v="1"/>
    <x v="1"/>
    <x v="1"/>
    <x v="3"/>
    <x v="116"/>
    <x v="19"/>
    <x v="88"/>
    <x v="261"/>
    <x v="59"/>
    <x v="65"/>
    <x v="0"/>
  </r>
  <r>
    <x v="0"/>
    <x v="22"/>
    <x v="22"/>
    <x v="37"/>
    <x v="37"/>
    <x v="37"/>
    <x v="6"/>
    <x v="117"/>
    <x v="200"/>
    <x v="110"/>
    <x v="260"/>
    <x v="54"/>
    <x v="78"/>
    <x v="0"/>
  </r>
  <r>
    <x v="0"/>
    <x v="22"/>
    <x v="22"/>
    <x v="18"/>
    <x v="18"/>
    <x v="18"/>
    <x v="7"/>
    <x v="135"/>
    <x v="126"/>
    <x v="38"/>
    <x v="37"/>
    <x v="34"/>
    <x v="84"/>
    <x v="0"/>
  </r>
  <r>
    <x v="0"/>
    <x v="22"/>
    <x v="22"/>
    <x v="14"/>
    <x v="14"/>
    <x v="14"/>
    <x v="8"/>
    <x v="129"/>
    <x v="8"/>
    <x v="109"/>
    <x v="262"/>
    <x v="34"/>
    <x v="84"/>
    <x v="0"/>
  </r>
  <r>
    <x v="0"/>
    <x v="22"/>
    <x v="22"/>
    <x v="36"/>
    <x v="36"/>
    <x v="36"/>
    <x v="8"/>
    <x v="129"/>
    <x v="8"/>
    <x v="108"/>
    <x v="141"/>
    <x v="33"/>
    <x v="209"/>
    <x v="0"/>
  </r>
  <r>
    <x v="0"/>
    <x v="22"/>
    <x v="22"/>
    <x v="7"/>
    <x v="7"/>
    <x v="7"/>
    <x v="8"/>
    <x v="129"/>
    <x v="8"/>
    <x v="94"/>
    <x v="263"/>
    <x v="59"/>
    <x v="65"/>
    <x v="0"/>
  </r>
  <r>
    <x v="0"/>
    <x v="22"/>
    <x v="22"/>
    <x v="10"/>
    <x v="10"/>
    <x v="10"/>
    <x v="11"/>
    <x v="130"/>
    <x v="99"/>
    <x v="111"/>
    <x v="113"/>
    <x v="74"/>
    <x v="206"/>
    <x v="0"/>
  </r>
  <r>
    <x v="0"/>
    <x v="22"/>
    <x v="22"/>
    <x v="46"/>
    <x v="46"/>
    <x v="46"/>
    <x v="11"/>
    <x v="130"/>
    <x v="99"/>
    <x v="38"/>
    <x v="37"/>
    <x v="64"/>
    <x v="208"/>
    <x v="0"/>
  </r>
  <r>
    <x v="0"/>
    <x v="22"/>
    <x v="22"/>
    <x v="40"/>
    <x v="40"/>
    <x v="40"/>
    <x v="11"/>
    <x v="130"/>
    <x v="99"/>
    <x v="91"/>
    <x v="264"/>
    <x v="59"/>
    <x v="65"/>
    <x v="0"/>
  </r>
  <r>
    <x v="0"/>
    <x v="22"/>
    <x v="22"/>
    <x v="15"/>
    <x v="15"/>
    <x v="15"/>
    <x v="11"/>
    <x v="130"/>
    <x v="99"/>
    <x v="91"/>
    <x v="264"/>
    <x v="59"/>
    <x v="65"/>
    <x v="0"/>
  </r>
  <r>
    <x v="0"/>
    <x v="22"/>
    <x v="22"/>
    <x v="82"/>
    <x v="82"/>
    <x v="82"/>
    <x v="19"/>
    <x v="131"/>
    <x v="201"/>
    <x v="38"/>
    <x v="37"/>
    <x v="59"/>
    <x v="65"/>
    <x v="0"/>
  </r>
  <r>
    <x v="0"/>
    <x v="22"/>
    <x v="22"/>
    <x v="12"/>
    <x v="12"/>
    <x v="12"/>
    <x v="19"/>
    <x v="131"/>
    <x v="201"/>
    <x v="113"/>
    <x v="70"/>
    <x v="54"/>
    <x v="78"/>
    <x v="0"/>
  </r>
  <r>
    <x v="0"/>
    <x v="22"/>
    <x v="22"/>
    <x v="28"/>
    <x v="28"/>
    <x v="28"/>
    <x v="19"/>
    <x v="131"/>
    <x v="201"/>
    <x v="113"/>
    <x v="70"/>
    <x v="54"/>
    <x v="78"/>
    <x v="0"/>
  </r>
  <r>
    <x v="0"/>
    <x v="22"/>
    <x v="22"/>
    <x v="5"/>
    <x v="5"/>
    <x v="5"/>
    <x v="19"/>
    <x v="131"/>
    <x v="201"/>
    <x v="38"/>
    <x v="37"/>
    <x v="59"/>
    <x v="65"/>
    <x v="0"/>
  </r>
  <r>
    <x v="0"/>
    <x v="22"/>
    <x v="22"/>
    <x v="16"/>
    <x v="16"/>
    <x v="16"/>
    <x v="19"/>
    <x v="131"/>
    <x v="201"/>
    <x v="109"/>
    <x v="262"/>
    <x v="64"/>
    <x v="208"/>
    <x v="0"/>
  </r>
  <r>
    <x v="0"/>
    <x v="22"/>
    <x v="22"/>
    <x v="4"/>
    <x v="4"/>
    <x v="4"/>
    <x v="19"/>
    <x v="131"/>
    <x v="201"/>
    <x v="38"/>
    <x v="37"/>
    <x v="59"/>
    <x v="65"/>
    <x v="0"/>
  </r>
  <r>
    <x v="0"/>
    <x v="22"/>
    <x v="22"/>
    <x v="45"/>
    <x v="45"/>
    <x v="45"/>
    <x v="19"/>
    <x v="131"/>
    <x v="201"/>
    <x v="108"/>
    <x v="141"/>
    <x v="66"/>
    <x v="210"/>
    <x v="0"/>
  </r>
  <r>
    <x v="0"/>
    <x v="23"/>
    <x v="23"/>
    <x v="0"/>
    <x v="0"/>
    <x v="0"/>
    <x v="0"/>
    <x v="111"/>
    <x v="202"/>
    <x v="28"/>
    <x v="265"/>
    <x v="64"/>
    <x v="211"/>
    <x v="0"/>
  </r>
  <r>
    <x v="0"/>
    <x v="23"/>
    <x v="23"/>
    <x v="6"/>
    <x v="6"/>
    <x v="6"/>
    <x v="1"/>
    <x v="116"/>
    <x v="168"/>
    <x v="110"/>
    <x v="266"/>
    <x v="34"/>
    <x v="212"/>
    <x v="0"/>
  </r>
  <r>
    <x v="0"/>
    <x v="23"/>
    <x v="23"/>
    <x v="3"/>
    <x v="3"/>
    <x v="3"/>
    <x v="2"/>
    <x v="121"/>
    <x v="203"/>
    <x v="111"/>
    <x v="248"/>
    <x v="33"/>
    <x v="213"/>
    <x v="0"/>
  </r>
  <r>
    <x v="0"/>
    <x v="23"/>
    <x v="23"/>
    <x v="2"/>
    <x v="2"/>
    <x v="2"/>
    <x v="2"/>
    <x v="121"/>
    <x v="203"/>
    <x v="107"/>
    <x v="267"/>
    <x v="59"/>
    <x v="65"/>
    <x v="0"/>
  </r>
  <r>
    <x v="0"/>
    <x v="23"/>
    <x v="23"/>
    <x v="15"/>
    <x v="15"/>
    <x v="15"/>
    <x v="2"/>
    <x v="121"/>
    <x v="203"/>
    <x v="94"/>
    <x v="268"/>
    <x v="54"/>
    <x v="214"/>
    <x v="0"/>
  </r>
  <r>
    <x v="0"/>
    <x v="23"/>
    <x v="23"/>
    <x v="8"/>
    <x v="8"/>
    <x v="8"/>
    <x v="5"/>
    <x v="135"/>
    <x v="92"/>
    <x v="94"/>
    <x v="268"/>
    <x v="64"/>
    <x v="211"/>
    <x v="0"/>
  </r>
  <r>
    <x v="0"/>
    <x v="23"/>
    <x v="23"/>
    <x v="14"/>
    <x v="14"/>
    <x v="14"/>
    <x v="6"/>
    <x v="130"/>
    <x v="204"/>
    <x v="111"/>
    <x v="248"/>
    <x v="74"/>
    <x v="215"/>
    <x v="0"/>
  </r>
  <r>
    <x v="0"/>
    <x v="23"/>
    <x v="23"/>
    <x v="54"/>
    <x v="54"/>
    <x v="54"/>
    <x v="6"/>
    <x v="130"/>
    <x v="204"/>
    <x v="113"/>
    <x v="269"/>
    <x v="34"/>
    <x v="212"/>
    <x v="0"/>
  </r>
  <r>
    <x v="0"/>
    <x v="23"/>
    <x v="23"/>
    <x v="13"/>
    <x v="13"/>
    <x v="13"/>
    <x v="6"/>
    <x v="130"/>
    <x v="204"/>
    <x v="105"/>
    <x v="270"/>
    <x v="66"/>
    <x v="216"/>
    <x v="0"/>
  </r>
  <r>
    <x v="0"/>
    <x v="23"/>
    <x v="23"/>
    <x v="4"/>
    <x v="4"/>
    <x v="4"/>
    <x v="6"/>
    <x v="130"/>
    <x v="204"/>
    <x v="91"/>
    <x v="271"/>
    <x v="59"/>
    <x v="65"/>
    <x v="0"/>
  </r>
  <r>
    <x v="0"/>
    <x v="23"/>
    <x v="23"/>
    <x v="50"/>
    <x v="50"/>
    <x v="50"/>
    <x v="10"/>
    <x v="131"/>
    <x v="42"/>
    <x v="111"/>
    <x v="248"/>
    <x v="34"/>
    <x v="212"/>
    <x v="0"/>
  </r>
  <r>
    <x v="0"/>
    <x v="23"/>
    <x v="23"/>
    <x v="11"/>
    <x v="11"/>
    <x v="11"/>
    <x v="10"/>
    <x v="131"/>
    <x v="42"/>
    <x v="109"/>
    <x v="272"/>
    <x v="64"/>
    <x v="211"/>
    <x v="0"/>
  </r>
  <r>
    <x v="0"/>
    <x v="23"/>
    <x v="23"/>
    <x v="12"/>
    <x v="12"/>
    <x v="12"/>
    <x v="10"/>
    <x v="131"/>
    <x v="42"/>
    <x v="113"/>
    <x v="269"/>
    <x v="54"/>
    <x v="214"/>
    <x v="0"/>
  </r>
  <r>
    <x v="0"/>
    <x v="23"/>
    <x v="23"/>
    <x v="18"/>
    <x v="18"/>
    <x v="18"/>
    <x v="10"/>
    <x v="131"/>
    <x v="42"/>
    <x v="111"/>
    <x v="248"/>
    <x v="34"/>
    <x v="212"/>
    <x v="0"/>
  </r>
  <r>
    <x v="0"/>
    <x v="23"/>
    <x v="23"/>
    <x v="7"/>
    <x v="7"/>
    <x v="7"/>
    <x v="10"/>
    <x v="131"/>
    <x v="42"/>
    <x v="109"/>
    <x v="272"/>
    <x v="64"/>
    <x v="211"/>
    <x v="0"/>
  </r>
  <r>
    <x v="0"/>
    <x v="23"/>
    <x v="23"/>
    <x v="10"/>
    <x v="10"/>
    <x v="10"/>
    <x v="19"/>
    <x v="132"/>
    <x v="27"/>
    <x v="108"/>
    <x v="141"/>
    <x v="74"/>
    <x v="215"/>
    <x v="0"/>
  </r>
  <r>
    <x v="0"/>
    <x v="23"/>
    <x v="23"/>
    <x v="22"/>
    <x v="22"/>
    <x v="22"/>
    <x v="19"/>
    <x v="132"/>
    <x v="27"/>
    <x v="109"/>
    <x v="272"/>
    <x v="59"/>
    <x v="65"/>
    <x v="0"/>
  </r>
  <r>
    <x v="0"/>
    <x v="23"/>
    <x v="23"/>
    <x v="36"/>
    <x v="36"/>
    <x v="36"/>
    <x v="19"/>
    <x v="132"/>
    <x v="27"/>
    <x v="111"/>
    <x v="248"/>
    <x v="54"/>
    <x v="214"/>
    <x v="0"/>
  </r>
  <r>
    <x v="0"/>
    <x v="23"/>
    <x v="23"/>
    <x v="5"/>
    <x v="5"/>
    <x v="5"/>
    <x v="19"/>
    <x v="132"/>
    <x v="27"/>
    <x v="109"/>
    <x v="272"/>
    <x v="59"/>
    <x v="65"/>
    <x v="0"/>
  </r>
  <r>
    <x v="0"/>
    <x v="23"/>
    <x v="23"/>
    <x v="69"/>
    <x v="69"/>
    <x v="69"/>
    <x v="19"/>
    <x v="132"/>
    <x v="27"/>
    <x v="109"/>
    <x v="272"/>
    <x v="59"/>
    <x v="65"/>
    <x v="0"/>
  </r>
  <r>
    <x v="0"/>
    <x v="23"/>
    <x v="23"/>
    <x v="9"/>
    <x v="9"/>
    <x v="9"/>
    <x v="19"/>
    <x v="132"/>
    <x v="27"/>
    <x v="113"/>
    <x v="269"/>
    <x v="64"/>
    <x v="211"/>
    <x v="0"/>
  </r>
  <r>
    <x v="0"/>
    <x v="24"/>
    <x v="24"/>
    <x v="15"/>
    <x v="15"/>
    <x v="15"/>
    <x v="0"/>
    <x v="113"/>
    <x v="205"/>
    <x v="68"/>
    <x v="273"/>
    <x v="59"/>
    <x v="65"/>
    <x v="0"/>
  </r>
  <r>
    <x v="0"/>
    <x v="24"/>
    <x v="24"/>
    <x v="37"/>
    <x v="37"/>
    <x v="37"/>
    <x v="1"/>
    <x v="114"/>
    <x v="206"/>
    <x v="107"/>
    <x v="274"/>
    <x v="74"/>
    <x v="217"/>
    <x v="0"/>
  </r>
  <r>
    <x v="0"/>
    <x v="24"/>
    <x v="24"/>
    <x v="3"/>
    <x v="3"/>
    <x v="3"/>
    <x v="2"/>
    <x v="116"/>
    <x v="207"/>
    <x v="111"/>
    <x v="164"/>
    <x v="63"/>
    <x v="218"/>
    <x v="0"/>
  </r>
  <r>
    <x v="0"/>
    <x v="24"/>
    <x v="24"/>
    <x v="0"/>
    <x v="0"/>
    <x v="0"/>
    <x v="2"/>
    <x v="116"/>
    <x v="207"/>
    <x v="88"/>
    <x v="275"/>
    <x v="59"/>
    <x v="65"/>
    <x v="0"/>
  </r>
  <r>
    <x v="0"/>
    <x v="24"/>
    <x v="24"/>
    <x v="53"/>
    <x v="53"/>
    <x v="53"/>
    <x v="4"/>
    <x v="135"/>
    <x v="208"/>
    <x v="94"/>
    <x v="276"/>
    <x v="64"/>
    <x v="13"/>
    <x v="0"/>
  </r>
  <r>
    <x v="0"/>
    <x v="24"/>
    <x v="24"/>
    <x v="11"/>
    <x v="11"/>
    <x v="11"/>
    <x v="5"/>
    <x v="129"/>
    <x v="209"/>
    <x v="113"/>
    <x v="190"/>
    <x v="74"/>
    <x v="217"/>
    <x v="0"/>
  </r>
  <r>
    <x v="0"/>
    <x v="24"/>
    <x v="24"/>
    <x v="13"/>
    <x v="13"/>
    <x v="13"/>
    <x v="6"/>
    <x v="130"/>
    <x v="210"/>
    <x v="38"/>
    <x v="277"/>
    <x v="64"/>
    <x v="13"/>
    <x v="0"/>
  </r>
  <r>
    <x v="0"/>
    <x v="24"/>
    <x v="24"/>
    <x v="6"/>
    <x v="6"/>
    <x v="6"/>
    <x v="6"/>
    <x v="130"/>
    <x v="210"/>
    <x v="113"/>
    <x v="190"/>
    <x v="34"/>
    <x v="219"/>
    <x v="0"/>
  </r>
  <r>
    <x v="0"/>
    <x v="24"/>
    <x v="24"/>
    <x v="45"/>
    <x v="45"/>
    <x v="45"/>
    <x v="6"/>
    <x v="130"/>
    <x v="210"/>
    <x v="105"/>
    <x v="278"/>
    <x v="66"/>
    <x v="220"/>
    <x v="0"/>
  </r>
  <r>
    <x v="0"/>
    <x v="24"/>
    <x v="24"/>
    <x v="2"/>
    <x v="2"/>
    <x v="2"/>
    <x v="6"/>
    <x v="130"/>
    <x v="210"/>
    <x v="91"/>
    <x v="279"/>
    <x v="59"/>
    <x v="65"/>
    <x v="0"/>
  </r>
  <r>
    <x v="0"/>
    <x v="24"/>
    <x v="24"/>
    <x v="14"/>
    <x v="14"/>
    <x v="14"/>
    <x v="10"/>
    <x v="131"/>
    <x v="211"/>
    <x v="113"/>
    <x v="190"/>
    <x v="54"/>
    <x v="221"/>
    <x v="0"/>
  </r>
  <r>
    <x v="0"/>
    <x v="24"/>
    <x v="24"/>
    <x v="17"/>
    <x v="17"/>
    <x v="17"/>
    <x v="10"/>
    <x v="131"/>
    <x v="211"/>
    <x v="113"/>
    <x v="190"/>
    <x v="54"/>
    <x v="221"/>
    <x v="0"/>
  </r>
  <r>
    <x v="0"/>
    <x v="24"/>
    <x v="24"/>
    <x v="4"/>
    <x v="4"/>
    <x v="4"/>
    <x v="10"/>
    <x v="131"/>
    <x v="211"/>
    <x v="38"/>
    <x v="277"/>
    <x v="59"/>
    <x v="65"/>
    <x v="0"/>
  </r>
  <r>
    <x v="0"/>
    <x v="24"/>
    <x v="24"/>
    <x v="10"/>
    <x v="10"/>
    <x v="10"/>
    <x v="13"/>
    <x v="132"/>
    <x v="71"/>
    <x v="111"/>
    <x v="164"/>
    <x v="54"/>
    <x v="221"/>
    <x v="0"/>
  </r>
  <r>
    <x v="0"/>
    <x v="24"/>
    <x v="24"/>
    <x v="42"/>
    <x v="42"/>
    <x v="42"/>
    <x v="13"/>
    <x v="132"/>
    <x v="71"/>
    <x v="109"/>
    <x v="280"/>
    <x v="59"/>
    <x v="65"/>
    <x v="0"/>
  </r>
  <r>
    <x v="0"/>
    <x v="24"/>
    <x v="24"/>
    <x v="82"/>
    <x v="82"/>
    <x v="82"/>
    <x v="13"/>
    <x v="132"/>
    <x v="71"/>
    <x v="111"/>
    <x v="164"/>
    <x v="54"/>
    <x v="221"/>
    <x v="0"/>
  </r>
  <r>
    <x v="0"/>
    <x v="24"/>
    <x v="24"/>
    <x v="24"/>
    <x v="24"/>
    <x v="24"/>
    <x v="15"/>
    <x v="133"/>
    <x v="61"/>
    <x v="113"/>
    <x v="190"/>
    <x v="59"/>
    <x v="65"/>
    <x v="0"/>
  </r>
  <r>
    <x v="0"/>
    <x v="24"/>
    <x v="24"/>
    <x v="12"/>
    <x v="12"/>
    <x v="12"/>
    <x v="15"/>
    <x v="133"/>
    <x v="61"/>
    <x v="113"/>
    <x v="190"/>
    <x v="59"/>
    <x v="65"/>
    <x v="0"/>
  </r>
  <r>
    <x v="0"/>
    <x v="24"/>
    <x v="24"/>
    <x v="36"/>
    <x v="36"/>
    <x v="36"/>
    <x v="15"/>
    <x v="133"/>
    <x v="61"/>
    <x v="113"/>
    <x v="190"/>
    <x v="59"/>
    <x v="65"/>
    <x v="0"/>
  </r>
  <r>
    <x v="0"/>
    <x v="24"/>
    <x v="24"/>
    <x v="62"/>
    <x v="62"/>
    <x v="62"/>
    <x v="15"/>
    <x v="133"/>
    <x v="61"/>
    <x v="105"/>
    <x v="278"/>
    <x v="54"/>
    <x v="221"/>
    <x v="0"/>
  </r>
  <r>
    <x v="0"/>
    <x v="24"/>
    <x v="24"/>
    <x v="5"/>
    <x v="5"/>
    <x v="5"/>
    <x v="15"/>
    <x v="133"/>
    <x v="61"/>
    <x v="113"/>
    <x v="190"/>
    <x v="59"/>
    <x v="65"/>
    <x v="0"/>
  </r>
  <r>
    <x v="0"/>
    <x v="25"/>
    <x v="25"/>
    <x v="0"/>
    <x v="0"/>
    <x v="0"/>
    <x v="0"/>
    <x v="109"/>
    <x v="212"/>
    <x v="22"/>
    <x v="281"/>
    <x v="59"/>
    <x v="65"/>
    <x v="0"/>
  </r>
  <r>
    <x v="0"/>
    <x v="25"/>
    <x v="25"/>
    <x v="2"/>
    <x v="2"/>
    <x v="2"/>
    <x v="1"/>
    <x v="114"/>
    <x v="213"/>
    <x v="106"/>
    <x v="282"/>
    <x v="59"/>
    <x v="65"/>
    <x v="0"/>
  </r>
  <r>
    <x v="0"/>
    <x v="25"/>
    <x v="25"/>
    <x v="12"/>
    <x v="12"/>
    <x v="12"/>
    <x v="2"/>
    <x v="116"/>
    <x v="214"/>
    <x v="44"/>
    <x v="112"/>
    <x v="64"/>
    <x v="79"/>
    <x v="0"/>
  </r>
  <r>
    <x v="0"/>
    <x v="25"/>
    <x v="25"/>
    <x v="36"/>
    <x v="36"/>
    <x v="36"/>
    <x v="3"/>
    <x v="117"/>
    <x v="134"/>
    <x v="94"/>
    <x v="283"/>
    <x v="34"/>
    <x v="222"/>
    <x v="0"/>
  </r>
  <r>
    <x v="0"/>
    <x v="25"/>
    <x v="25"/>
    <x v="10"/>
    <x v="10"/>
    <x v="10"/>
    <x v="4"/>
    <x v="121"/>
    <x v="178"/>
    <x v="38"/>
    <x v="145"/>
    <x v="74"/>
    <x v="127"/>
    <x v="0"/>
  </r>
  <r>
    <x v="0"/>
    <x v="25"/>
    <x v="25"/>
    <x v="8"/>
    <x v="8"/>
    <x v="8"/>
    <x v="4"/>
    <x v="121"/>
    <x v="178"/>
    <x v="107"/>
    <x v="284"/>
    <x v="59"/>
    <x v="65"/>
    <x v="0"/>
  </r>
  <r>
    <x v="0"/>
    <x v="25"/>
    <x v="25"/>
    <x v="15"/>
    <x v="15"/>
    <x v="15"/>
    <x v="4"/>
    <x v="121"/>
    <x v="178"/>
    <x v="110"/>
    <x v="285"/>
    <x v="64"/>
    <x v="79"/>
    <x v="0"/>
  </r>
  <r>
    <x v="0"/>
    <x v="25"/>
    <x v="25"/>
    <x v="11"/>
    <x v="11"/>
    <x v="11"/>
    <x v="7"/>
    <x v="135"/>
    <x v="161"/>
    <x v="94"/>
    <x v="283"/>
    <x v="64"/>
    <x v="79"/>
    <x v="0"/>
  </r>
  <r>
    <x v="0"/>
    <x v="25"/>
    <x v="25"/>
    <x v="32"/>
    <x v="32"/>
    <x v="32"/>
    <x v="7"/>
    <x v="135"/>
    <x v="161"/>
    <x v="110"/>
    <x v="285"/>
    <x v="59"/>
    <x v="65"/>
    <x v="0"/>
  </r>
  <r>
    <x v="0"/>
    <x v="25"/>
    <x v="25"/>
    <x v="7"/>
    <x v="7"/>
    <x v="7"/>
    <x v="9"/>
    <x v="129"/>
    <x v="204"/>
    <x v="94"/>
    <x v="283"/>
    <x v="59"/>
    <x v="65"/>
    <x v="0"/>
  </r>
  <r>
    <x v="0"/>
    <x v="25"/>
    <x v="25"/>
    <x v="14"/>
    <x v="14"/>
    <x v="14"/>
    <x v="10"/>
    <x v="130"/>
    <x v="84"/>
    <x v="91"/>
    <x v="286"/>
    <x v="59"/>
    <x v="65"/>
    <x v="0"/>
  </r>
  <r>
    <x v="0"/>
    <x v="25"/>
    <x v="25"/>
    <x v="42"/>
    <x v="42"/>
    <x v="42"/>
    <x v="10"/>
    <x v="130"/>
    <x v="84"/>
    <x v="91"/>
    <x v="286"/>
    <x v="59"/>
    <x v="65"/>
    <x v="0"/>
  </r>
  <r>
    <x v="0"/>
    <x v="25"/>
    <x v="25"/>
    <x v="6"/>
    <x v="6"/>
    <x v="6"/>
    <x v="10"/>
    <x v="130"/>
    <x v="84"/>
    <x v="109"/>
    <x v="287"/>
    <x v="54"/>
    <x v="223"/>
    <x v="0"/>
  </r>
  <r>
    <x v="0"/>
    <x v="25"/>
    <x v="25"/>
    <x v="83"/>
    <x v="83"/>
    <x v="83"/>
    <x v="10"/>
    <x v="130"/>
    <x v="84"/>
    <x v="108"/>
    <x v="141"/>
    <x v="21"/>
    <x v="224"/>
    <x v="0"/>
  </r>
  <r>
    <x v="0"/>
    <x v="25"/>
    <x v="25"/>
    <x v="3"/>
    <x v="3"/>
    <x v="3"/>
    <x v="14"/>
    <x v="131"/>
    <x v="120"/>
    <x v="111"/>
    <x v="288"/>
    <x v="34"/>
    <x v="222"/>
    <x v="0"/>
  </r>
  <r>
    <x v="0"/>
    <x v="25"/>
    <x v="25"/>
    <x v="43"/>
    <x v="43"/>
    <x v="43"/>
    <x v="14"/>
    <x v="131"/>
    <x v="120"/>
    <x v="38"/>
    <x v="145"/>
    <x v="59"/>
    <x v="65"/>
    <x v="0"/>
  </r>
  <r>
    <x v="0"/>
    <x v="25"/>
    <x v="25"/>
    <x v="35"/>
    <x v="35"/>
    <x v="35"/>
    <x v="14"/>
    <x v="131"/>
    <x v="120"/>
    <x v="38"/>
    <x v="145"/>
    <x v="59"/>
    <x v="65"/>
    <x v="0"/>
  </r>
  <r>
    <x v="0"/>
    <x v="25"/>
    <x v="25"/>
    <x v="22"/>
    <x v="22"/>
    <x v="22"/>
    <x v="14"/>
    <x v="131"/>
    <x v="120"/>
    <x v="38"/>
    <x v="145"/>
    <x v="59"/>
    <x v="65"/>
    <x v="0"/>
  </r>
  <r>
    <x v="0"/>
    <x v="25"/>
    <x v="25"/>
    <x v="4"/>
    <x v="4"/>
    <x v="4"/>
    <x v="14"/>
    <x v="131"/>
    <x v="120"/>
    <x v="113"/>
    <x v="248"/>
    <x v="64"/>
    <x v="79"/>
    <x v="0"/>
  </r>
  <r>
    <x v="0"/>
    <x v="25"/>
    <x v="25"/>
    <x v="82"/>
    <x v="82"/>
    <x v="82"/>
    <x v="18"/>
    <x v="132"/>
    <x v="63"/>
    <x v="113"/>
    <x v="248"/>
    <x v="64"/>
    <x v="79"/>
    <x v="0"/>
  </r>
  <r>
    <x v="0"/>
    <x v="25"/>
    <x v="25"/>
    <x v="44"/>
    <x v="44"/>
    <x v="44"/>
    <x v="18"/>
    <x v="132"/>
    <x v="63"/>
    <x v="113"/>
    <x v="248"/>
    <x v="64"/>
    <x v="79"/>
    <x v="0"/>
  </r>
  <r>
    <x v="0"/>
    <x v="25"/>
    <x v="25"/>
    <x v="26"/>
    <x v="26"/>
    <x v="26"/>
    <x v="18"/>
    <x v="132"/>
    <x v="63"/>
    <x v="109"/>
    <x v="287"/>
    <x v="59"/>
    <x v="65"/>
    <x v="0"/>
  </r>
  <r>
    <x v="0"/>
    <x v="25"/>
    <x v="25"/>
    <x v="17"/>
    <x v="17"/>
    <x v="17"/>
    <x v="18"/>
    <x v="132"/>
    <x v="63"/>
    <x v="111"/>
    <x v="288"/>
    <x v="54"/>
    <x v="223"/>
    <x v="0"/>
  </r>
  <r>
    <x v="0"/>
    <x v="25"/>
    <x v="25"/>
    <x v="5"/>
    <x v="5"/>
    <x v="5"/>
    <x v="18"/>
    <x v="132"/>
    <x v="63"/>
    <x v="109"/>
    <x v="287"/>
    <x v="59"/>
    <x v="65"/>
    <x v="0"/>
  </r>
  <r>
    <x v="0"/>
    <x v="25"/>
    <x v="25"/>
    <x v="16"/>
    <x v="16"/>
    <x v="16"/>
    <x v="18"/>
    <x v="132"/>
    <x v="63"/>
    <x v="109"/>
    <x v="287"/>
    <x v="59"/>
    <x v="65"/>
    <x v="0"/>
  </r>
  <r>
    <x v="0"/>
    <x v="26"/>
    <x v="26"/>
    <x v="0"/>
    <x v="0"/>
    <x v="0"/>
    <x v="0"/>
    <x v="101"/>
    <x v="215"/>
    <x v="45"/>
    <x v="289"/>
    <x v="59"/>
    <x v="65"/>
    <x v="0"/>
  </r>
  <r>
    <x v="0"/>
    <x v="26"/>
    <x v="26"/>
    <x v="38"/>
    <x v="38"/>
    <x v="38"/>
    <x v="1"/>
    <x v="105"/>
    <x v="207"/>
    <x v="93"/>
    <x v="290"/>
    <x v="59"/>
    <x v="65"/>
    <x v="0"/>
  </r>
  <r>
    <x v="0"/>
    <x v="26"/>
    <x v="26"/>
    <x v="34"/>
    <x v="34"/>
    <x v="34"/>
    <x v="2"/>
    <x v="111"/>
    <x v="216"/>
    <x v="44"/>
    <x v="291"/>
    <x v="33"/>
    <x v="225"/>
    <x v="0"/>
  </r>
  <r>
    <x v="0"/>
    <x v="26"/>
    <x v="26"/>
    <x v="32"/>
    <x v="32"/>
    <x v="32"/>
    <x v="3"/>
    <x v="120"/>
    <x v="208"/>
    <x v="90"/>
    <x v="96"/>
    <x v="64"/>
    <x v="85"/>
    <x v="0"/>
  </r>
  <r>
    <x v="0"/>
    <x v="26"/>
    <x v="26"/>
    <x v="2"/>
    <x v="2"/>
    <x v="2"/>
    <x v="3"/>
    <x v="120"/>
    <x v="208"/>
    <x v="28"/>
    <x v="292"/>
    <x v="59"/>
    <x v="65"/>
    <x v="0"/>
  </r>
  <r>
    <x v="0"/>
    <x v="26"/>
    <x v="26"/>
    <x v="3"/>
    <x v="3"/>
    <x v="3"/>
    <x v="5"/>
    <x v="115"/>
    <x v="210"/>
    <x v="109"/>
    <x v="248"/>
    <x v="45"/>
    <x v="226"/>
    <x v="0"/>
  </r>
  <r>
    <x v="0"/>
    <x v="26"/>
    <x v="26"/>
    <x v="12"/>
    <x v="12"/>
    <x v="12"/>
    <x v="5"/>
    <x v="115"/>
    <x v="210"/>
    <x v="67"/>
    <x v="293"/>
    <x v="59"/>
    <x v="65"/>
    <x v="0"/>
  </r>
  <r>
    <x v="0"/>
    <x v="26"/>
    <x v="26"/>
    <x v="26"/>
    <x v="26"/>
    <x v="26"/>
    <x v="5"/>
    <x v="115"/>
    <x v="210"/>
    <x v="67"/>
    <x v="293"/>
    <x v="59"/>
    <x v="65"/>
    <x v="0"/>
  </r>
  <r>
    <x v="0"/>
    <x v="26"/>
    <x v="26"/>
    <x v="28"/>
    <x v="28"/>
    <x v="28"/>
    <x v="8"/>
    <x v="117"/>
    <x v="211"/>
    <x v="94"/>
    <x v="294"/>
    <x v="34"/>
    <x v="227"/>
    <x v="0"/>
  </r>
  <r>
    <x v="0"/>
    <x v="26"/>
    <x v="26"/>
    <x v="36"/>
    <x v="36"/>
    <x v="36"/>
    <x v="9"/>
    <x v="121"/>
    <x v="70"/>
    <x v="94"/>
    <x v="294"/>
    <x v="54"/>
    <x v="228"/>
    <x v="0"/>
  </r>
  <r>
    <x v="0"/>
    <x v="26"/>
    <x v="26"/>
    <x v="10"/>
    <x v="10"/>
    <x v="10"/>
    <x v="10"/>
    <x v="135"/>
    <x v="71"/>
    <x v="109"/>
    <x v="248"/>
    <x v="74"/>
    <x v="229"/>
    <x v="0"/>
  </r>
  <r>
    <x v="0"/>
    <x v="26"/>
    <x v="26"/>
    <x v="6"/>
    <x v="6"/>
    <x v="6"/>
    <x v="10"/>
    <x v="135"/>
    <x v="71"/>
    <x v="109"/>
    <x v="248"/>
    <x v="74"/>
    <x v="229"/>
    <x v="0"/>
  </r>
  <r>
    <x v="0"/>
    <x v="26"/>
    <x v="26"/>
    <x v="18"/>
    <x v="18"/>
    <x v="18"/>
    <x v="10"/>
    <x v="135"/>
    <x v="71"/>
    <x v="38"/>
    <x v="87"/>
    <x v="34"/>
    <x v="227"/>
    <x v="0"/>
  </r>
  <r>
    <x v="0"/>
    <x v="26"/>
    <x v="26"/>
    <x v="5"/>
    <x v="5"/>
    <x v="5"/>
    <x v="10"/>
    <x v="135"/>
    <x v="71"/>
    <x v="91"/>
    <x v="56"/>
    <x v="54"/>
    <x v="228"/>
    <x v="0"/>
  </r>
  <r>
    <x v="0"/>
    <x v="26"/>
    <x v="26"/>
    <x v="45"/>
    <x v="45"/>
    <x v="45"/>
    <x v="10"/>
    <x v="135"/>
    <x v="71"/>
    <x v="105"/>
    <x v="295"/>
    <x v="33"/>
    <x v="225"/>
    <x v="0"/>
  </r>
  <r>
    <x v="0"/>
    <x v="26"/>
    <x v="26"/>
    <x v="14"/>
    <x v="14"/>
    <x v="14"/>
    <x v="19"/>
    <x v="129"/>
    <x v="75"/>
    <x v="94"/>
    <x v="294"/>
    <x v="59"/>
    <x v="65"/>
    <x v="0"/>
  </r>
  <r>
    <x v="0"/>
    <x v="26"/>
    <x v="26"/>
    <x v="84"/>
    <x v="84"/>
    <x v="84"/>
    <x v="19"/>
    <x v="129"/>
    <x v="75"/>
    <x v="113"/>
    <x v="101"/>
    <x v="74"/>
    <x v="229"/>
    <x v="0"/>
  </r>
  <r>
    <x v="0"/>
    <x v="26"/>
    <x v="26"/>
    <x v="83"/>
    <x v="83"/>
    <x v="83"/>
    <x v="19"/>
    <x v="129"/>
    <x v="75"/>
    <x v="108"/>
    <x v="141"/>
    <x v="33"/>
    <x v="225"/>
    <x v="0"/>
  </r>
  <r>
    <x v="0"/>
    <x v="26"/>
    <x v="26"/>
    <x v="4"/>
    <x v="4"/>
    <x v="4"/>
    <x v="19"/>
    <x v="129"/>
    <x v="75"/>
    <x v="94"/>
    <x v="294"/>
    <x v="59"/>
    <x v="65"/>
    <x v="0"/>
  </r>
  <r>
    <x v="0"/>
    <x v="26"/>
    <x v="26"/>
    <x v="40"/>
    <x v="40"/>
    <x v="40"/>
    <x v="18"/>
    <x v="130"/>
    <x v="61"/>
    <x v="109"/>
    <x v="248"/>
    <x v="54"/>
    <x v="228"/>
    <x v="0"/>
  </r>
  <r>
    <x v="0"/>
    <x v="27"/>
    <x v="27"/>
    <x v="0"/>
    <x v="0"/>
    <x v="0"/>
    <x v="0"/>
    <x v="118"/>
    <x v="217"/>
    <x v="84"/>
    <x v="296"/>
    <x v="59"/>
    <x v="65"/>
    <x v="0"/>
  </r>
  <r>
    <x v="0"/>
    <x v="27"/>
    <x v="27"/>
    <x v="4"/>
    <x v="4"/>
    <x v="4"/>
    <x v="1"/>
    <x v="137"/>
    <x v="218"/>
    <x v="65"/>
    <x v="220"/>
    <x v="59"/>
    <x v="65"/>
    <x v="0"/>
  </r>
  <r>
    <x v="0"/>
    <x v="27"/>
    <x v="27"/>
    <x v="2"/>
    <x v="2"/>
    <x v="2"/>
    <x v="2"/>
    <x v="105"/>
    <x v="219"/>
    <x v="93"/>
    <x v="297"/>
    <x v="59"/>
    <x v="65"/>
    <x v="0"/>
  </r>
  <r>
    <x v="0"/>
    <x v="27"/>
    <x v="27"/>
    <x v="5"/>
    <x v="5"/>
    <x v="5"/>
    <x v="3"/>
    <x v="106"/>
    <x v="124"/>
    <x v="22"/>
    <x v="298"/>
    <x v="64"/>
    <x v="67"/>
    <x v="0"/>
  </r>
  <r>
    <x v="0"/>
    <x v="27"/>
    <x v="27"/>
    <x v="12"/>
    <x v="12"/>
    <x v="12"/>
    <x v="4"/>
    <x v="119"/>
    <x v="105"/>
    <x v="98"/>
    <x v="299"/>
    <x v="64"/>
    <x v="67"/>
    <x v="0"/>
  </r>
  <r>
    <x v="0"/>
    <x v="27"/>
    <x v="27"/>
    <x v="3"/>
    <x v="3"/>
    <x v="3"/>
    <x v="5"/>
    <x v="111"/>
    <x v="81"/>
    <x v="111"/>
    <x v="107"/>
    <x v="36"/>
    <x v="230"/>
    <x v="0"/>
  </r>
  <r>
    <x v="0"/>
    <x v="27"/>
    <x v="27"/>
    <x v="8"/>
    <x v="8"/>
    <x v="8"/>
    <x v="5"/>
    <x v="111"/>
    <x v="81"/>
    <x v="98"/>
    <x v="299"/>
    <x v="59"/>
    <x v="65"/>
    <x v="0"/>
  </r>
  <r>
    <x v="0"/>
    <x v="27"/>
    <x v="27"/>
    <x v="16"/>
    <x v="16"/>
    <x v="16"/>
    <x v="7"/>
    <x v="113"/>
    <x v="4"/>
    <x v="106"/>
    <x v="9"/>
    <x v="64"/>
    <x v="67"/>
    <x v="0"/>
  </r>
  <r>
    <x v="0"/>
    <x v="27"/>
    <x v="27"/>
    <x v="39"/>
    <x v="39"/>
    <x v="39"/>
    <x v="8"/>
    <x v="115"/>
    <x v="55"/>
    <x v="38"/>
    <x v="90"/>
    <x v="33"/>
    <x v="231"/>
    <x v="0"/>
  </r>
  <r>
    <x v="0"/>
    <x v="27"/>
    <x v="27"/>
    <x v="1"/>
    <x v="1"/>
    <x v="1"/>
    <x v="8"/>
    <x v="115"/>
    <x v="55"/>
    <x v="67"/>
    <x v="34"/>
    <x v="59"/>
    <x v="65"/>
    <x v="0"/>
  </r>
  <r>
    <x v="0"/>
    <x v="27"/>
    <x v="27"/>
    <x v="44"/>
    <x v="44"/>
    <x v="44"/>
    <x v="10"/>
    <x v="116"/>
    <x v="220"/>
    <x v="38"/>
    <x v="90"/>
    <x v="21"/>
    <x v="3"/>
    <x v="0"/>
  </r>
  <r>
    <x v="0"/>
    <x v="27"/>
    <x v="27"/>
    <x v="36"/>
    <x v="36"/>
    <x v="36"/>
    <x v="10"/>
    <x v="116"/>
    <x v="220"/>
    <x v="38"/>
    <x v="90"/>
    <x v="21"/>
    <x v="3"/>
    <x v="0"/>
  </r>
  <r>
    <x v="0"/>
    <x v="27"/>
    <x v="27"/>
    <x v="32"/>
    <x v="32"/>
    <x v="32"/>
    <x v="10"/>
    <x v="116"/>
    <x v="220"/>
    <x v="88"/>
    <x v="152"/>
    <x v="59"/>
    <x v="65"/>
    <x v="0"/>
  </r>
  <r>
    <x v="0"/>
    <x v="27"/>
    <x v="27"/>
    <x v="85"/>
    <x v="85"/>
    <x v="85"/>
    <x v="10"/>
    <x v="116"/>
    <x v="220"/>
    <x v="88"/>
    <x v="152"/>
    <x v="59"/>
    <x v="65"/>
    <x v="0"/>
  </r>
  <r>
    <x v="0"/>
    <x v="27"/>
    <x v="27"/>
    <x v="11"/>
    <x v="11"/>
    <x v="11"/>
    <x v="14"/>
    <x v="117"/>
    <x v="10"/>
    <x v="38"/>
    <x v="90"/>
    <x v="66"/>
    <x v="232"/>
    <x v="0"/>
  </r>
  <r>
    <x v="0"/>
    <x v="27"/>
    <x v="27"/>
    <x v="6"/>
    <x v="6"/>
    <x v="6"/>
    <x v="14"/>
    <x v="117"/>
    <x v="10"/>
    <x v="44"/>
    <x v="300"/>
    <x v="59"/>
    <x v="65"/>
    <x v="0"/>
  </r>
  <r>
    <x v="0"/>
    <x v="27"/>
    <x v="27"/>
    <x v="14"/>
    <x v="14"/>
    <x v="14"/>
    <x v="15"/>
    <x v="121"/>
    <x v="14"/>
    <x v="110"/>
    <x v="153"/>
    <x v="64"/>
    <x v="67"/>
    <x v="0"/>
  </r>
  <r>
    <x v="0"/>
    <x v="27"/>
    <x v="27"/>
    <x v="22"/>
    <x v="22"/>
    <x v="22"/>
    <x v="15"/>
    <x v="121"/>
    <x v="14"/>
    <x v="110"/>
    <x v="153"/>
    <x v="64"/>
    <x v="67"/>
    <x v="0"/>
  </r>
  <r>
    <x v="0"/>
    <x v="27"/>
    <x v="27"/>
    <x v="38"/>
    <x v="38"/>
    <x v="38"/>
    <x v="15"/>
    <x v="121"/>
    <x v="14"/>
    <x v="91"/>
    <x v="38"/>
    <x v="34"/>
    <x v="202"/>
    <x v="0"/>
  </r>
  <r>
    <x v="0"/>
    <x v="27"/>
    <x v="27"/>
    <x v="33"/>
    <x v="33"/>
    <x v="33"/>
    <x v="15"/>
    <x v="121"/>
    <x v="14"/>
    <x v="108"/>
    <x v="141"/>
    <x v="59"/>
    <x v="65"/>
    <x v="0"/>
  </r>
  <r>
    <x v="0"/>
    <x v="28"/>
    <x v="28"/>
    <x v="0"/>
    <x v="0"/>
    <x v="0"/>
    <x v="0"/>
    <x v="114"/>
    <x v="189"/>
    <x v="106"/>
    <x v="301"/>
    <x v="59"/>
    <x v="65"/>
    <x v="0"/>
  </r>
  <r>
    <x v="0"/>
    <x v="28"/>
    <x v="28"/>
    <x v="3"/>
    <x v="3"/>
    <x v="3"/>
    <x v="1"/>
    <x v="115"/>
    <x v="104"/>
    <x v="109"/>
    <x v="129"/>
    <x v="45"/>
    <x v="233"/>
    <x v="0"/>
  </r>
  <r>
    <x v="0"/>
    <x v="28"/>
    <x v="28"/>
    <x v="36"/>
    <x v="36"/>
    <x v="36"/>
    <x v="2"/>
    <x v="116"/>
    <x v="221"/>
    <x v="109"/>
    <x v="129"/>
    <x v="33"/>
    <x v="234"/>
    <x v="0"/>
  </r>
  <r>
    <x v="0"/>
    <x v="28"/>
    <x v="28"/>
    <x v="6"/>
    <x v="6"/>
    <x v="6"/>
    <x v="3"/>
    <x v="117"/>
    <x v="65"/>
    <x v="44"/>
    <x v="76"/>
    <x v="59"/>
    <x v="65"/>
    <x v="0"/>
  </r>
  <r>
    <x v="0"/>
    <x v="28"/>
    <x v="28"/>
    <x v="4"/>
    <x v="4"/>
    <x v="4"/>
    <x v="3"/>
    <x v="117"/>
    <x v="65"/>
    <x v="44"/>
    <x v="76"/>
    <x v="59"/>
    <x v="65"/>
    <x v="0"/>
  </r>
  <r>
    <x v="0"/>
    <x v="28"/>
    <x v="28"/>
    <x v="2"/>
    <x v="2"/>
    <x v="2"/>
    <x v="5"/>
    <x v="121"/>
    <x v="51"/>
    <x v="107"/>
    <x v="302"/>
    <x v="59"/>
    <x v="65"/>
    <x v="0"/>
  </r>
  <r>
    <x v="0"/>
    <x v="28"/>
    <x v="28"/>
    <x v="12"/>
    <x v="12"/>
    <x v="12"/>
    <x v="6"/>
    <x v="135"/>
    <x v="222"/>
    <x v="91"/>
    <x v="303"/>
    <x v="54"/>
    <x v="66"/>
    <x v="0"/>
  </r>
  <r>
    <x v="0"/>
    <x v="28"/>
    <x v="28"/>
    <x v="10"/>
    <x v="10"/>
    <x v="10"/>
    <x v="7"/>
    <x v="129"/>
    <x v="3"/>
    <x v="113"/>
    <x v="304"/>
    <x v="74"/>
    <x v="235"/>
    <x v="0"/>
  </r>
  <r>
    <x v="0"/>
    <x v="28"/>
    <x v="28"/>
    <x v="86"/>
    <x v="86"/>
    <x v="86"/>
    <x v="7"/>
    <x v="129"/>
    <x v="3"/>
    <x v="111"/>
    <x v="17"/>
    <x v="66"/>
    <x v="144"/>
    <x v="0"/>
  </r>
  <r>
    <x v="0"/>
    <x v="28"/>
    <x v="28"/>
    <x v="43"/>
    <x v="43"/>
    <x v="43"/>
    <x v="7"/>
    <x v="129"/>
    <x v="3"/>
    <x v="91"/>
    <x v="303"/>
    <x v="64"/>
    <x v="133"/>
    <x v="0"/>
  </r>
  <r>
    <x v="0"/>
    <x v="28"/>
    <x v="28"/>
    <x v="1"/>
    <x v="1"/>
    <x v="1"/>
    <x v="7"/>
    <x v="129"/>
    <x v="3"/>
    <x v="91"/>
    <x v="303"/>
    <x v="64"/>
    <x v="133"/>
    <x v="0"/>
  </r>
  <r>
    <x v="0"/>
    <x v="28"/>
    <x v="28"/>
    <x v="7"/>
    <x v="7"/>
    <x v="7"/>
    <x v="7"/>
    <x v="129"/>
    <x v="3"/>
    <x v="94"/>
    <x v="305"/>
    <x v="59"/>
    <x v="65"/>
    <x v="0"/>
  </r>
  <r>
    <x v="0"/>
    <x v="28"/>
    <x v="28"/>
    <x v="9"/>
    <x v="9"/>
    <x v="9"/>
    <x v="7"/>
    <x v="129"/>
    <x v="3"/>
    <x v="94"/>
    <x v="305"/>
    <x v="59"/>
    <x v="65"/>
    <x v="0"/>
  </r>
  <r>
    <x v="0"/>
    <x v="28"/>
    <x v="28"/>
    <x v="11"/>
    <x v="11"/>
    <x v="11"/>
    <x v="13"/>
    <x v="130"/>
    <x v="154"/>
    <x v="109"/>
    <x v="129"/>
    <x v="54"/>
    <x v="66"/>
    <x v="0"/>
  </r>
  <r>
    <x v="0"/>
    <x v="28"/>
    <x v="28"/>
    <x v="22"/>
    <x v="22"/>
    <x v="22"/>
    <x v="13"/>
    <x v="130"/>
    <x v="154"/>
    <x v="91"/>
    <x v="303"/>
    <x v="59"/>
    <x v="65"/>
    <x v="0"/>
  </r>
  <r>
    <x v="0"/>
    <x v="28"/>
    <x v="28"/>
    <x v="18"/>
    <x v="18"/>
    <x v="18"/>
    <x v="13"/>
    <x v="130"/>
    <x v="154"/>
    <x v="113"/>
    <x v="304"/>
    <x v="34"/>
    <x v="146"/>
    <x v="0"/>
  </r>
  <r>
    <x v="0"/>
    <x v="28"/>
    <x v="28"/>
    <x v="15"/>
    <x v="15"/>
    <x v="15"/>
    <x v="13"/>
    <x v="130"/>
    <x v="154"/>
    <x v="38"/>
    <x v="306"/>
    <x v="64"/>
    <x v="133"/>
    <x v="0"/>
  </r>
  <r>
    <x v="0"/>
    <x v="28"/>
    <x v="28"/>
    <x v="14"/>
    <x v="14"/>
    <x v="14"/>
    <x v="16"/>
    <x v="131"/>
    <x v="164"/>
    <x v="38"/>
    <x v="306"/>
    <x v="59"/>
    <x v="65"/>
    <x v="0"/>
  </r>
  <r>
    <x v="0"/>
    <x v="28"/>
    <x v="28"/>
    <x v="8"/>
    <x v="8"/>
    <x v="8"/>
    <x v="16"/>
    <x v="131"/>
    <x v="164"/>
    <x v="38"/>
    <x v="306"/>
    <x v="59"/>
    <x v="65"/>
    <x v="0"/>
  </r>
  <r>
    <x v="0"/>
    <x v="28"/>
    <x v="28"/>
    <x v="5"/>
    <x v="5"/>
    <x v="5"/>
    <x v="16"/>
    <x v="131"/>
    <x v="164"/>
    <x v="38"/>
    <x v="306"/>
    <x v="59"/>
    <x v="65"/>
    <x v="0"/>
  </r>
  <r>
    <x v="0"/>
    <x v="29"/>
    <x v="29"/>
    <x v="1"/>
    <x v="1"/>
    <x v="1"/>
    <x v="0"/>
    <x v="105"/>
    <x v="223"/>
    <x v="22"/>
    <x v="307"/>
    <x v="54"/>
    <x v="236"/>
    <x v="0"/>
  </r>
  <r>
    <x v="0"/>
    <x v="29"/>
    <x v="29"/>
    <x v="3"/>
    <x v="3"/>
    <x v="3"/>
    <x v="1"/>
    <x v="110"/>
    <x v="224"/>
    <x v="107"/>
    <x v="223"/>
    <x v="69"/>
    <x v="237"/>
    <x v="0"/>
  </r>
  <r>
    <x v="0"/>
    <x v="29"/>
    <x v="29"/>
    <x v="0"/>
    <x v="0"/>
    <x v="0"/>
    <x v="1"/>
    <x v="110"/>
    <x v="224"/>
    <x v="89"/>
    <x v="308"/>
    <x v="59"/>
    <x v="65"/>
    <x v="0"/>
  </r>
  <r>
    <x v="0"/>
    <x v="29"/>
    <x v="29"/>
    <x v="14"/>
    <x v="14"/>
    <x v="14"/>
    <x v="3"/>
    <x v="112"/>
    <x v="225"/>
    <x v="67"/>
    <x v="309"/>
    <x v="34"/>
    <x v="118"/>
    <x v="0"/>
  </r>
  <r>
    <x v="0"/>
    <x v="29"/>
    <x v="29"/>
    <x v="6"/>
    <x v="6"/>
    <x v="6"/>
    <x v="4"/>
    <x v="121"/>
    <x v="210"/>
    <x v="91"/>
    <x v="310"/>
    <x v="34"/>
    <x v="118"/>
    <x v="0"/>
  </r>
  <r>
    <x v="0"/>
    <x v="29"/>
    <x v="29"/>
    <x v="2"/>
    <x v="2"/>
    <x v="2"/>
    <x v="4"/>
    <x v="121"/>
    <x v="210"/>
    <x v="107"/>
    <x v="223"/>
    <x v="59"/>
    <x v="65"/>
    <x v="0"/>
  </r>
  <r>
    <x v="0"/>
    <x v="29"/>
    <x v="29"/>
    <x v="11"/>
    <x v="11"/>
    <x v="11"/>
    <x v="6"/>
    <x v="135"/>
    <x v="226"/>
    <x v="109"/>
    <x v="134"/>
    <x v="74"/>
    <x v="238"/>
    <x v="0"/>
  </r>
  <r>
    <x v="0"/>
    <x v="29"/>
    <x v="29"/>
    <x v="13"/>
    <x v="13"/>
    <x v="13"/>
    <x v="6"/>
    <x v="135"/>
    <x v="226"/>
    <x v="91"/>
    <x v="310"/>
    <x v="54"/>
    <x v="236"/>
    <x v="0"/>
  </r>
  <r>
    <x v="0"/>
    <x v="29"/>
    <x v="29"/>
    <x v="17"/>
    <x v="17"/>
    <x v="17"/>
    <x v="8"/>
    <x v="129"/>
    <x v="6"/>
    <x v="109"/>
    <x v="134"/>
    <x v="34"/>
    <x v="118"/>
    <x v="0"/>
  </r>
  <r>
    <x v="0"/>
    <x v="29"/>
    <x v="29"/>
    <x v="4"/>
    <x v="4"/>
    <x v="4"/>
    <x v="8"/>
    <x v="129"/>
    <x v="6"/>
    <x v="94"/>
    <x v="311"/>
    <x v="59"/>
    <x v="65"/>
    <x v="0"/>
  </r>
  <r>
    <x v="0"/>
    <x v="29"/>
    <x v="29"/>
    <x v="9"/>
    <x v="9"/>
    <x v="9"/>
    <x v="8"/>
    <x v="129"/>
    <x v="6"/>
    <x v="94"/>
    <x v="311"/>
    <x v="59"/>
    <x v="65"/>
    <x v="0"/>
  </r>
  <r>
    <x v="0"/>
    <x v="29"/>
    <x v="29"/>
    <x v="54"/>
    <x v="54"/>
    <x v="54"/>
    <x v="11"/>
    <x v="130"/>
    <x v="71"/>
    <x v="91"/>
    <x v="310"/>
    <x v="59"/>
    <x v="65"/>
    <x v="0"/>
  </r>
  <r>
    <x v="0"/>
    <x v="29"/>
    <x v="29"/>
    <x v="22"/>
    <x v="22"/>
    <x v="22"/>
    <x v="11"/>
    <x v="130"/>
    <x v="71"/>
    <x v="91"/>
    <x v="310"/>
    <x v="59"/>
    <x v="65"/>
    <x v="0"/>
  </r>
  <r>
    <x v="0"/>
    <x v="29"/>
    <x v="29"/>
    <x v="25"/>
    <x v="25"/>
    <x v="25"/>
    <x v="11"/>
    <x v="130"/>
    <x v="71"/>
    <x v="91"/>
    <x v="310"/>
    <x v="59"/>
    <x v="65"/>
    <x v="0"/>
  </r>
  <r>
    <x v="0"/>
    <x v="29"/>
    <x v="29"/>
    <x v="7"/>
    <x v="7"/>
    <x v="7"/>
    <x v="11"/>
    <x v="130"/>
    <x v="71"/>
    <x v="91"/>
    <x v="310"/>
    <x v="59"/>
    <x v="65"/>
    <x v="0"/>
  </r>
  <r>
    <x v="0"/>
    <x v="29"/>
    <x v="29"/>
    <x v="44"/>
    <x v="44"/>
    <x v="44"/>
    <x v="19"/>
    <x v="131"/>
    <x v="11"/>
    <x v="111"/>
    <x v="113"/>
    <x v="34"/>
    <x v="118"/>
    <x v="0"/>
  </r>
  <r>
    <x v="0"/>
    <x v="29"/>
    <x v="29"/>
    <x v="12"/>
    <x v="12"/>
    <x v="12"/>
    <x v="19"/>
    <x v="131"/>
    <x v="11"/>
    <x v="38"/>
    <x v="231"/>
    <x v="59"/>
    <x v="65"/>
    <x v="0"/>
  </r>
  <r>
    <x v="0"/>
    <x v="29"/>
    <x v="29"/>
    <x v="28"/>
    <x v="28"/>
    <x v="28"/>
    <x v="19"/>
    <x v="131"/>
    <x v="11"/>
    <x v="38"/>
    <x v="231"/>
    <x v="59"/>
    <x v="65"/>
    <x v="0"/>
  </r>
  <r>
    <x v="0"/>
    <x v="29"/>
    <x v="29"/>
    <x v="36"/>
    <x v="36"/>
    <x v="36"/>
    <x v="19"/>
    <x v="131"/>
    <x v="11"/>
    <x v="108"/>
    <x v="141"/>
    <x v="66"/>
    <x v="239"/>
    <x v="0"/>
  </r>
  <r>
    <x v="0"/>
    <x v="29"/>
    <x v="29"/>
    <x v="69"/>
    <x v="69"/>
    <x v="69"/>
    <x v="19"/>
    <x v="131"/>
    <x v="11"/>
    <x v="38"/>
    <x v="231"/>
    <x v="59"/>
    <x v="65"/>
    <x v="0"/>
  </r>
  <r>
    <x v="0"/>
    <x v="29"/>
    <x v="29"/>
    <x v="15"/>
    <x v="15"/>
    <x v="15"/>
    <x v="19"/>
    <x v="131"/>
    <x v="11"/>
    <x v="38"/>
    <x v="231"/>
    <x v="59"/>
    <x v="6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E440-BB63-4A7D-BF3C-DDB948786862}" name="pvt_L" cacheId="2197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81" firstHeaderRow="0" firstDataRow="1" firstDataCol="1"/>
  <pivotFields count="11"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8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69">
      <pivotArea field="2" type="button" dataOnly="0" labelOnly="1" outline="0" axis="axisRow" fieldPosition="0"/>
    </format>
    <format dxfId="468">
      <pivotArea outline="0" fieldPosition="0">
        <references count="1">
          <reference field="4294967294" count="1">
            <x v="0"/>
          </reference>
        </references>
      </pivotArea>
    </format>
    <format dxfId="467">
      <pivotArea outline="0" fieldPosition="0">
        <references count="1">
          <reference field="4294967294" count="1">
            <x v="1"/>
          </reference>
        </references>
      </pivotArea>
    </format>
    <format dxfId="466">
      <pivotArea outline="0" fieldPosition="0">
        <references count="1">
          <reference field="4294967294" count="1">
            <x v="2"/>
          </reference>
        </references>
      </pivotArea>
    </format>
    <format dxfId="465">
      <pivotArea outline="0" fieldPosition="0">
        <references count="1">
          <reference field="4294967294" count="1">
            <x v="3"/>
          </reference>
        </references>
      </pivotArea>
    </format>
    <format dxfId="464">
      <pivotArea outline="0" fieldPosition="0">
        <references count="1">
          <reference field="4294967294" count="1">
            <x v="4"/>
          </reference>
        </references>
      </pivotArea>
    </format>
    <format dxfId="463">
      <pivotArea outline="0" fieldPosition="0">
        <references count="1">
          <reference field="4294967294" count="1">
            <x v="5"/>
          </reference>
        </references>
      </pivotArea>
    </format>
    <format dxfId="462">
      <pivotArea outline="0" fieldPosition="0">
        <references count="1">
          <reference field="4294967294" count="1">
            <x v="6"/>
          </reference>
        </references>
      </pivotArea>
    </format>
    <format dxfId="461">
      <pivotArea field="2" type="button" dataOnly="0" labelOnly="1" outline="0" axis="axisRow" fieldPosition="0"/>
    </format>
    <format dxfId="4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9">
      <pivotArea field="2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7">
      <pivotArea field="2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DF7829-E325-4512-8B1A-37DD0EDAEB98}" name="pvt_M" cacheId="219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2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0">
        <item x="12"/>
        <item x="14"/>
        <item x="3"/>
        <item x="16"/>
        <item x="9"/>
        <item x="11"/>
        <item x="15"/>
        <item x="5"/>
        <item x="17"/>
        <item x="19"/>
        <item x="18"/>
        <item x="0"/>
        <item x="2"/>
        <item x="13"/>
        <item x="4"/>
        <item x="20"/>
        <item x="22"/>
        <item x="21"/>
        <item x="10"/>
        <item x="1"/>
        <item x="23"/>
        <item x="25"/>
        <item x="24"/>
        <item x="26"/>
        <item x="29"/>
        <item x="28"/>
        <item x="8"/>
        <item x="27"/>
        <item x="7"/>
        <item x="6"/>
      </items>
    </pivotField>
    <pivotField axis="axisRow" showAll="0" insertBlankRow="1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53">
        <item x="49"/>
        <item x="3"/>
        <item x="6"/>
        <item x="8"/>
        <item x="23"/>
        <item x="36"/>
        <item x="46"/>
        <item x="26"/>
        <item x="38"/>
        <item x="48"/>
        <item x="51"/>
        <item x="22"/>
        <item x="39"/>
        <item x="40"/>
        <item x="16"/>
        <item x="28"/>
        <item x="27"/>
        <item x="52"/>
        <item x="47"/>
        <item x="30"/>
        <item x="25"/>
        <item x="41"/>
        <item x="42"/>
        <item x="37"/>
        <item x="43"/>
        <item x="33"/>
        <item x="18"/>
        <item x="20"/>
        <item x="15"/>
        <item x="11"/>
        <item x="5"/>
        <item x="9"/>
        <item x="2"/>
        <item x="31"/>
        <item x="35"/>
        <item x="24"/>
        <item x="4"/>
        <item x="44"/>
        <item x="12"/>
        <item x="13"/>
        <item x="32"/>
        <item x="1"/>
        <item x="29"/>
        <item x="0"/>
        <item x="19"/>
        <item x="34"/>
        <item x="7"/>
        <item x="10"/>
        <item x="17"/>
        <item x="50"/>
        <item x="14"/>
        <item x="45"/>
        <item x="21"/>
      </items>
    </pivotField>
    <pivotField showAll="0" defaultSubtotal="0">
      <items count="53">
        <item x="15"/>
        <item x="7"/>
        <item x="21"/>
        <item x="2"/>
        <item x="19"/>
        <item x="25"/>
        <item x="28"/>
        <item x="51"/>
        <item x="10"/>
        <item x="48"/>
        <item x="1"/>
        <item x="33"/>
        <item x="5"/>
        <item x="36"/>
        <item x="38"/>
        <item x="20"/>
        <item x="9"/>
        <item x="45"/>
        <item x="13"/>
        <item x="16"/>
        <item x="18"/>
        <item x="34"/>
        <item x="49"/>
        <item x="29"/>
        <item x="14"/>
        <item x="17"/>
        <item x="32"/>
        <item x="11"/>
        <item x="6"/>
        <item x="23"/>
        <item x="37"/>
        <item x="41"/>
        <item x="27"/>
        <item x="8"/>
        <item x="12"/>
        <item x="0"/>
        <item x="46"/>
        <item x="43"/>
        <item x="3"/>
        <item x="39"/>
        <item x="47"/>
        <item x="52"/>
        <item x="42"/>
        <item x="50"/>
        <item x="40"/>
        <item x="24"/>
        <item x="4"/>
        <item x="44"/>
        <item x="35"/>
        <item x="31"/>
        <item x="26"/>
        <item x="30"/>
        <item x="22"/>
      </items>
    </pivotField>
    <pivotField axis="axisRow" showAll="0" defaultSubtotal="0">
      <items count="53">
        <item x="49"/>
        <item x="3"/>
        <item x="6"/>
        <item x="8"/>
        <item x="23"/>
        <item x="36"/>
        <item x="46"/>
        <item x="26"/>
        <item x="38"/>
        <item x="48"/>
        <item x="51"/>
        <item x="22"/>
        <item x="39"/>
        <item x="40"/>
        <item x="16"/>
        <item x="28"/>
        <item x="27"/>
        <item x="52"/>
        <item x="47"/>
        <item x="30"/>
        <item x="25"/>
        <item x="41"/>
        <item x="42"/>
        <item x="37"/>
        <item x="43"/>
        <item x="33"/>
        <item x="18"/>
        <item x="20"/>
        <item x="15"/>
        <item x="11"/>
        <item x="5"/>
        <item x="9"/>
        <item x="2"/>
        <item x="31"/>
        <item x="35"/>
        <item x="24"/>
        <item x="4"/>
        <item x="44"/>
        <item x="12"/>
        <item x="13"/>
        <item x="32"/>
        <item x="1"/>
        <item x="29"/>
        <item x="0"/>
        <item x="19"/>
        <item x="34"/>
        <item x="7"/>
        <item x="10"/>
        <item x="17"/>
        <item x="50"/>
        <item x="14"/>
        <item x="45"/>
        <item x="2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8">
        <item x="173"/>
        <item x="172"/>
        <item x="171"/>
        <item x="170"/>
        <item x="169"/>
        <item x="168"/>
        <item x="167"/>
        <item x="144"/>
        <item x="143"/>
        <item x="142"/>
        <item x="149"/>
        <item x="158"/>
        <item x="141"/>
        <item x="157"/>
        <item x="135"/>
        <item x="140"/>
        <item x="139"/>
        <item x="154"/>
        <item x="148"/>
        <item x="134"/>
        <item x="138"/>
        <item x="176"/>
        <item x="174"/>
        <item x="156"/>
        <item x="133"/>
        <item x="153"/>
        <item x="137"/>
        <item x="132"/>
        <item x="177"/>
        <item x="107"/>
        <item x="159"/>
        <item x="131"/>
        <item x="130"/>
        <item x="136"/>
        <item x="129"/>
        <item x="128"/>
        <item x="106"/>
        <item x="166"/>
        <item x="105"/>
        <item x="165"/>
        <item x="75"/>
        <item x="74"/>
        <item x="147"/>
        <item x="127"/>
        <item x="119"/>
        <item x="73"/>
        <item x="92"/>
        <item x="72"/>
        <item x="118"/>
        <item x="146"/>
        <item x="152"/>
        <item x="126"/>
        <item x="71"/>
        <item x="91"/>
        <item x="90"/>
        <item x="151"/>
        <item x="155"/>
        <item x="125"/>
        <item x="104"/>
        <item x="103"/>
        <item x="117"/>
        <item x="164"/>
        <item x="145"/>
        <item x="89"/>
        <item x="70"/>
        <item x="102"/>
        <item x="116"/>
        <item x="115"/>
        <item x="69"/>
        <item x="88"/>
        <item x="101"/>
        <item x="39"/>
        <item x="38"/>
        <item x="37"/>
        <item x="36"/>
        <item x="58"/>
        <item x="35"/>
        <item x="57"/>
        <item x="100"/>
        <item x="87"/>
        <item x="56"/>
        <item x="68"/>
        <item x="163"/>
        <item x="162"/>
        <item x="150"/>
        <item x="124"/>
        <item x="55"/>
        <item x="123"/>
        <item x="175"/>
        <item x="86"/>
        <item x="34"/>
        <item x="122"/>
        <item x="114"/>
        <item x="113"/>
        <item x="85"/>
        <item x="67"/>
        <item x="54"/>
        <item x="33"/>
        <item x="66"/>
        <item x="53"/>
        <item x="99"/>
        <item x="32"/>
        <item x="65"/>
        <item x="121"/>
        <item x="84"/>
        <item x="98"/>
        <item x="97"/>
        <item x="52"/>
        <item x="31"/>
        <item x="112"/>
        <item x="83"/>
        <item x="51"/>
        <item x="30"/>
        <item x="29"/>
        <item x="50"/>
        <item x="161"/>
        <item x="160"/>
        <item x="64"/>
        <item x="63"/>
        <item x="49"/>
        <item x="96"/>
        <item x="28"/>
        <item x="120"/>
        <item x="82"/>
        <item x="81"/>
        <item x="48"/>
        <item x="27"/>
        <item x="111"/>
        <item x="95"/>
        <item x="26"/>
        <item x="25"/>
        <item x="110"/>
        <item x="94"/>
        <item x="80"/>
        <item x="47"/>
        <item x="93"/>
        <item x="46"/>
        <item x="24"/>
        <item x="62"/>
        <item x="79"/>
        <item x="109"/>
        <item x="23"/>
        <item x="45"/>
        <item x="108"/>
        <item x="22"/>
        <item x="61"/>
        <item x="78"/>
        <item x="44"/>
        <item x="60"/>
        <item x="43"/>
        <item x="59"/>
        <item x="42"/>
        <item x="77"/>
        <item x="21"/>
        <item x="19"/>
        <item x="18"/>
        <item x="17"/>
        <item x="16"/>
        <item x="15"/>
        <item x="76"/>
        <item x="20"/>
        <item x="41"/>
        <item x="14"/>
        <item x="4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8">
        <item x="357"/>
        <item x="144"/>
        <item x="108"/>
        <item x="323"/>
        <item x="238"/>
        <item x="91"/>
        <item x="90"/>
        <item x="76"/>
        <item x="198"/>
        <item x="305"/>
        <item x="18"/>
        <item x="252"/>
        <item x="331"/>
        <item x="107"/>
        <item x="17"/>
        <item x="143"/>
        <item x="16"/>
        <item x="58"/>
        <item x="75"/>
        <item x="356"/>
        <item x="164"/>
        <item x="223"/>
        <item x="106"/>
        <item x="15"/>
        <item x="343"/>
        <item x="127"/>
        <item x="222"/>
        <item x="57"/>
        <item x="154"/>
        <item x="278"/>
        <item x="183"/>
        <item x="56"/>
        <item x="230"/>
        <item x="126"/>
        <item x="197"/>
        <item x="314"/>
        <item x="297"/>
        <item x="55"/>
        <item x="74"/>
        <item x="125"/>
        <item x="14"/>
        <item x="287"/>
        <item x="38"/>
        <item x="142"/>
        <item x="251"/>
        <item x="124"/>
        <item x="37"/>
        <item x="36"/>
        <item x="54"/>
        <item x="221"/>
        <item x="210"/>
        <item x="35"/>
        <item x="172"/>
        <item x="34"/>
        <item x="182"/>
        <item x="330"/>
        <item x="123"/>
        <item x="141"/>
        <item x="196"/>
        <item x="89"/>
        <item x="268"/>
        <item x="286"/>
        <item x="209"/>
        <item x="181"/>
        <item x="342"/>
        <item x="73"/>
        <item x="88"/>
        <item x="220"/>
        <item x="250"/>
        <item x="195"/>
        <item x="122"/>
        <item x="53"/>
        <item x="140"/>
        <item x="121"/>
        <item x="72"/>
        <item x="322"/>
        <item x="139"/>
        <item x="194"/>
        <item x="52"/>
        <item x="33"/>
        <item x="296"/>
        <item x="267"/>
        <item x="87"/>
        <item x="180"/>
        <item x="138"/>
        <item x="219"/>
        <item x="13"/>
        <item x="329"/>
        <item x="137"/>
        <item x="12"/>
        <item x="277"/>
        <item x="120"/>
        <item x="105"/>
        <item x="119"/>
        <item x="104"/>
        <item x="304"/>
        <item x="11"/>
        <item x="163"/>
        <item x="153"/>
        <item x="32"/>
        <item x="51"/>
        <item x="249"/>
        <item x="86"/>
        <item x="193"/>
        <item x="218"/>
        <item x="103"/>
        <item x="31"/>
        <item x="136"/>
        <item x="10"/>
        <item x="276"/>
        <item x="341"/>
        <item x="71"/>
        <item x="102"/>
        <item x="285"/>
        <item x="50"/>
        <item x="355"/>
        <item x="162"/>
        <item x="49"/>
        <item x="70"/>
        <item x="208"/>
        <item x="351"/>
        <item x="161"/>
        <item x="248"/>
        <item x="48"/>
        <item x="135"/>
        <item x="229"/>
        <item x="30"/>
        <item x="101"/>
        <item x="100"/>
        <item x="321"/>
        <item x="217"/>
        <item x="152"/>
        <item x="275"/>
        <item x="192"/>
        <item x="29"/>
        <item x="237"/>
        <item x="28"/>
        <item x="69"/>
        <item x="340"/>
        <item x="207"/>
        <item x="247"/>
        <item x="266"/>
        <item x="85"/>
        <item x="191"/>
        <item x="47"/>
        <item x="68"/>
        <item x="320"/>
        <item x="274"/>
        <item x="339"/>
        <item x="67"/>
        <item x="313"/>
        <item x="350"/>
        <item x="259"/>
        <item x="118"/>
        <item x="66"/>
        <item x="179"/>
        <item x="338"/>
        <item x="295"/>
        <item x="265"/>
        <item x="117"/>
        <item x="9"/>
        <item x="84"/>
        <item x="27"/>
        <item x="328"/>
        <item x="178"/>
        <item x="337"/>
        <item x="236"/>
        <item x="349"/>
        <item x="171"/>
        <item x="8"/>
        <item x="134"/>
        <item x="177"/>
        <item x="7"/>
        <item x="246"/>
        <item x="312"/>
        <item x="99"/>
        <item x="216"/>
        <item x="46"/>
        <item x="116"/>
        <item x="258"/>
        <item x="65"/>
        <item x="206"/>
        <item x="160"/>
        <item x="26"/>
        <item x="245"/>
        <item x="348"/>
        <item x="294"/>
        <item x="98"/>
        <item x="228"/>
        <item x="45"/>
        <item x="205"/>
        <item x="235"/>
        <item x="6"/>
        <item x="25"/>
        <item x="347"/>
        <item x="159"/>
        <item x="24"/>
        <item x="83"/>
        <item x="190"/>
        <item x="234"/>
        <item x="64"/>
        <item x="204"/>
        <item x="82"/>
        <item x="115"/>
        <item x="244"/>
        <item x="63"/>
        <item x="5"/>
        <item x="293"/>
        <item x="215"/>
        <item x="151"/>
        <item x="97"/>
        <item x="114"/>
        <item x="96"/>
        <item x="113"/>
        <item x="150"/>
        <item x="214"/>
        <item x="233"/>
        <item x="292"/>
        <item x="149"/>
        <item x="284"/>
        <item x="189"/>
        <item x="232"/>
        <item x="188"/>
        <item x="264"/>
        <item x="311"/>
        <item x="23"/>
        <item x="44"/>
        <item x="303"/>
        <item x="336"/>
        <item x="327"/>
        <item x="283"/>
        <item x="263"/>
        <item x="4"/>
        <item x="81"/>
        <item x="257"/>
        <item x="227"/>
        <item x="354"/>
        <item x="302"/>
        <item x="95"/>
        <item x="43"/>
        <item x="319"/>
        <item x="187"/>
        <item x="42"/>
        <item x="133"/>
        <item x="291"/>
        <item x="203"/>
        <item x="41"/>
        <item x="301"/>
        <item x="202"/>
        <item x="22"/>
        <item x="310"/>
        <item x="176"/>
        <item x="132"/>
        <item x="243"/>
        <item x="282"/>
        <item x="273"/>
        <item x="226"/>
        <item x="80"/>
        <item x="262"/>
        <item x="158"/>
        <item x="21"/>
        <item x="300"/>
        <item x="3"/>
        <item x="170"/>
        <item x="242"/>
        <item x="131"/>
        <item x="261"/>
        <item x="309"/>
        <item x="112"/>
        <item x="169"/>
        <item x="256"/>
        <item x="186"/>
        <item x="2"/>
        <item x="272"/>
        <item x="318"/>
        <item x="326"/>
        <item x="335"/>
        <item x="157"/>
        <item x="241"/>
        <item x="260"/>
        <item x="281"/>
        <item x="225"/>
        <item x="271"/>
        <item x="94"/>
        <item x="290"/>
        <item x="111"/>
        <item x="62"/>
        <item x="334"/>
        <item x="280"/>
        <item x="289"/>
        <item x="168"/>
        <item x="270"/>
        <item x="93"/>
        <item x="213"/>
        <item x="255"/>
        <item x="148"/>
        <item x="167"/>
        <item x="269"/>
        <item x="130"/>
        <item x="299"/>
        <item x="346"/>
        <item x="147"/>
        <item x="325"/>
        <item x="129"/>
        <item x="212"/>
        <item x="79"/>
        <item x="211"/>
        <item x="166"/>
        <item x="92"/>
        <item x="20"/>
        <item x="175"/>
        <item x="240"/>
        <item x="40"/>
        <item x="110"/>
        <item x="185"/>
        <item x="254"/>
        <item x="308"/>
        <item x="156"/>
        <item x="61"/>
        <item x="1"/>
        <item x="324"/>
        <item x="345"/>
        <item x="184"/>
        <item x="307"/>
        <item x="201"/>
        <item x="39"/>
        <item x="344"/>
        <item x="78"/>
        <item x="279"/>
        <item x="0"/>
        <item x="224"/>
        <item x="317"/>
        <item x="60"/>
        <item x="231"/>
        <item x="59"/>
        <item x="333"/>
        <item x="109"/>
        <item x="174"/>
        <item x="306"/>
        <item x="19"/>
        <item x="200"/>
        <item x="146"/>
        <item x="298"/>
        <item x="199"/>
        <item x="155"/>
        <item x="353"/>
        <item x="316"/>
        <item x="315"/>
        <item x="128"/>
        <item x="173"/>
        <item x="77"/>
        <item x="352"/>
        <item x="288"/>
        <item x="239"/>
        <item x="145"/>
        <item x="165"/>
        <item x="253"/>
        <item x="332"/>
      </items>
    </pivotField>
    <pivotField dataField="1" showAll="0" defaultSubtotal="0">
      <items count="142">
        <item x="33"/>
        <item x="110"/>
        <item x="123"/>
        <item x="50"/>
        <item x="98"/>
        <item x="82"/>
        <item x="17"/>
        <item x="69"/>
        <item x="122"/>
        <item x="96"/>
        <item x="34"/>
        <item x="99"/>
        <item x="97"/>
        <item x="127"/>
        <item x="92"/>
        <item x="37"/>
        <item x="83"/>
        <item x="118"/>
        <item x="121"/>
        <item x="49"/>
        <item x="109"/>
        <item x="51"/>
        <item x="108"/>
        <item x="65"/>
        <item x="117"/>
        <item x="68"/>
        <item x="141"/>
        <item x="115"/>
        <item x="116"/>
        <item x="94"/>
        <item x="132"/>
        <item x="128"/>
        <item x="81"/>
        <item x="131"/>
        <item x="124"/>
        <item x="136"/>
        <item x="140"/>
        <item x="90"/>
        <item x="114"/>
        <item x="66"/>
        <item x="67"/>
        <item x="36"/>
        <item x="80"/>
        <item x="130"/>
        <item x="106"/>
        <item x="31"/>
        <item x="43"/>
        <item x="62"/>
        <item x="91"/>
        <item x="87"/>
        <item x="107"/>
        <item x="135"/>
        <item x="129"/>
        <item x="28"/>
        <item x="57"/>
        <item x="89"/>
        <item x="95"/>
        <item x="93"/>
        <item x="32"/>
        <item x="52"/>
        <item x="79"/>
        <item x="41"/>
        <item x="61"/>
        <item x="113"/>
        <item x="35"/>
        <item x="105"/>
        <item x="60"/>
        <item x="126"/>
        <item x="120"/>
        <item x="64"/>
        <item x="134"/>
        <item x="139"/>
        <item x="22"/>
        <item x="103"/>
        <item x="77"/>
        <item x="125"/>
        <item x="104"/>
        <item x="119"/>
        <item x="44"/>
        <item x="63"/>
        <item x="58"/>
        <item x="59"/>
        <item x="112"/>
        <item x="29"/>
        <item x="48"/>
        <item x="86"/>
        <item x="56"/>
        <item x="88"/>
        <item x="40"/>
        <item x="46"/>
        <item x="24"/>
        <item x="78"/>
        <item x="18"/>
        <item x="30"/>
        <item x="102"/>
        <item x="26"/>
        <item x="25"/>
        <item x="76"/>
        <item x="74"/>
        <item x="73"/>
        <item x="138"/>
        <item x="15"/>
        <item x="137"/>
        <item x="55"/>
        <item x="47"/>
        <item x="75"/>
        <item x="133"/>
        <item x="23"/>
        <item x="27"/>
        <item x="111"/>
        <item x="42"/>
        <item x="45"/>
        <item x="16"/>
        <item x="85"/>
        <item x="19"/>
        <item x="84"/>
        <item x="54"/>
        <item x="72"/>
        <item x="101"/>
        <item x="100"/>
        <item x="53"/>
        <item x="13"/>
        <item x="71"/>
        <item x="21"/>
        <item x="14"/>
        <item x="20"/>
        <item x="11"/>
        <item x="39"/>
        <item x="8"/>
        <item x="70"/>
        <item x="38"/>
        <item x="12"/>
        <item x="3"/>
        <item x="9"/>
        <item x="10"/>
        <item x="6"/>
        <item x="7"/>
        <item x="4"/>
        <item x="5"/>
        <item x="2"/>
        <item x="1"/>
        <item x="0"/>
      </items>
    </pivotField>
    <pivotField dataField="1" showAll="0" defaultSubtotal="0">
      <items count="369">
        <item x="34"/>
        <item x="17"/>
        <item x="125"/>
        <item x="134"/>
        <item x="53"/>
        <item x="89"/>
        <item x="55"/>
        <item x="110"/>
        <item x="136"/>
        <item x="72"/>
        <item x="200"/>
        <item x="124"/>
        <item x="35"/>
        <item x="107"/>
        <item x="261"/>
        <item x="289"/>
        <item x="249"/>
        <item x="160"/>
        <item x="18"/>
        <item x="203"/>
        <item x="231"/>
        <item x="38"/>
        <item x="90"/>
        <item x="108"/>
        <item x="150"/>
        <item x="15"/>
        <item x="176"/>
        <item x="52"/>
        <item x="164"/>
        <item x="277"/>
        <item x="54"/>
        <item x="324"/>
        <item x="109"/>
        <item x="122"/>
        <item x="16"/>
        <item x="334"/>
        <item x="248"/>
        <item x="135"/>
        <item x="101"/>
        <item x="69"/>
        <item x="358"/>
        <item x="298"/>
        <item x="117"/>
        <item x="343"/>
        <item x="149"/>
        <item x="19"/>
        <item x="228"/>
        <item x="67"/>
        <item x="174"/>
        <item x="71"/>
        <item x="88"/>
        <item x="263"/>
        <item x="199"/>
        <item x="123"/>
        <item x="216"/>
        <item x="305"/>
        <item x="177"/>
        <item x="288"/>
        <item x="247"/>
        <item x="121"/>
        <item x="350"/>
        <item x="214"/>
        <item x="273"/>
        <item x="362"/>
        <item x="230"/>
        <item x="86"/>
        <item x="106"/>
        <item x="178"/>
        <item x="202"/>
        <item x="37"/>
        <item x="51"/>
        <item x="44"/>
        <item x="147"/>
        <item x="344"/>
        <item x="13"/>
        <item x="31"/>
        <item x="304"/>
        <item x="68"/>
        <item x="285"/>
        <item x="332"/>
        <item x="70"/>
        <item x="244"/>
        <item x="148"/>
        <item x="349"/>
        <item x="187"/>
        <item x="197"/>
        <item x="360"/>
        <item x="103"/>
        <item x="175"/>
        <item x="342"/>
        <item x="316"/>
        <item x="146"/>
        <item x="215"/>
        <item x="163"/>
        <item x="196"/>
        <item x="186"/>
        <item x="28"/>
        <item x="64"/>
        <item x="104"/>
        <item x="256"/>
        <item x="14"/>
        <item x="237"/>
        <item x="11"/>
        <item x="333"/>
        <item x="42"/>
        <item x="201"/>
        <item x="239"/>
        <item x="84"/>
        <item x="81"/>
        <item x="323"/>
        <item x="32"/>
        <item x="8"/>
        <item x="87"/>
        <item x="259"/>
        <item x="361"/>
        <item x="115"/>
        <item x="297"/>
        <item x="188"/>
        <item x="99"/>
        <item x="59"/>
        <item x="260"/>
        <item x="36"/>
        <item x="306"/>
        <item x="85"/>
        <item x="172"/>
        <item x="286"/>
        <item x="309"/>
        <item x="331"/>
        <item x="242"/>
        <item x="225"/>
        <item x="119"/>
        <item x="161"/>
        <item x="133"/>
        <item x="270"/>
        <item x="359"/>
        <item x="229"/>
        <item x="12"/>
        <item x="63"/>
        <item x="211"/>
        <item x="368"/>
        <item x="212"/>
        <item x="227"/>
        <item x="82"/>
        <item x="287"/>
        <item x="22"/>
        <item x="120"/>
        <item x="45"/>
        <item x="142"/>
        <item x="100"/>
        <item x="62"/>
        <item x="95"/>
        <item x="314"/>
        <item x="357"/>
        <item x="226"/>
        <item x="185"/>
        <item x="291"/>
        <item x="213"/>
        <item x="162"/>
        <item x="194"/>
        <item x="66"/>
        <item x="301"/>
        <item x="173"/>
        <item x="266"/>
        <item x="276"/>
        <item x="330"/>
        <item x="50"/>
        <item x="241"/>
        <item x="141"/>
        <item x="339"/>
        <item x="157"/>
        <item x="3"/>
        <item x="41"/>
        <item x="29"/>
        <item x="98"/>
        <item x="47"/>
        <item x="210"/>
        <item x="9"/>
        <item x="48"/>
        <item x="105"/>
        <item x="223"/>
        <item x="170"/>
        <item x="198"/>
        <item x="102"/>
        <item x="144"/>
        <item x="83"/>
        <item x="76"/>
        <item x="155"/>
        <item x="10"/>
        <item x="224"/>
        <item x="65"/>
        <item x="145"/>
        <item x="24"/>
        <item x="60"/>
        <item x="258"/>
        <item x="61"/>
        <item x="184"/>
        <item x="33"/>
        <item x="234"/>
        <item x="30"/>
        <item x="348"/>
        <item x="6"/>
        <item x="207"/>
        <item x="80"/>
        <item x="341"/>
        <item x="315"/>
        <item x="218"/>
        <item x="26"/>
        <item x="7"/>
        <item x="114"/>
        <item x="25"/>
        <item x="159"/>
        <item x="296"/>
        <item x="78"/>
        <item x="275"/>
        <item x="340"/>
        <item x="209"/>
        <item x="77"/>
        <item x="156"/>
        <item x="143"/>
        <item x="183"/>
        <item x="366"/>
        <item x="4"/>
        <item x="116"/>
        <item x="356"/>
        <item x="338"/>
        <item x="281"/>
        <item x="49"/>
        <item x="189"/>
        <item x="322"/>
        <item x="94"/>
        <item x="158"/>
        <item x="79"/>
        <item x="118"/>
        <item x="257"/>
        <item x="132"/>
        <item x="272"/>
        <item x="195"/>
        <item x="353"/>
        <item x="131"/>
        <item x="268"/>
        <item x="171"/>
        <item x="222"/>
        <item x="310"/>
        <item x="367"/>
        <item x="317"/>
        <item x="284"/>
        <item x="355"/>
        <item x="328"/>
        <item x="292"/>
        <item x="246"/>
        <item x="43"/>
        <item x="153"/>
        <item x="255"/>
        <item x="23"/>
        <item x="27"/>
        <item x="233"/>
        <item x="5"/>
        <item x="283"/>
        <item x="46"/>
        <item x="58"/>
        <item x="129"/>
        <item x="245"/>
        <item x="294"/>
        <item x="253"/>
        <item x="93"/>
        <item x="303"/>
        <item x="321"/>
        <item x="97"/>
        <item x="2"/>
        <item x="267"/>
        <item x="329"/>
        <item x="208"/>
        <item x="96"/>
        <item x="295"/>
        <item x="250"/>
        <item x="313"/>
        <item x="193"/>
        <item x="113"/>
        <item x="168"/>
        <item x="221"/>
        <item x="254"/>
        <item x="352"/>
        <item x="365"/>
        <item x="311"/>
        <item x="130"/>
        <item x="336"/>
        <item x="169"/>
        <item x="282"/>
        <item x="347"/>
        <item x="166"/>
        <item x="243"/>
        <item x="312"/>
        <item x="154"/>
        <item x="236"/>
        <item x="182"/>
        <item x="140"/>
        <item x="75"/>
        <item x="274"/>
        <item x="191"/>
        <item x="181"/>
        <item x="265"/>
        <item x="363"/>
        <item x="192"/>
        <item x="206"/>
        <item x="219"/>
        <item x="280"/>
        <item x="337"/>
        <item x="127"/>
        <item x="326"/>
        <item x="139"/>
        <item x="302"/>
        <item x="307"/>
        <item x="320"/>
        <item x="232"/>
        <item x="279"/>
        <item x="57"/>
        <item x="354"/>
        <item x="293"/>
        <item x="264"/>
        <item x="252"/>
        <item x="128"/>
        <item x="299"/>
        <item x="167"/>
        <item x="351"/>
        <item x="278"/>
        <item x="327"/>
        <item x="318"/>
        <item x="220"/>
        <item x="269"/>
        <item x="217"/>
        <item x="319"/>
        <item x="180"/>
        <item x="346"/>
        <item x="240"/>
        <item x="271"/>
        <item x="92"/>
        <item x="152"/>
        <item x="251"/>
        <item x="335"/>
        <item x="300"/>
        <item x="74"/>
        <item x="190"/>
        <item x="364"/>
        <item x="204"/>
        <item x="235"/>
        <item x="91"/>
        <item x="138"/>
        <item x="56"/>
        <item x="1"/>
        <item x="325"/>
        <item x="205"/>
        <item x="21"/>
        <item x="112"/>
        <item x="0"/>
        <item x="179"/>
        <item x="290"/>
        <item x="151"/>
        <item x="126"/>
        <item x="262"/>
        <item x="308"/>
        <item x="40"/>
        <item x="238"/>
        <item x="137"/>
        <item x="111"/>
        <item x="20"/>
        <item x="73"/>
        <item x="39"/>
        <item x="165"/>
        <item x="345"/>
      </items>
    </pivotField>
    <pivotField dataField="1" showAll="0" defaultSubtotal="0">
      <items count="118">
        <item x="110"/>
        <item x="112"/>
        <item x="108"/>
        <item x="109"/>
        <item x="105"/>
        <item x="114"/>
        <item x="107"/>
        <item x="111"/>
        <item x="103"/>
        <item x="97"/>
        <item x="77"/>
        <item x="61"/>
        <item x="66"/>
        <item x="106"/>
        <item x="90"/>
        <item x="78"/>
        <item x="32"/>
        <item x="99"/>
        <item x="104"/>
        <item x="93"/>
        <item x="102"/>
        <item x="35"/>
        <item x="62"/>
        <item x="115"/>
        <item x="68"/>
        <item x="67"/>
        <item x="113"/>
        <item x="83"/>
        <item x="117"/>
        <item x="79"/>
        <item x="92"/>
        <item x="50"/>
        <item x="64"/>
        <item x="98"/>
        <item x="74"/>
        <item x="73"/>
        <item x="91"/>
        <item x="65"/>
        <item x="58"/>
        <item x="89"/>
        <item x="100"/>
        <item x="69"/>
        <item x="51"/>
        <item x="86"/>
        <item x="36"/>
        <item x="80"/>
        <item x="84"/>
        <item x="88"/>
        <item x="26"/>
        <item x="53"/>
        <item x="29"/>
        <item x="63"/>
        <item x="59"/>
        <item x="52"/>
        <item x="76"/>
        <item x="47"/>
        <item x="101"/>
        <item x="45"/>
        <item x="20"/>
        <item x="37"/>
        <item x="28"/>
        <item x="24"/>
        <item x="31"/>
        <item x="39"/>
        <item x="60"/>
        <item x="56"/>
        <item x="87"/>
        <item x="34"/>
        <item x="75"/>
        <item x="85"/>
        <item x="19"/>
        <item x="38"/>
        <item x="33"/>
        <item x="49"/>
        <item x="96"/>
        <item x="46"/>
        <item x="48"/>
        <item x="30"/>
        <item x="10"/>
        <item x="54"/>
        <item x="25"/>
        <item x="72"/>
        <item x="57"/>
        <item x="116"/>
        <item x="81"/>
        <item x="94"/>
        <item x="82"/>
        <item x="70"/>
        <item x="27"/>
        <item x="55"/>
        <item x="14"/>
        <item x="95"/>
        <item x="22"/>
        <item x="23"/>
        <item x="71"/>
        <item x="44"/>
        <item x="42"/>
        <item x="18"/>
        <item x="12"/>
        <item x="21"/>
        <item x="40"/>
        <item x="43"/>
        <item x="16"/>
        <item x="41"/>
        <item x="7"/>
        <item x="17"/>
        <item x="15"/>
        <item x="1"/>
        <item x="5"/>
        <item x="11"/>
        <item x="0"/>
        <item x="13"/>
        <item x="9"/>
        <item x="6"/>
        <item x="8"/>
        <item x="4"/>
        <item x="2"/>
        <item x="3"/>
      </items>
    </pivotField>
    <pivotField dataField="1" showAll="0" defaultSubtotal="0">
      <items count="308">
        <item x="137"/>
        <item x="234"/>
        <item x="222"/>
        <item x="207"/>
        <item x="182"/>
        <item x="140"/>
        <item x="112"/>
        <item x="262"/>
        <item x="45"/>
        <item x="29"/>
        <item x="130"/>
        <item x="10"/>
        <item x="165"/>
        <item x="63"/>
        <item x="186"/>
        <item x="68"/>
        <item x="32"/>
        <item x="225"/>
        <item x="13"/>
        <item x="155"/>
        <item x="258"/>
        <item x="228"/>
        <item x="50"/>
        <item x="97"/>
        <item x="82"/>
        <item x="185"/>
        <item x="150"/>
        <item x="115"/>
        <item x="271"/>
        <item x="268"/>
        <item x="188"/>
        <item x="132"/>
        <item x="246"/>
        <item x="289"/>
        <item x="210"/>
        <item x="266"/>
        <item x="215"/>
        <item x="102"/>
        <item x="218"/>
        <item x="51"/>
        <item x="195"/>
        <item x="163"/>
        <item x="81"/>
        <item x="164"/>
        <item x="95"/>
        <item x="64"/>
        <item x="127"/>
        <item x="204"/>
        <item x="114"/>
        <item x="17"/>
        <item x="196"/>
        <item x="12"/>
        <item x="306"/>
        <item x="70"/>
        <item x="203"/>
        <item x="69"/>
        <item x="251"/>
        <item x="111"/>
        <item x="226"/>
        <item x="209"/>
        <item x="152"/>
        <item x="158"/>
        <item x="265"/>
        <item x="90"/>
        <item x="236"/>
        <item x="33"/>
        <item x="83"/>
        <item x="15"/>
        <item x="101"/>
        <item x="42"/>
        <item x="176"/>
        <item x="23"/>
        <item x="113"/>
        <item x="47"/>
        <item x="171"/>
        <item x="44"/>
        <item x="7"/>
        <item x="66"/>
        <item x="274"/>
        <item x="26"/>
        <item x="77"/>
        <item x="205"/>
        <item x="109"/>
        <item x="141"/>
        <item x="52"/>
        <item x="76"/>
        <item x="291"/>
        <item x="36"/>
        <item x="179"/>
        <item x="128"/>
        <item x="16"/>
        <item x="259"/>
        <item x="100"/>
        <item x="14"/>
        <item x="143"/>
        <item x="67"/>
        <item x="118"/>
        <item x="184"/>
        <item x="224"/>
        <item x="1"/>
        <item x="59"/>
        <item x="244"/>
        <item x="122"/>
        <item x="208"/>
        <item x="160"/>
        <item x="96"/>
        <item x="116"/>
        <item x="253"/>
        <item x="35"/>
        <item x="231"/>
        <item x="71"/>
        <item x="19"/>
        <item x="120"/>
        <item x="169"/>
        <item x="34"/>
        <item x="5"/>
        <item x="11"/>
        <item x="25"/>
        <item x="98"/>
        <item x="117"/>
        <item x="80"/>
        <item x="0"/>
        <item x="264"/>
        <item x="28"/>
        <item x="85"/>
        <item x="49"/>
        <item x="237"/>
        <item x="187"/>
        <item x="197"/>
        <item x="162"/>
        <item x="125"/>
        <item x="149"/>
        <item x="86"/>
        <item x="303"/>
        <item x="43"/>
        <item x="292"/>
        <item x="91"/>
        <item x="206"/>
        <item x="275"/>
        <item x="48"/>
        <item x="46"/>
        <item x="31"/>
        <item x="131"/>
        <item x="84"/>
        <item x="252"/>
        <item x="290"/>
        <item x="223"/>
        <item x="129"/>
        <item x="54"/>
        <item x="142"/>
        <item x="170"/>
        <item x="161"/>
        <item x="18"/>
        <item x="9"/>
        <item x="233"/>
        <item x="65"/>
        <item x="99"/>
        <item x="103"/>
        <item x="30"/>
        <item x="193"/>
        <item x="200"/>
        <item x="216"/>
        <item x="138"/>
        <item x="250"/>
        <item x="243"/>
        <item x="60"/>
        <item x="192"/>
        <item x="202"/>
        <item x="79"/>
        <item x="53"/>
        <item x="145"/>
        <item x="173"/>
        <item x="177"/>
        <item x="61"/>
        <item x="269"/>
        <item x="27"/>
        <item x="133"/>
        <item x="201"/>
        <item x="286"/>
        <item x="257"/>
        <item x="278"/>
        <item x="183"/>
        <item x="194"/>
        <item x="6"/>
        <item x="22"/>
        <item x="75"/>
        <item x="305"/>
        <item x="263"/>
        <item x="296"/>
        <item x="213"/>
        <item x="191"/>
        <item x="235"/>
        <item x="153"/>
        <item x="174"/>
        <item x="124"/>
        <item x="106"/>
        <item x="136"/>
        <item x="62"/>
        <item x="92"/>
        <item x="57"/>
        <item x="147"/>
        <item x="240"/>
        <item x="94"/>
        <item x="181"/>
        <item x="255"/>
        <item x="78"/>
        <item x="107"/>
        <item x="230"/>
        <item x="139"/>
        <item x="180"/>
        <item x="297"/>
        <item x="248"/>
        <item x="41"/>
        <item x="24"/>
        <item x="126"/>
        <item x="93"/>
        <item x="214"/>
        <item x="280"/>
        <item x="39"/>
        <item x="8"/>
        <item x="151"/>
        <item x="172"/>
        <item x="256"/>
        <item x="302"/>
        <item x="293"/>
        <item x="221"/>
        <item x="241"/>
        <item x="110"/>
        <item x="148"/>
        <item x="159"/>
        <item x="178"/>
        <item x="119"/>
        <item x="4"/>
        <item x="300"/>
        <item x="212"/>
        <item x="21"/>
        <item x="219"/>
        <item x="247"/>
        <item x="229"/>
        <item x="108"/>
        <item x="276"/>
        <item x="281"/>
        <item x="74"/>
        <item x="121"/>
        <item x="55"/>
        <item x="88"/>
        <item x="134"/>
        <item x="2"/>
        <item x="242"/>
        <item x="288"/>
        <item x="232"/>
        <item x="307"/>
        <item x="220"/>
        <item x="199"/>
        <item x="58"/>
        <item x="104"/>
        <item x="284"/>
        <item x="166"/>
        <item x="211"/>
        <item x="87"/>
        <item x="273"/>
        <item x="295"/>
        <item x="72"/>
        <item x="37"/>
        <item x="249"/>
        <item x="261"/>
        <item x="144"/>
        <item x="279"/>
        <item x="89"/>
        <item x="40"/>
        <item x="56"/>
        <item x="156"/>
        <item x="146"/>
        <item x="38"/>
        <item x="154"/>
        <item x="135"/>
        <item x="105"/>
        <item x="245"/>
        <item x="123"/>
        <item x="167"/>
        <item x="20"/>
        <item x="190"/>
        <item x="3"/>
        <item x="283"/>
        <item x="73"/>
        <item x="254"/>
        <item x="189"/>
        <item x="217"/>
        <item x="168"/>
        <item x="270"/>
        <item x="238"/>
        <item x="157"/>
        <item x="260"/>
        <item x="198"/>
        <item x="304"/>
        <item x="287"/>
        <item x="285"/>
        <item x="298"/>
        <item x="294"/>
        <item x="175"/>
        <item x="267"/>
        <item x="299"/>
        <item x="282"/>
        <item x="272"/>
        <item x="239"/>
        <item x="277"/>
        <item x="227"/>
        <item x="301"/>
      </items>
    </pivotField>
    <pivotField dataField="1" showAll="0" defaultSubtotal="0">
      <items count="8">
        <item x="0"/>
        <item x="5"/>
        <item x="2"/>
        <item x="1"/>
        <item x="7"/>
        <item x="3"/>
        <item x="4"/>
        <item x="6"/>
      </items>
    </pivotField>
  </pivotFields>
  <rowFields count="3">
    <field x="2"/>
    <field x="6"/>
    <field x="5"/>
  </rowFields>
  <rowItems count="726">
    <i>
      <x/>
    </i>
    <i r="1">
      <x/>
      <x v="43"/>
    </i>
    <i r="1">
      <x v="1"/>
      <x v="41"/>
    </i>
    <i r="1">
      <x v="2"/>
      <x v="32"/>
    </i>
    <i r="1">
      <x v="3"/>
      <x v="1"/>
    </i>
    <i r="1">
      <x v="4"/>
      <x v="36"/>
    </i>
    <i r="1">
      <x v="5"/>
      <x v="30"/>
    </i>
    <i r="1">
      <x v="6"/>
      <x v="2"/>
    </i>
    <i r="1">
      <x v="7"/>
      <x v="46"/>
    </i>
    <i r="1">
      <x v="8"/>
      <x v="3"/>
    </i>
    <i r="1">
      <x v="9"/>
      <x v="31"/>
    </i>
    <i r="1">
      <x v="10"/>
      <x v="47"/>
    </i>
    <i r="1">
      <x v="11"/>
      <x v="29"/>
    </i>
    <i r="1">
      <x v="12"/>
      <x v="38"/>
    </i>
    <i r="1">
      <x v="13"/>
      <x v="39"/>
    </i>
    <i r="1">
      <x v="14"/>
      <x v="50"/>
    </i>
    <i r="1">
      <x v="15"/>
      <x v="28"/>
    </i>
    <i r="1">
      <x v="16"/>
      <x v="14"/>
    </i>
    <i r="1">
      <x v="17"/>
      <x v="48"/>
    </i>
    <i r="1">
      <x v="18"/>
      <x v="26"/>
    </i>
    <i r="1">
      <x v="19"/>
      <x v="44"/>
    </i>
    <i t="blank">
      <x/>
    </i>
    <i>
      <x v="1"/>
    </i>
    <i r="1">
      <x/>
      <x v="43"/>
    </i>
    <i r="1">
      <x v="1"/>
      <x v="41"/>
    </i>
    <i r="1">
      <x v="2"/>
      <x v="1"/>
    </i>
    <i r="1">
      <x v="3"/>
      <x v="32"/>
    </i>
    <i r="1">
      <x v="4"/>
      <x v="36"/>
    </i>
    <i r="1">
      <x v="5"/>
      <x v="46"/>
    </i>
    <i r="1">
      <x v="6"/>
      <x v="2"/>
    </i>
    <i r="1">
      <x v="7"/>
      <x v="30"/>
    </i>
    <i r="1">
      <x v="8"/>
      <x v="3"/>
    </i>
    <i r="1">
      <x v="9"/>
      <x v="31"/>
    </i>
    <i r="1">
      <x v="10"/>
      <x v="38"/>
    </i>
    <i r="1">
      <x v="11"/>
      <x v="39"/>
    </i>
    <i r="1">
      <x v="12"/>
      <x v="29"/>
    </i>
    <i r="1">
      <x v="13"/>
      <x v="47"/>
    </i>
    <i r="1">
      <x v="14"/>
      <x v="48"/>
    </i>
    <i r="1">
      <x v="15"/>
      <x v="27"/>
    </i>
    <i r="1">
      <x v="16"/>
      <x v="50"/>
    </i>
    <i r="1">
      <x v="17"/>
      <x v="44"/>
    </i>
    <i r="1">
      <x v="18"/>
      <x v="28"/>
    </i>
    <i r="1">
      <x v="19"/>
      <x v="52"/>
    </i>
    <i t="blank">
      <x v="1"/>
    </i>
    <i>
      <x v="2"/>
    </i>
    <i r="1">
      <x/>
      <x v="43"/>
    </i>
    <i r="1">
      <x v="1"/>
      <x v="41"/>
    </i>
    <i r="1">
      <x v="2"/>
      <x v="36"/>
    </i>
    <i r="1">
      <x v="3"/>
      <x v="1"/>
    </i>
    <i r="1">
      <x v="4"/>
      <x v="32"/>
    </i>
    <i r="1">
      <x v="5"/>
      <x v="3"/>
    </i>
    <i r="1">
      <x v="6"/>
      <x v="2"/>
    </i>
    <i r="1">
      <x v="7"/>
      <x v="30"/>
    </i>
    <i r="1">
      <x v="8"/>
      <x v="31"/>
    </i>
    <i r="1">
      <x v="9"/>
      <x v="46"/>
    </i>
    <i r="1">
      <x v="10"/>
      <x v="47"/>
    </i>
    <i r="1">
      <x v="11"/>
      <x v="38"/>
    </i>
    <i r="1">
      <x v="12"/>
      <x v="39"/>
    </i>
    <i r="1">
      <x v="13"/>
      <x v="29"/>
    </i>
    <i r="1">
      <x v="14"/>
      <x v="26"/>
    </i>
    <i r="1">
      <x v="15"/>
      <x v="27"/>
    </i>
    <i r="1">
      <x v="16"/>
      <x v="28"/>
    </i>
    <i r="1">
      <x v="17"/>
      <x v="50"/>
    </i>
    <i r="1">
      <x v="18"/>
      <x v="11"/>
    </i>
    <i r="1">
      <x v="19"/>
      <x v="52"/>
    </i>
    <i t="blank">
      <x v="2"/>
    </i>
    <i>
      <x v="3"/>
    </i>
    <i r="1">
      <x/>
      <x v="41"/>
    </i>
    <i r="1">
      <x v="1"/>
      <x v="43"/>
    </i>
    <i r="1">
      <x v="2"/>
      <x v="36"/>
    </i>
    <i r="1">
      <x v="3"/>
      <x v="32"/>
    </i>
    <i r="1">
      <x v="4"/>
      <x v="30"/>
    </i>
    <i r="1">
      <x v="5"/>
      <x v="1"/>
    </i>
    <i r="1">
      <x v="6"/>
      <x v="31"/>
    </i>
    <i r="1">
      <x v="7"/>
      <x v="46"/>
    </i>
    <i r="1">
      <x v="8"/>
      <x v="2"/>
    </i>
    <i r="1">
      <x v="9"/>
      <x v="29"/>
    </i>
    <i r="1">
      <x v="10"/>
      <x v="3"/>
    </i>
    <i r="1">
      <x v="11"/>
      <x v="47"/>
    </i>
    <i r="1">
      <x v="12"/>
      <x v="38"/>
    </i>
    <i r="1">
      <x v="13"/>
      <x v="28"/>
    </i>
    <i r="1">
      <x v="14"/>
      <x v="39"/>
    </i>
    <i r="1">
      <x v="15"/>
      <x v="4"/>
    </i>
    <i r="1">
      <x v="16"/>
      <x v="50"/>
    </i>
    <i r="1">
      <x v="17"/>
      <x v="44"/>
    </i>
    <i r="1">
      <x v="18"/>
      <x v="35"/>
    </i>
    <i r="1">
      <x v="19"/>
      <x v="20"/>
    </i>
    <i t="blank">
      <x v="3"/>
    </i>
    <i>
      <x v="4"/>
    </i>
    <i r="1">
      <x/>
      <x v="41"/>
    </i>
    <i r="1">
      <x v="1"/>
      <x v="43"/>
    </i>
    <i r="1">
      <x v="2"/>
      <x v="36"/>
    </i>
    <i r="1">
      <x v="3"/>
      <x v="1"/>
    </i>
    <i r="1">
      <x v="4"/>
      <x v="32"/>
    </i>
    <i r="1">
      <x v="5"/>
      <x v="2"/>
    </i>
    <i r="1">
      <x v="6"/>
      <x v="46"/>
    </i>
    <i r="1">
      <x v="7"/>
      <x v="30"/>
    </i>
    <i r="1">
      <x v="8"/>
      <x v="3"/>
    </i>
    <i r="2">
      <x v="31"/>
    </i>
    <i r="1">
      <x v="10"/>
      <x v="47"/>
    </i>
    <i r="1">
      <x v="11"/>
      <x v="39"/>
    </i>
    <i r="1">
      <x v="12"/>
      <x v="38"/>
    </i>
    <i r="1">
      <x v="13"/>
      <x v="29"/>
    </i>
    <i r="1">
      <x v="14"/>
      <x v="50"/>
    </i>
    <i r="1">
      <x v="15"/>
      <x v="44"/>
    </i>
    <i r="1">
      <x v="16"/>
      <x v="7"/>
    </i>
    <i r="1">
      <x v="17"/>
      <x v="48"/>
    </i>
    <i r="1">
      <x v="18"/>
      <x v="35"/>
    </i>
    <i r="1">
      <x v="19"/>
      <x v="26"/>
    </i>
    <i t="blank">
      <x v="4"/>
    </i>
    <i>
      <x v="5"/>
    </i>
    <i r="1">
      <x/>
      <x v="43"/>
    </i>
    <i r="1">
      <x v="1"/>
      <x v="41"/>
    </i>
    <i r="1">
      <x v="2"/>
      <x v="32"/>
    </i>
    <i r="1">
      <x v="3"/>
      <x v="36"/>
    </i>
    <i r="1">
      <x v="4"/>
      <x v="1"/>
    </i>
    <i r="1">
      <x v="5"/>
      <x v="46"/>
    </i>
    <i r="1">
      <x v="6"/>
      <x v="30"/>
    </i>
    <i r="1">
      <x v="7"/>
      <x v="2"/>
    </i>
    <i r="1">
      <x v="8"/>
      <x v="29"/>
    </i>
    <i r="1">
      <x v="9"/>
      <x v="31"/>
    </i>
    <i r="1">
      <x v="10"/>
      <x v="3"/>
    </i>
    <i r="1">
      <x v="11"/>
      <x v="38"/>
    </i>
    <i r="1">
      <x v="12"/>
      <x v="14"/>
    </i>
    <i r="1">
      <x v="13"/>
      <x v="39"/>
    </i>
    <i r="1">
      <x v="14"/>
      <x v="47"/>
    </i>
    <i r="1">
      <x v="15"/>
      <x v="16"/>
    </i>
    <i r="1">
      <x v="16"/>
      <x v="26"/>
    </i>
    <i r="1">
      <x v="17"/>
      <x v="27"/>
    </i>
    <i r="1">
      <x v="18"/>
      <x v="28"/>
    </i>
    <i r="1">
      <x v="19"/>
      <x v="15"/>
    </i>
    <i r="2">
      <x v="42"/>
    </i>
    <i r="2">
      <x v="44"/>
    </i>
    <i t="blank">
      <x v="5"/>
    </i>
    <i>
      <x v="6"/>
    </i>
    <i r="1">
      <x/>
      <x v="43"/>
    </i>
    <i r="1">
      <x v="1"/>
      <x v="41"/>
    </i>
    <i r="1">
      <x v="2"/>
      <x v="32"/>
    </i>
    <i r="1">
      <x v="3"/>
      <x v="1"/>
    </i>
    <i r="1">
      <x v="4"/>
      <x v="31"/>
    </i>
    <i r="1">
      <x v="5"/>
      <x v="2"/>
    </i>
    <i r="1">
      <x v="6"/>
      <x v="3"/>
    </i>
    <i r="1">
      <x v="7"/>
      <x v="46"/>
    </i>
    <i r="1">
      <x v="8"/>
      <x v="36"/>
    </i>
    <i r="1">
      <x v="9"/>
      <x v="30"/>
    </i>
    <i r="1">
      <x v="10"/>
      <x v="47"/>
    </i>
    <i r="1">
      <x v="11"/>
      <x v="29"/>
    </i>
    <i r="1">
      <x v="12"/>
      <x v="38"/>
    </i>
    <i r="1">
      <x v="13"/>
      <x v="50"/>
    </i>
    <i r="1">
      <x v="14"/>
      <x v="39"/>
    </i>
    <i r="1">
      <x v="15"/>
      <x v="19"/>
    </i>
    <i r="1">
      <x v="16"/>
      <x v="14"/>
    </i>
    <i r="1">
      <x v="17"/>
      <x v="27"/>
    </i>
    <i r="1">
      <x v="18"/>
      <x v="35"/>
    </i>
    <i r="1">
      <x v="19"/>
      <x v="48"/>
    </i>
    <i t="blank">
      <x v="6"/>
    </i>
    <i>
      <x v="7"/>
    </i>
    <i r="1">
      <x/>
      <x v="43"/>
    </i>
    <i r="1">
      <x v="1"/>
      <x v="36"/>
    </i>
    <i r="1">
      <x v="2"/>
      <x v="41"/>
    </i>
    <i r="1">
      <x v="3"/>
      <x v="32"/>
    </i>
    <i r="1">
      <x v="4"/>
      <x v="46"/>
    </i>
    <i r="1">
      <x v="5"/>
      <x v="1"/>
    </i>
    <i r="1">
      <x v="6"/>
      <x v="30"/>
    </i>
    <i r="1">
      <x v="7"/>
      <x v="47"/>
    </i>
    <i r="1">
      <x v="8"/>
      <x v="31"/>
    </i>
    <i r="1">
      <x v="9"/>
      <x v="2"/>
    </i>
    <i r="1">
      <x v="10"/>
      <x v="3"/>
    </i>
    <i r="1">
      <x v="11"/>
      <x v="39"/>
    </i>
    <i r="1">
      <x v="12"/>
      <x v="35"/>
    </i>
    <i r="1">
      <x v="13"/>
      <x v="38"/>
    </i>
    <i r="1">
      <x v="14"/>
      <x v="28"/>
    </i>
    <i r="2">
      <x v="29"/>
    </i>
    <i r="1">
      <x v="16"/>
      <x v="44"/>
    </i>
    <i r="1">
      <x v="17"/>
      <x v="48"/>
    </i>
    <i r="1">
      <x v="18"/>
      <x v="50"/>
    </i>
    <i r="1">
      <x v="19"/>
      <x v="33"/>
    </i>
    <i r="2">
      <x v="52"/>
    </i>
    <i t="blank">
      <x v="7"/>
    </i>
    <i>
      <x v="8"/>
    </i>
    <i r="1">
      <x/>
      <x v="41"/>
    </i>
    <i r="1">
      <x v="1"/>
      <x v="43"/>
    </i>
    <i r="1">
      <x v="2"/>
      <x v="30"/>
    </i>
    <i r="1">
      <x v="3"/>
      <x v="32"/>
    </i>
    <i r="1">
      <x v="4"/>
      <x v="46"/>
    </i>
    <i r="1">
      <x v="5"/>
      <x v="1"/>
    </i>
    <i r="1">
      <x v="6"/>
      <x v="36"/>
    </i>
    <i r="1">
      <x v="7"/>
      <x v="2"/>
    </i>
    <i r="1">
      <x v="8"/>
      <x v="31"/>
    </i>
    <i r="2">
      <x v="40"/>
    </i>
    <i r="1">
      <x v="10"/>
      <x v="47"/>
    </i>
    <i r="1">
      <x v="11"/>
      <x v="29"/>
    </i>
    <i r="1">
      <x v="12"/>
      <x v="3"/>
    </i>
    <i r="2">
      <x v="25"/>
    </i>
    <i r="1">
      <x v="14"/>
      <x v="7"/>
    </i>
    <i r="2">
      <x v="27"/>
    </i>
    <i r="1">
      <x v="16"/>
      <x v="38"/>
    </i>
    <i r="2">
      <x v="45"/>
    </i>
    <i r="1">
      <x v="18"/>
      <x v="4"/>
    </i>
    <i r="2">
      <x v="34"/>
    </i>
    <i t="blank">
      <x v="8"/>
    </i>
    <i>
      <x v="9"/>
    </i>
    <i r="1">
      <x/>
      <x v="43"/>
    </i>
    <i r="1">
      <x v="1"/>
      <x v="41"/>
    </i>
    <i r="1">
      <x v="2"/>
      <x v="32"/>
    </i>
    <i r="1">
      <x v="3"/>
      <x v="30"/>
    </i>
    <i r="1">
      <x v="4"/>
      <x v="1"/>
    </i>
    <i r="1">
      <x v="5"/>
      <x v="2"/>
    </i>
    <i r="1">
      <x v="6"/>
      <x v="3"/>
    </i>
    <i r="1">
      <x v="7"/>
      <x v="31"/>
    </i>
    <i r="1">
      <x v="8"/>
      <x v="46"/>
    </i>
    <i r="1">
      <x v="9"/>
      <x v="5"/>
    </i>
    <i r="1">
      <x v="10"/>
      <x v="29"/>
    </i>
    <i r="2">
      <x v="36"/>
    </i>
    <i r="1">
      <x v="12"/>
      <x v="38"/>
    </i>
    <i r="2">
      <x v="47"/>
    </i>
    <i r="1">
      <x v="14"/>
      <x v="39"/>
    </i>
    <i r="2">
      <x v="50"/>
    </i>
    <i r="1">
      <x v="16"/>
      <x v="14"/>
    </i>
    <i r="1">
      <x v="17"/>
      <x v="28"/>
    </i>
    <i r="2">
      <x v="42"/>
    </i>
    <i r="1">
      <x v="19"/>
      <x v="26"/>
    </i>
    <i t="blank">
      <x v="9"/>
    </i>
    <i>
      <x v="10"/>
    </i>
    <i r="1">
      <x/>
      <x v="41"/>
    </i>
    <i r="1">
      <x v="1"/>
      <x v="30"/>
    </i>
    <i r="1">
      <x v="2"/>
      <x v="43"/>
    </i>
    <i r="1">
      <x v="3"/>
      <x v="32"/>
    </i>
    <i r="1">
      <x v="4"/>
      <x v="40"/>
    </i>
    <i r="1">
      <x v="5"/>
      <x v="1"/>
    </i>
    <i r="1">
      <x v="6"/>
      <x v="45"/>
    </i>
    <i r="1">
      <x v="7"/>
      <x v="4"/>
    </i>
    <i r="1">
      <x v="8"/>
      <x v="2"/>
    </i>
    <i r="1">
      <x v="9"/>
      <x v="25"/>
    </i>
    <i r="2">
      <x v="31"/>
    </i>
    <i r="1">
      <x v="11"/>
      <x v="3"/>
    </i>
    <i r="1">
      <x v="12"/>
      <x v="29"/>
    </i>
    <i r="1">
      <x v="13"/>
      <x v="19"/>
    </i>
    <i r="2">
      <x v="48"/>
    </i>
    <i r="1">
      <x v="15"/>
      <x v="23"/>
    </i>
    <i r="2">
      <x v="36"/>
    </i>
    <i r="2">
      <x v="38"/>
    </i>
    <i r="2">
      <x v="42"/>
    </i>
    <i r="2">
      <x v="47"/>
    </i>
    <i t="blank">
      <x v="10"/>
    </i>
    <i>
      <x v="11"/>
    </i>
    <i r="1">
      <x/>
      <x v="41"/>
    </i>
    <i r="1">
      <x v="1"/>
      <x v="43"/>
    </i>
    <i r="1">
      <x v="2"/>
      <x v="30"/>
    </i>
    <i r="2">
      <x v="32"/>
    </i>
    <i r="1">
      <x v="4"/>
      <x v="1"/>
    </i>
    <i r="1">
      <x v="5"/>
      <x v="2"/>
    </i>
    <i r="2">
      <x v="36"/>
    </i>
    <i r="1">
      <x v="7"/>
      <x v="31"/>
    </i>
    <i r="1">
      <x v="8"/>
      <x v="46"/>
    </i>
    <i r="1">
      <x v="9"/>
      <x v="40"/>
    </i>
    <i r="1">
      <x v="10"/>
      <x v="45"/>
    </i>
    <i r="1">
      <x v="11"/>
      <x v="7"/>
    </i>
    <i r="2">
      <x v="29"/>
    </i>
    <i r="2">
      <x v="47"/>
    </i>
    <i r="2">
      <x v="48"/>
    </i>
    <i r="1">
      <x v="15"/>
      <x v="3"/>
    </i>
    <i r="2">
      <x v="4"/>
    </i>
    <i r="2">
      <x v="25"/>
    </i>
    <i r="1">
      <x v="18"/>
      <x v="42"/>
    </i>
    <i r="1">
      <x v="19"/>
      <x v="34"/>
    </i>
    <i t="blank">
      <x v="11"/>
    </i>
    <i>
      <x v="12"/>
    </i>
    <i r="1">
      <x/>
      <x v="1"/>
    </i>
    <i r="1">
      <x v="1"/>
      <x v="43"/>
    </i>
    <i r="1">
      <x v="2"/>
      <x v="32"/>
    </i>
    <i r="1">
      <x v="3"/>
      <x v="41"/>
    </i>
    <i r="1">
      <x v="4"/>
      <x v="30"/>
    </i>
    <i r="1">
      <x v="5"/>
      <x v="2"/>
    </i>
    <i r="1">
      <x v="6"/>
      <x v="3"/>
    </i>
    <i r="1">
      <x v="7"/>
      <x v="46"/>
    </i>
    <i r="1">
      <x v="8"/>
      <x v="31"/>
    </i>
    <i r="1">
      <x v="9"/>
      <x v="16"/>
    </i>
    <i r="1">
      <x v="10"/>
      <x v="14"/>
    </i>
    <i r="1">
      <x v="11"/>
      <x v="47"/>
    </i>
    <i r="1">
      <x v="12"/>
      <x v="39"/>
    </i>
    <i r="1">
      <x v="13"/>
      <x v="36"/>
    </i>
    <i r="1">
      <x v="14"/>
      <x v="29"/>
    </i>
    <i r="2">
      <x v="42"/>
    </i>
    <i r="1">
      <x v="16"/>
      <x v="48"/>
    </i>
    <i r="2">
      <x v="50"/>
    </i>
    <i r="1">
      <x v="18"/>
      <x v="8"/>
    </i>
    <i r="2">
      <x v="11"/>
    </i>
    <i r="2">
      <x v="27"/>
    </i>
    <i r="2">
      <x v="28"/>
    </i>
    <i t="blank">
      <x v="12"/>
    </i>
    <i>
      <x v="13"/>
    </i>
    <i r="1">
      <x/>
      <x v="43"/>
    </i>
    <i r="1">
      <x v="1"/>
      <x v="41"/>
    </i>
    <i r="1">
      <x v="2"/>
      <x v="32"/>
    </i>
    <i r="1">
      <x v="3"/>
      <x v="1"/>
    </i>
    <i r="1">
      <x v="4"/>
      <x v="30"/>
    </i>
    <i r="1">
      <x v="5"/>
      <x v="2"/>
    </i>
    <i r="1">
      <x v="6"/>
      <x v="40"/>
    </i>
    <i r="1">
      <x v="7"/>
      <x v="36"/>
    </i>
    <i r="1">
      <x v="8"/>
      <x v="31"/>
    </i>
    <i r="1">
      <x v="9"/>
      <x v="3"/>
    </i>
    <i r="1">
      <x v="10"/>
      <x v="46"/>
    </i>
    <i r="1">
      <x v="11"/>
      <x v="47"/>
    </i>
    <i r="1">
      <x v="12"/>
      <x v="20"/>
    </i>
    <i r="1">
      <x v="13"/>
      <x v="4"/>
    </i>
    <i r="2">
      <x v="28"/>
    </i>
    <i r="2">
      <x v="39"/>
    </i>
    <i r="1">
      <x v="16"/>
      <x v="29"/>
    </i>
    <i r="1">
      <x v="17"/>
      <x v="25"/>
    </i>
    <i r="1">
      <x v="18"/>
      <x v="38"/>
    </i>
    <i r="1">
      <x v="19"/>
      <x v="50"/>
    </i>
    <i t="blank">
      <x v="13"/>
    </i>
    <i>
      <x v="14"/>
    </i>
    <i r="1">
      <x/>
      <x v="43"/>
    </i>
    <i r="1">
      <x v="1"/>
      <x v="1"/>
    </i>
    <i r="2">
      <x v="32"/>
    </i>
    <i r="1">
      <x v="3"/>
      <x v="41"/>
    </i>
    <i r="1">
      <x v="4"/>
      <x v="30"/>
    </i>
    <i r="1">
      <x v="5"/>
      <x v="2"/>
    </i>
    <i r="1">
      <x v="6"/>
      <x v="36"/>
    </i>
    <i r="1">
      <x v="7"/>
      <x v="31"/>
    </i>
    <i r="1">
      <x v="8"/>
      <x v="3"/>
    </i>
    <i r="1">
      <x v="9"/>
      <x v="29"/>
    </i>
    <i r="1">
      <x v="10"/>
      <x v="38"/>
    </i>
    <i r="1">
      <x v="11"/>
      <x v="39"/>
    </i>
    <i r="1">
      <x v="12"/>
      <x v="46"/>
    </i>
    <i r="1">
      <x v="13"/>
      <x v="11"/>
    </i>
    <i r="1">
      <x v="14"/>
      <x v="14"/>
    </i>
    <i r="1">
      <x v="15"/>
      <x v="47"/>
    </i>
    <i r="1">
      <x v="16"/>
      <x v="26"/>
    </i>
    <i r="1">
      <x v="17"/>
      <x v="7"/>
    </i>
    <i r="1">
      <x v="18"/>
      <x v="50"/>
    </i>
    <i r="1">
      <x v="19"/>
      <x v="42"/>
    </i>
    <i t="blank">
      <x v="14"/>
    </i>
    <i>
      <x v="15"/>
    </i>
    <i r="1">
      <x/>
      <x v="1"/>
    </i>
    <i r="1">
      <x v="1"/>
      <x v="2"/>
    </i>
    <i r="1">
      <x v="2"/>
      <x v="3"/>
    </i>
    <i r="1">
      <x v="3"/>
      <x v="14"/>
    </i>
    <i r="1">
      <x v="4"/>
      <x v="41"/>
    </i>
    <i r="2">
      <x v="43"/>
    </i>
    <i r="1">
      <x v="6"/>
      <x v="30"/>
    </i>
    <i r="1">
      <x v="7"/>
      <x v="16"/>
    </i>
    <i r="2">
      <x v="26"/>
    </i>
    <i r="1">
      <x v="9"/>
      <x v="27"/>
    </i>
    <i r="2">
      <x v="31"/>
    </i>
    <i r="2">
      <x v="47"/>
    </i>
    <i r="1">
      <x v="12"/>
      <x v="19"/>
    </i>
    <i r="2">
      <x v="36"/>
    </i>
    <i r="2">
      <x v="40"/>
    </i>
    <i r="1">
      <x v="15"/>
      <x v="7"/>
    </i>
    <i r="2">
      <x v="8"/>
    </i>
    <i r="2">
      <x v="12"/>
    </i>
    <i r="2">
      <x v="13"/>
    </i>
    <i r="2">
      <x v="21"/>
    </i>
    <i r="2">
      <x v="22"/>
    </i>
    <i r="2">
      <x v="24"/>
    </i>
    <i r="2">
      <x v="25"/>
    </i>
    <i r="2">
      <x v="28"/>
    </i>
    <i r="2">
      <x v="32"/>
    </i>
    <i r="2">
      <x v="33"/>
    </i>
    <i r="2">
      <x v="37"/>
    </i>
    <i r="2">
      <x v="38"/>
    </i>
    <i r="2">
      <x v="39"/>
    </i>
    <i t="blank">
      <x v="15"/>
    </i>
    <i>
      <x v="16"/>
    </i>
    <i r="1">
      <x/>
      <x v="43"/>
    </i>
    <i r="1">
      <x v="1"/>
      <x v="1"/>
    </i>
    <i r="2">
      <x v="41"/>
    </i>
    <i r="1">
      <x v="3"/>
      <x v="32"/>
    </i>
    <i r="1">
      <x v="4"/>
      <x v="3"/>
    </i>
    <i r="2">
      <x v="29"/>
    </i>
    <i r="1">
      <x v="6"/>
      <x v="46"/>
    </i>
    <i r="1">
      <x v="7"/>
      <x v="14"/>
    </i>
    <i r="2">
      <x v="31"/>
    </i>
    <i r="1">
      <x v="9"/>
      <x v="2"/>
    </i>
    <i r="2">
      <x v="47"/>
    </i>
    <i r="1">
      <x v="11"/>
      <x v="30"/>
    </i>
    <i r="1">
      <x v="12"/>
      <x v="26"/>
    </i>
    <i r="2">
      <x v="38"/>
    </i>
    <i r="2">
      <x v="39"/>
    </i>
    <i r="1">
      <x v="15"/>
      <x v="16"/>
    </i>
    <i r="2">
      <x v="20"/>
    </i>
    <i r="1">
      <x v="17"/>
      <x v="36"/>
    </i>
    <i r="1">
      <x v="18"/>
      <x v="51"/>
    </i>
    <i r="1">
      <x v="19"/>
      <x v="8"/>
    </i>
    <i r="2">
      <x v="12"/>
    </i>
    <i r="2">
      <x v="15"/>
    </i>
    <i r="2">
      <x v="19"/>
    </i>
    <i r="2">
      <x v="22"/>
    </i>
    <i r="2">
      <x v="42"/>
    </i>
    <i r="2">
      <x v="44"/>
    </i>
    <i t="blank">
      <x v="16"/>
    </i>
    <i>
      <x v="17"/>
    </i>
    <i r="1">
      <x/>
      <x v="1"/>
    </i>
    <i r="1">
      <x v="1"/>
      <x v="43"/>
    </i>
    <i r="1">
      <x v="2"/>
      <x v="41"/>
    </i>
    <i r="1">
      <x v="3"/>
      <x v="32"/>
    </i>
    <i r="1">
      <x v="4"/>
      <x v="2"/>
    </i>
    <i r="1">
      <x v="5"/>
      <x v="46"/>
    </i>
    <i r="1">
      <x v="6"/>
      <x v="3"/>
    </i>
    <i r="1">
      <x v="7"/>
      <x v="30"/>
    </i>
    <i r="1">
      <x v="8"/>
      <x v="31"/>
    </i>
    <i r="1">
      <x v="9"/>
      <x v="47"/>
    </i>
    <i r="1">
      <x v="10"/>
      <x v="50"/>
    </i>
    <i r="1">
      <x v="11"/>
      <x v="36"/>
    </i>
    <i r="1">
      <x v="12"/>
      <x v="11"/>
    </i>
    <i r="1">
      <x v="13"/>
      <x v="44"/>
    </i>
    <i r="1">
      <x v="14"/>
      <x v="38"/>
    </i>
    <i r="1">
      <x v="15"/>
      <x v="27"/>
    </i>
    <i r="1">
      <x v="16"/>
      <x v="26"/>
    </i>
    <i r="1">
      <x v="17"/>
      <x v="35"/>
    </i>
    <i r="1">
      <x v="18"/>
      <x v="14"/>
    </i>
    <i r="2">
      <x v="16"/>
    </i>
    <i r="2">
      <x v="40"/>
    </i>
    <i t="blank">
      <x v="17"/>
    </i>
    <i>
      <x v="18"/>
    </i>
    <i r="1">
      <x/>
      <x v="36"/>
    </i>
    <i r="1">
      <x v="1"/>
      <x v="1"/>
    </i>
    <i r="1">
      <x v="2"/>
      <x v="43"/>
    </i>
    <i r="1">
      <x v="3"/>
      <x v="46"/>
    </i>
    <i r="1">
      <x v="4"/>
      <x v="47"/>
    </i>
    <i r="1">
      <x v="5"/>
      <x v="32"/>
    </i>
    <i r="1">
      <x v="6"/>
      <x v="2"/>
    </i>
    <i r="1">
      <x v="7"/>
      <x v="3"/>
    </i>
    <i r="2">
      <x v="30"/>
    </i>
    <i r="1">
      <x v="9"/>
      <x v="41"/>
    </i>
    <i r="1">
      <x v="10"/>
      <x v="31"/>
    </i>
    <i r="2">
      <x v="38"/>
    </i>
    <i r="2">
      <x v="39"/>
    </i>
    <i r="2">
      <x v="44"/>
    </i>
    <i r="1">
      <x v="14"/>
      <x v="6"/>
    </i>
    <i r="2">
      <x v="29"/>
    </i>
    <i r="2">
      <x v="35"/>
    </i>
    <i r="2">
      <x v="42"/>
    </i>
    <i r="2">
      <x v="45"/>
    </i>
    <i r="1">
      <x v="19"/>
      <x v="4"/>
    </i>
    <i r="2">
      <x v="5"/>
    </i>
    <i r="2">
      <x v="7"/>
    </i>
    <i r="2">
      <x v="12"/>
    </i>
    <i r="2">
      <x v="13"/>
    </i>
    <i r="2">
      <x v="14"/>
    </i>
    <i r="2">
      <x v="16"/>
    </i>
    <i r="2">
      <x v="18"/>
    </i>
    <i r="2">
      <x v="33"/>
    </i>
    <i r="2">
      <x v="51"/>
    </i>
    <i r="2">
      <x v="52"/>
    </i>
    <i t="blank">
      <x v="18"/>
    </i>
    <i>
      <x v="19"/>
    </i>
    <i r="1">
      <x/>
      <x v="43"/>
    </i>
    <i r="1">
      <x v="1"/>
      <x v="1"/>
    </i>
    <i r="1">
      <x v="2"/>
      <x v="41"/>
    </i>
    <i r="1">
      <x v="3"/>
      <x v="14"/>
    </i>
    <i r="1">
      <x v="4"/>
      <x v="3"/>
    </i>
    <i r="2">
      <x v="36"/>
    </i>
    <i r="1">
      <x v="6"/>
      <x v="30"/>
    </i>
    <i r="1">
      <x v="7"/>
      <x v="31"/>
    </i>
    <i r="2">
      <x v="46"/>
    </i>
    <i r="1">
      <x v="9"/>
      <x v="16"/>
    </i>
    <i r="1">
      <x v="10"/>
      <x v="11"/>
    </i>
    <i r="2">
      <x v="50"/>
    </i>
    <i r="1">
      <x v="12"/>
      <x v="2"/>
    </i>
    <i r="2">
      <x v="12"/>
    </i>
    <i r="2">
      <x v="18"/>
    </i>
    <i r="2">
      <x v="32"/>
    </i>
    <i r="1">
      <x v="16"/>
      <x v="39"/>
    </i>
    <i r="2">
      <x v="47"/>
    </i>
    <i r="1">
      <x v="18"/>
      <x v="15"/>
    </i>
    <i r="1">
      <x v="19"/>
      <x v="6"/>
    </i>
    <i r="2">
      <x v="20"/>
    </i>
    <i r="2">
      <x v="26"/>
    </i>
    <i r="2">
      <x v="44"/>
    </i>
    <i r="2">
      <x v="51"/>
    </i>
    <i t="blank">
      <x v="19"/>
    </i>
    <i>
      <x v="20"/>
    </i>
    <i r="1">
      <x/>
      <x v="43"/>
    </i>
    <i r="1">
      <x v="1"/>
      <x v="2"/>
    </i>
    <i r="1">
      <x v="2"/>
      <x v="41"/>
    </i>
    <i r="1">
      <x v="3"/>
      <x v="1"/>
    </i>
    <i r="2">
      <x v="32"/>
    </i>
    <i r="1">
      <x v="5"/>
      <x v="30"/>
    </i>
    <i r="1">
      <x v="6"/>
      <x v="3"/>
    </i>
    <i r="1">
      <x v="7"/>
      <x v="39"/>
    </i>
    <i r="1">
      <x v="8"/>
      <x v="31"/>
    </i>
    <i r="2">
      <x v="48"/>
    </i>
    <i r="1">
      <x v="10"/>
      <x v="7"/>
    </i>
    <i r="2">
      <x v="14"/>
    </i>
    <i r="2">
      <x v="36"/>
    </i>
    <i r="2">
      <x v="42"/>
    </i>
    <i r="2">
      <x v="50"/>
    </i>
    <i r="1">
      <x v="15"/>
      <x v="46"/>
    </i>
    <i r="1">
      <x v="16"/>
      <x v="44"/>
    </i>
    <i r="1">
      <x v="17"/>
      <x v="28"/>
    </i>
    <i r="1">
      <x v="18"/>
      <x v="4"/>
    </i>
    <i r="2">
      <x v="29"/>
    </i>
    <i r="2">
      <x v="47"/>
    </i>
    <i t="blank">
      <x v="20"/>
    </i>
    <i>
      <x v="21"/>
    </i>
    <i r="1">
      <x/>
      <x v="43"/>
    </i>
    <i r="1">
      <x v="1"/>
      <x v="1"/>
    </i>
    <i r="1">
      <x v="2"/>
      <x v="32"/>
    </i>
    <i r="1">
      <x v="3"/>
      <x v="41"/>
    </i>
    <i r="1">
      <x v="4"/>
      <x v="2"/>
    </i>
    <i r="1">
      <x v="5"/>
      <x v="29"/>
    </i>
    <i r="2">
      <x v="31"/>
    </i>
    <i r="1">
      <x v="7"/>
      <x v="46"/>
    </i>
    <i r="1">
      <x v="8"/>
      <x v="3"/>
    </i>
    <i r="1">
      <x v="9"/>
      <x v="4"/>
    </i>
    <i r="2">
      <x v="30"/>
    </i>
    <i r="2">
      <x v="44"/>
    </i>
    <i r="1">
      <x v="12"/>
      <x v="14"/>
    </i>
    <i r="2">
      <x v="47"/>
    </i>
    <i r="1">
      <x v="14"/>
      <x v="39"/>
    </i>
    <i r="2">
      <x v="48"/>
    </i>
    <i r="2">
      <x v="50"/>
    </i>
    <i r="1">
      <x v="17"/>
      <x v="9"/>
    </i>
    <i r="2">
      <x v="36"/>
    </i>
    <i r="1">
      <x v="19"/>
      <x v="8"/>
    </i>
    <i t="blank">
      <x v="21"/>
    </i>
    <i>
      <x v="22"/>
    </i>
    <i r="1">
      <x/>
      <x v="32"/>
    </i>
    <i r="1">
      <x v="1"/>
      <x v="43"/>
    </i>
    <i r="1">
      <x v="2"/>
      <x v="1"/>
    </i>
    <i r="1">
      <x v="3"/>
      <x v="41"/>
    </i>
    <i r="1">
      <x v="4"/>
      <x v="30"/>
    </i>
    <i r="1">
      <x v="5"/>
      <x v="31"/>
    </i>
    <i r="1">
      <x v="6"/>
      <x v="2"/>
    </i>
    <i r="1">
      <x v="7"/>
      <x v="36"/>
    </i>
    <i r="1">
      <x v="8"/>
      <x v="5"/>
    </i>
    <i r="2">
      <x v="46"/>
    </i>
    <i r="1">
      <x v="10"/>
      <x v="3"/>
    </i>
    <i r="1">
      <x v="11"/>
      <x v="42"/>
    </i>
    <i r="1">
      <x v="12"/>
      <x v="28"/>
    </i>
    <i r="2">
      <x v="47"/>
    </i>
    <i r="2">
      <x v="50"/>
    </i>
    <i r="1">
      <x v="15"/>
      <x v="4"/>
    </i>
    <i r="2">
      <x v="7"/>
    </i>
    <i r="2">
      <x v="40"/>
    </i>
    <i r="1">
      <x v="18"/>
      <x v="6"/>
    </i>
    <i r="2">
      <x v="29"/>
    </i>
    <i r="2">
      <x v="44"/>
    </i>
    <i r="2">
      <x v="45"/>
    </i>
    <i t="blank">
      <x v="22"/>
    </i>
    <i>
      <x v="23"/>
    </i>
    <i r="1">
      <x/>
      <x v="32"/>
    </i>
    <i r="2">
      <x v="43"/>
    </i>
    <i r="1">
      <x v="2"/>
      <x v="1"/>
    </i>
    <i r="1">
      <x v="3"/>
      <x v="2"/>
    </i>
    <i r="1">
      <x v="4"/>
      <x v="30"/>
    </i>
    <i r="1">
      <x v="5"/>
      <x v="41"/>
    </i>
    <i r="1">
      <x v="6"/>
      <x v="31"/>
    </i>
    <i r="1">
      <x v="7"/>
      <x v="3"/>
    </i>
    <i r="1">
      <x v="8"/>
      <x v="47"/>
    </i>
    <i r="2">
      <x v="50"/>
    </i>
    <i r="1">
      <x v="10"/>
      <x v="46"/>
    </i>
    <i r="1">
      <x v="11"/>
      <x v="8"/>
    </i>
    <i r="2">
      <x v="38"/>
    </i>
    <i r="1">
      <x v="13"/>
      <x v="48"/>
    </i>
    <i r="1">
      <x v="14"/>
      <x v="16"/>
    </i>
    <i r="1">
      <x v="15"/>
      <x v="14"/>
    </i>
    <i r="2">
      <x v="25"/>
    </i>
    <i r="2">
      <x v="29"/>
    </i>
    <i r="2">
      <x v="33"/>
    </i>
    <i r="2">
      <x v="39"/>
    </i>
    <i r="2">
      <x v="42"/>
    </i>
    <i t="blank">
      <x v="23"/>
    </i>
    <i>
      <x v="24"/>
    </i>
    <i r="1">
      <x/>
      <x v="1"/>
    </i>
    <i r="1">
      <x v="1"/>
      <x v="2"/>
    </i>
    <i r="1">
      <x v="2"/>
      <x v="43"/>
    </i>
    <i r="1">
      <x v="3"/>
      <x v="3"/>
    </i>
    <i r="2">
      <x v="50"/>
    </i>
    <i r="1">
      <x v="5"/>
      <x v="5"/>
    </i>
    <i r="1">
      <x v="6"/>
      <x v="32"/>
    </i>
    <i r="1">
      <x v="7"/>
      <x v="31"/>
    </i>
    <i r="2">
      <x v="41"/>
    </i>
    <i r="1">
      <x v="9"/>
      <x v="30"/>
    </i>
    <i r="2">
      <x v="39"/>
    </i>
    <i r="1">
      <x v="11"/>
      <x v="42"/>
    </i>
    <i r="1">
      <x v="12"/>
      <x v="16"/>
    </i>
    <i r="2">
      <x v="28"/>
    </i>
    <i r="2">
      <x v="46"/>
    </i>
    <i r="1">
      <x v="15"/>
      <x v="7"/>
    </i>
    <i r="2">
      <x v="14"/>
    </i>
    <i r="2">
      <x v="33"/>
    </i>
    <i r="1">
      <x v="18"/>
      <x/>
    </i>
    <i r="2">
      <x v="8"/>
    </i>
    <i r="2">
      <x v="11"/>
    </i>
    <i r="2">
      <x v="20"/>
    </i>
    <i r="2">
      <x v="26"/>
    </i>
    <i r="2">
      <x v="34"/>
    </i>
    <i r="2">
      <x v="38"/>
    </i>
    <i r="2">
      <x v="47"/>
    </i>
    <i r="2">
      <x v="48"/>
    </i>
    <i r="2">
      <x v="52"/>
    </i>
    <i t="blank">
      <x v="24"/>
    </i>
    <i>
      <x v="25"/>
    </i>
    <i r="1">
      <x/>
      <x v="43"/>
    </i>
    <i r="1">
      <x v="1"/>
      <x v="32"/>
    </i>
    <i r="1">
      <x v="2"/>
      <x v="30"/>
    </i>
    <i r="1">
      <x v="3"/>
      <x v="1"/>
    </i>
    <i r="1">
      <x v="4"/>
      <x v="2"/>
    </i>
    <i r="1">
      <x v="5"/>
      <x v="41"/>
    </i>
    <i r="1">
      <x v="6"/>
      <x v="3"/>
    </i>
    <i r="1">
      <x v="7"/>
      <x v="40"/>
    </i>
    <i r="2">
      <x v="50"/>
    </i>
    <i r="1">
      <x v="9"/>
      <x v="46"/>
    </i>
    <i r="1">
      <x v="10"/>
      <x v="29"/>
    </i>
    <i r="2">
      <x v="31"/>
    </i>
    <i r="2">
      <x v="36"/>
    </i>
    <i r="2">
      <x v="39"/>
    </i>
    <i r="1">
      <x v="14"/>
      <x v="7"/>
    </i>
    <i r="2">
      <x v="38"/>
    </i>
    <i r="2">
      <x v="48"/>
    </i>
    <i r="1">
      <x v="17"/>
      <x v="25"/>
    </i>
    <i r="2">
      <x v="49"/>
    </i>
    <i r="1">
      <x v="19"/>
      <x v="4"/>
    </i>
    <i r="2">
      <x v="8"/>
    </i>
    <i r="2">
      <x v="10"/>
    </i>
    <i r="2">
      <x v="17"/>
    </i>
    <i r="2">
      <x v="19"/>
    </i>
    <i r="2">
      <x v="26"/>
    </i>
    <i r="2">
      <x v="33"/>
    </i>
    <i r="2">
      <x v="37"/>
    </i>
    <i t="blank">
      <x v="25"/>
    </i>
    <i>
      <x v="26"/>
    </i>
    <i r="1">
      <x/>
      <x v="43"/>
    </i>
    <i r="1">
      <x v="1"/>
      <x v="32"/>
    </i>
    <i r="1">
      <x v="2"/>
      <x v="41"/>
    </i>
    <i r="1">
      <x v="3"/>
      <x v="1"/>
    </i>
    <i r="2">
      <x v="30"/>
    </i>
    <i r="1">
      <x v="5"/>
      <x v="45"/>
    </i>
    <i r="1">
      <x v="6"/>
      <x v="25"/>
    </i>
    <i r="2">
      <x v="31"/>
    </i>
    <i r="1">
      <x v="8"/>
      <x v="40"/>
    </i>
    <i r="1">
      <x v="9"/>
      <x v="2"/>
    </i>
    <i r="2">
      <x v="36"/>
    </i>
    <i r="1">
      <x v="11"/>
      <x v="42"/>
    </i>
    <i r="2">
      <x v="46"/>
    </i>
    <i r="1">
      <x v="13"/>
      <x v="3"/>
    </i>
    <i r="2">
      <x v="19"/>
    </i>
    <i r="2">
      <x v="39"/>
    </i>
    <i r="1">
      <x v="16"/>
      <x v="4"/>
    </i>
    <i r="2">
      <x v="47"/>
    </i>
    <i r="1">
      <x v="18"/>
      <x v="20"/>
    </i>
    <i r="2">
      <x v="27"/>
    </i>
    <i r="2">
      <x v="29"/>
    </i>
    <i r="2">
      <x v="38"/>
    </i>
    <i r="2">
      <x v="50"/>
    </i>
    <i t="blank">
      <x v="26"/>
    </i>
    <i>
      <x v="27"/>
    </i>
    <i r="1">
      <x/>
      <x v="41"/>
    </i>
    <i r="1">
      <x v="1"/>
      <x v="43"/>
    </i>
    <i r="1">
      <x v="2"/>
      <x v="32"/>
    </i>
    <i r="1">
      <x v="3"/>
      <x v="30"/>
    </i>
    <i r="1">
      <x v="4"/>
      <x v="1"/>
    </i>
    <i r="1">
      <x v="5"/>
      <x v="2"/>
    </i>
    <i r="1">
      <x v="6"/>
      <x v="46"/>
    </i>
    <i r="1">
      <x v="7"/>
      <x v="36"/>
    </i>
    <i r="1">
      <x v="8"/>
      <x v="4"/>
    </i>
    <i r="1">
      <x v="9"/>
      <x v="31"/>
    </i>
    <i r="1">
      <x v="10"/>
      <x v="3"/>
    </i>
    <i r="2">
      <x v="29"/>
    </i>
    <i r="1">
      <x v="12"/>
      <x v="7"/>
    </i>
    <i r="1">
      <x v="13"/>
      <x v="40"/>
    </i>
    <i r="2">
      <x v="44"/>
    </i>
    <i r="1">
      <x v="15"/>
      <x v="25"/>
    </i>
    <i r="2">
      <x v="45"/>
    </i>
    <i r="1">
      <x v="17"/>
      <x v="47"/>
    </i>
    <i r="1">
      <x v="18"/>
      <x v="8"/>
    </i>
    <i r="1">
      <x v="19"/>
      <x v="48"/>
    </i>
    <i r="2">
      <x v="50"/>
    </i>
    <i t="blank">
      <x v="27"/>
    </i>
    <i>
      <x v="28"/>
    </i>
    <i r="1">
      <x/>
      <x v="30"/>
    </i>
    <i r="1">
      <x v="1"/>
      <x v="32"/>
    </i>
    <i r="1">
      <x v="2"/>
      <x v="1"/>
    </i>
    <i r="1">
      <x v="3"/>
      <x v="41"/>
    </i>
    <i r="2">
      <x v="43"/>
    </i>
    <i r="1">
      <x v="5"/>
      <x v="31"/>
    </i>
    <i r="1">
      <x v="6"/>
      <x v="46"/>
    </i>
    <i r="2">
      <x v="47"/>
    </i>
    <i r="1">
      <x v="8"/>
      <x v="2"/>
    </i>
    <i r="1">
      <x v="9"/>
      <x v="3"/>
    </i>
    <i r="1">
      <x v="10"/>
      <x v="26"/>
    </i>
    <i r="1">
      <x v="11"/>
      <x v="36"/>
    </i>
    <i r="1">
      <x v="12"/>
      <x v="4"/>
    </i>
    <i r="2">
      <x v="29"/>
    </i>
    <i r="2">
      <x v="38"/>
    </i>
    <i r="2">
      <x v="48"/>
    </i>
    <i r="2">
      <x v="50"/>
    </i>
    <i r="1">
      <x v="17"/>
      <x v="25"/>
    </i>
    <i r="1">
      <x v="18"/>
      <x v="11"/>
    </i>
    <i r="2">
      <x v="49"/>
    </i>
    <i t="blank">
      <x v="28"/>
    </i>
    <i>
      <x v="29"/>
    </i>
    <i r="1">
      <x/>
      <x v="1"/>
    </i>
    <i r="1">
      <x v="1"/>
      <x v="43"/>
    </i>
    <i r="1">
      <x v="2"/>
      <x v="36"/>
    </i>
    <i r="1">
      <x v="3"/>
      <x v="2"/>
    </i>
    <i r="2">
      <x v="3"/>
    </i>
    <i r="1">
      <x v="5"/>
      <x v="41"/>
    </i>
    <i r="1">
      <x v="6"/>
      <x v="31"/>
    </i>
    <i r="2">
      <x v="47"/>
    </i>
    <i r="1">
      <x v="8"/>
      <x v="30"/>
    </i>
    <i r="2">
      <x v="46"/>
    </i>
    <i r="1">
      <x v="10"/>
      <x v="32"/>
    </i>
    <i r="1">
      <x v="11"/>
      <x v="39"/>
    </i>
    <i r="1">
      <x v="12"/>
      <x v="28"/>
    </i>
    <i r="1">
      <x v="13"/>
      <x v="7"/>
    </i>
    <i r="2">
      <x v="50"/>
    </i>
    <i r="1">
      <x v="15"/>
      <x v="4"/>
    </i>
    <i r="2">
      <x v="48"/>
    </i>
    <i r="1">
      <x v="17"/>
      <x v="8"/>
    </i>
    <i r="2">
      <x v="45"/>
    </i>
    <i r="1">
      <x v="19"/>
      <x v="16"/>
    </i>
    <i r="2">
      <x v="22"/>
    </i>
    <i r="2">
      <x v="25"/>
    </i>
    <i r="2">
      <x v="29"/>
    </i>
    <i r="2">
      <x v="33"/>
    </i>
    <i r="2">
      <x v="35"/>
    </i>
    <i r="2">
      <x v="42"/>
    </i>
    <i r="2">
      <x v="51"/>
    </i>
    <i r="2">
      <x v="52"/>
    </i>
    <i t="blank">
      <x v="2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53">
      <pivotArea field="2" type="button" dataOnly="0" labelOnly="1" outline="0" axis="axisRow" fieldPosition="0"/>
    </format>
    <format dxfId="452">
      <pivotArea outline="0" fieldPosition="0">
        <references count="1">
          <reference field="4294967294" count="1">
            <x v="0"/>
          </reference>
        </references>
      </pivotArea>
    </format>
    <format dxfId="451">
      <pivotArea outline="0" fieldPosition="0">
        <references count="1">
          <reference field="4294967294" count="1">
            <x v="1"/>
          </reference>
        </references>
      </pivotArea>
    </format>
    <format dxfId="450">
      <pivotArea outline="0" fieldPosition="0">
        <references count="1">
          <reference field="4294967294" count="1">
            <x v="2"/>
          </reference>
        </references>
      </pivotArea>
    </format>
    <format dxfId="449">
      <pivotArea outline="0" fieldPosition="0">
        <references count="1">
          <reference field="4294967294" count="1">
            <x v="3"/>
          </reference>
        </references>
      </pivotArea>
    </format>
    <format dxfId="448">
      <pivotArea outline="0" fieldPosition="0">
        <references count="1">
          <reference field="4294967294" count="1">
            <x v="4"/>
          </reference>
        </references>
      </pivotArea>
    </format>
    <format dxfId="447">
      <pivotArea outline="0" fieldPosition="0">
        <references count="1">
          <reference field="4294967294" count="1">
            <x v="5"/>
          </reference>
        </references>
      </pivotArea>
    </format>
    <format dxfId="446">
      <pivotArea outline="0" fieldPosition="0">
        <references count="1">
          <reference field="4294967294" count="1">
            <x v="6"/>
          </reference>
        </references>
      </pivotArea>
    </format>
    <format dxfId="445">
      <pivotArea field="2" type="button" dataOnly="0" labelOnly="1" outline="0" axis="axisRow" fieldPosition="0"/>
    </format>
    <format dxfId="4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3">
      <pivotArea field="2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1">
      <pivotArea field="2" type="button" dataOnly="0" labelOnly="1" outline="0" axis="axisRow" fieldPosition="0"/>
    </format>
    <format dxfId="4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80801A-F389-47C8-B6D6-7A33F4A87097}" name="pvt_S" cacheId="219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1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0">
        <item x="12"/>
        <item x="14"/>
        <item x="3"/>
        <item x="16"/>
        <item x="9"/>
        <item x="11"/>
        <item x="15"/>
        <item x="5"/>
        <item x="17"/>
        <item x="19"/>
        <item x="18"/>
        <item x="0"/>
        <item x="2"/>
        <item x="13"/>
        <item x="4"/>
        <item x="20"/>
        <item x="22"/>
        <item x="21"/>
        <item x="10"/>
        <item x="1"/>
        <item x="23"/>
        <item x="25"/>
        <item x="24"/>
        <item x="26"/>
        <item x="29"/>
        <item x="28"/>
        <item x="8"/>
        <item x="27"/>
        <item x="7"/>
        <item x="6"/>
      </items>
    </pivotField>
    <pivotField axis="axisRow" showAll="0" insertBlankRow="1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87">
        <item x="3"/>
        <item x="10"/>
        <item x="14"/>
        <item x="31"/>
        <item x="42"/>
        <item x="70"/>
        <item x="53"/>
        <item x="82"/>
        <item x="54"/>
        <item x="50"/>
        <item x="11"/>
        <item x="13"/>
        <item x="51"/>
        <item x="39"/>
        <item x="71"/>
        <item x="37"/>
        <item x="72"/>
        <item x="44"/>
        <item x="55"/>
        <item x="80"/>
        <item x="49"/>
        <item x="77"/>
        <item x="56"/>
        <item x="73"/>
        <item x="47"/>
        <item x="48"/>
        <item x="52"/>
        <item x="74"/>
        <item x="27"/>
        <item x="84"/>
        <item x="78"/>
        <item x="57"/>
        <item x="58"/>
        <item x="34"/>
        <item x="86"/>
        <item x="59"/>
        <item x="60"/>
        <item x="61"/>
        <item x="24"/>
        <item x="23"/>
        <item x="81"/>
        <item x="43"/>
        <item x="79"/>
        <item x="41"/>
        <item x="35"/>
        <item x="22"/>
        <item x="12"/>
        <item x="6"/>
        <item x="28"/>
        <item x="46"/>
        <item x="18"/>
        <item x="83"/>
        <item x="36"/>
        <item x="8"/>
        <item x="62"/>
        <item x="75"/>
        <item x="29"/>
        <item x="21"/>
        <item x="1"/>
        <item x="26"/>
        <item x="63"/>
        <item x="64"/>
        <item x="67"/>
        <item x="17"/>
        <item x="32"/>
        <item x="65"/>
        <item x="40"/>
        <item x="5"/>
        <item x="85"/>
        <item x="16"/>
        <item x="19"/>
        <item x="4"/>
        <item x="45"/>
        <item x="20"/>
        <item x="2"/>
        <item x="0"/>
        <item x="30"/>
        <item x="76"/>
        <item x="68"/>
        <item x="38"/>
        <item x="33"/>
        <item x="25"/>
        <item x="7"/>
        <item x="69"/>
        <item x="9"/>
        <item x="15"/>
        <item x="66"/>
      </items>
    </pivotField>
    <pivotField showAll="0" defaultSubtotal="0">
      <items count="87">
        <item x="85"/>
        <item x="68"/>
        <item x="12"/>
        <item x="38"/>
        <item x="65"/>
        <item x="81"/>
        <item x="50"/>
        <item x="52"/>
        <item x="30"/>
        <item x="72"/>
        <item x="56"/>
        <item x="75"/>
        <item x="77"/>
        <item x="70"/>
        <item x="19"/>
        <item x="18"/>
        <item x="57"/>
        <item x="80"/>
        <item x="46"/>
        <item x="22"/>
        <item x="43"/>
        <item x="25"/>
        <item x="13"/>
        <item x="64"/>
        <item x="28"/>
        <item x="51"/>
        <item x="66"/>
        <item x="4"/>
        <item x="7"/>
        <item x="48"/>
        <item x="47"/>
        <item x="31"/>
        <item x="10"/>
        <item x="86"/>
        <item x="67"/>
        <item x="53"/>
        <item x="60"/>
        <item x="69"/>
        <item x="27"/>
        <item x="61"/>
        <item x="6"/>
        <item x="15"/>
        <item x="33"/>
        <item x="35"/>
        <item x="16"/>
        <item x="71"/>
        <item x="40"/>
        <item x="39"/>
        <item x="44"/>
        <item x="5"/>
        <item x="20"/>
        <item x="84"/>
        <item x="41"/>
        <item x="58"/>
        <item x="55"/>
        <item x="24"/>
        <item x="8"/>
        <item x="76"/>
        <item x="78"/>
        <item x="1"/>
        <item x="42"/>
        <item x="37"/>
        <item x="26"/>
        <item x="62"/>
        <item x="59"/>
        <item x="11"/>
        <item x="54"/>
        <item x="17"/>
        <item x="3"/>
        <item x="49"/>
        <item x="36"/>
        <item x="83"/>
        <item x="34"/>
        <item x="45"/>
        <item x="74"/>
        <item x="82"/>
        <item x="73"/>
        <item x="0"/>
        <item x="63"/>
        <item x="29"/>
        <item x="21"/>
        <item x="23"/>
        <item x="14"/>
        <item x="79"/>
        <item x="2"/>
        <item x="32"/>
        <item x="9"/>
      </items>
    </pivotField>
    <pivotField axis="axisRow" showAll="0" defaultSubtotal="0">
      <items count="87">
        <item x="3"/>
        <item x="10"/>
        <item x="14"/>
        <item x="31"/>
        <item x="42"/>
        <item x="70"/>
        <item x="53"/>
        <item x="82"/>
        <item x="54"/>
        <item x="50"/>
        <item x="11"/>
        <item x="13"/>
        <item x="51"/>
        <item x="39"/>
        <item x="71"/>
        <item x="37"/>
        <item x="72"/>
        <item x="44"/>
        <item x="55"/>
        <item x="80"/>
        <item x="49"/>
        <item x="77"/>
        <item x="56"/>
        <item x="73"/>
        <item x="47"/>
        <item x="48"/>
        <item x="52"/>
        <item x="74"/>
        <item x="27"/>
        <item x="84"/>
        <item x="78"/>
        <item x="57"/>
        <item x="58"/>
        <item x="34"/>
        <item x="86"/>
        <item x="59"/>
        <item x="60"/>
        <item x="61"/>
        <item x="24"/>
        <item x="23"/>
        <item x="81"/>
        <item x="43"/>
        <item x="79"/>
        <item x="41"/>
        <item x="35"/>
        <item x="22"/>
        <item x="12"/>
        <item x="6"/>
        <item x="28"/>
        <item x="46"/>
        <item x="18"/>
        <item x="83"/>
        <item x="36"/>
        <item x="8"/>
        <item x="62"/>
        <item x="75"/>
        <item x="29"/>
        <item x="21"/>
        <item x="1"/>
        <item x="26"/>
        <item x="63"/>
        <item x="64"/>
        <item x="67"/>
        <item x="17"/>
        <item x="32"/>
        <item x="65"/>
        <item x="40"/>
        <item x="5"/>
        <item x="85"/>
        <item x="16"/>
        <item x="19"/>
        <item x="4"/>
        <item x="45"/>
        <item x="20"/>
        <item x="2"/>
        <item x="0"/>
        <item x="30"/>
        <item x="76"/>
        <item x="68"/>
        <item x="38"/>
        <item x="33"/>
        <item x="25"/>
        <item x="7"/>
        <item x="69"/>
        <item x="9"/>
        <item x="15"/>
        <item x="6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8">
        <item x="134"/>
        <item x="133"/>
        <item x="132"/>
        <item x="131"/>
        <item x="130"/>
        <item x="129"/>
        <item x="135"/>
        <item x="121"/>
        <item x="117"/>
        <item x="116"/>
        <item x="115"/>
        <item x="114"/>
        <item x="113"/>
        <item x="112"/>
        <item x="120"/>
        <item x="111"/>
        <item x="119"/>
        <item x="110"/>
        <item x="109"/>
        <item x="106"/>
        <item x="105"/>
        <item x="108"/>
        <item x="104"/>
        <item x="103"/>
        <item x="102"/>
        <item x="101"/>
        <item x="100"/>
        <item x="99"/>
        <item x="122"/>
        <item x="137"/>
        <item x="118"/>
        <item x="98"/>
        <item x="97"/>
        <item x="128"/>
        <item x="127"/>
        <item x="107"/>
        <item x="85"/>
        <item x="96"/>
        <item x="123"/>
        <item x="95"/>
        <item x="84"/>
        <item x="83"/>
        <item x="92"/>
        <item x="126"/>
        <item x="82"/>
        <item x="136"/>
        <item x="81"/>
        <item x="80"/>
        <item x="79"/>
        <item x="94"/>
        <item x="65"/>
        <item x="64"/>
        <item x="125"/>
        <item x="63"/>
        <item x="62"/>
        <item x="61"/>
        <item x="91"/>
        <item x="76"/>
        <item x="60"/>
        <item x="59"/>
        <item x="90"/>
        <item x="124"/>
        <item x="58"/>
        <item x="89"/>
        <item x="36"/>
        <item x="75"/>
        <item x="35"/>
        <item x="34"/>
        <item x="57"/>
        <item x="33"/>
        <item x="88"/>
        <item x="74"/>
        <item x="73"/>
        <item x="32"/>
        <item x="31"/>
        <item x="72"/>
        <item x="30"/>
        <item x="78"/>
        <item x="29"/>
        <item x="87"/>
        <item x="71"/>
        <item x="28"/>
        <item x="56"/>
        <item x="52"/>
        <item x="51"/>
        <item x="50"/>
        <item x="49"/>
        <item x="48"/>
        <item x="27"/>
        <item x="47"/>
        <item x="70"/>
        <item x="93"/>
        <item x="77"/>
        <item x="69"/>
        <item x="26"/>
        <item x="46"/>
        <item x="55"/>
        <item x="25"/>
        <item x="24"/>
        <item x="68"/>
        <item x="45"/>
        <item x="44"/>
        <item x="43"/>
        <item x="23"/>
        <item x="22"/>
        <item x="42"/>
        <item x="41"/>
        <item x="40"/>
        <item x="67"/>
        <item x="21"/>
        <item x="20"/>
        <item x="39"/>
        <item x="86"/>
        <item x="38"/>
        <item x="54"/>
        <item x="53"/>
        <item x="66"/>
        <item x="19"/>
        <item x="37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27">
        <item x="188"/>
        <item x="130"/>
        <item x="90"/>
        <item x="166"/>
        <item x="112"/>
        <item x="34"/>
        <item x="101"/>
        <item x="33"/>
        <item x="17"/>
        <item x="32"/>
        <item x="89"/>
        <item x="63"/>
        <item x="16"/>
        <item x="31"/>
        <item x="157"/>
        <item x="62"/>
        <item x="121"/>
        <item x="78"/>
        <item x="15"/>
        <item x="30"/>
        <item x="48"/>
        <item x="29"/>
        <item x="88"/>
        <item x="61"/>
        <item x="201"/>
        <item x="28"/>
        <item x="156"/>
        <item x="60"/>
        <item x="14"/>
        <item x="13"/>
        <item x="12"/>
        <item x="111"/>
        <item x="27"/>
        <item x="47"/>
        <item x="77"/>
        <item x="100"/>
        <item x="110"/>
        <item x="59"/>
        <item x="11"/>
        <item x="46"/>
        <item x="165"/>
        <item x="76"/>
        <item x="120"/>
        <item x="10"/>
        <item x="142"/>
        <item x="75"/>
        <item x="164"/>
        <item x="58"/>
        <item x="74"/>
        <item x="148"/>
        <item x="73"/>
        <item x="87"/>
        <item x="99"/>
        <item x="9"/>
        <item x="86"/>
        <item x="183"/>
        <item x="45"/>
        <item x="57"/>
        <item x="129"/>
        <item x="141"/>
        <item x="220"/>
        <item x="85"/>
        <item x="56"/>
        <item x="44"/>
        <item x="43"/>
        <item x="72"/>
        <item x="98"/>
        <item x="26"/>
        <item x="71"/>
        <item x="42"/>
        <item x="109"/>
        <item x="97"/>
        <item x="155"/>
        <item x="41"/>
        <item x="96"/>
        <item x="84"/>
        <item x="55"/>
        <item x="40"/>
        <item x="182"/>
        <item x="154"/>
        <item x="8"/>
        <item x="7"/>
        <item x="175"/>
        <item x="119"/>
        <item x="128"/>
        <item x="153"/>
        <item x="25"/>
        <item x="147"/>
        <item x="39"/>
        <item x="70"/>
        <item x="163"/>
        <item x="83"/>
        <item x="95"/>
        <item x="127"/>
        <item x="137"/>
        <item x="162"/>
        <item x="24"/>
        <item x="23"/>
        <item x="6"/>
        <item x="181"/>
        <item x="174"/>
        <item x="38"/>
        <item x="108"/>
        <item x="5"/>
        <item x="204"/>
        <item x="4"/>
        <item x="126"/>
        <item x="118"/>
        <item x="54"/>
        <item x="3"/>
        <item x="140"/>
        <item x="69"/>
        <item x="211"/>
        <item x="107"/>
        <item x="22"/>
        <item x="21"/>
        <item x="173"/>
        <item x="68"/>
        <item x="180"/>
        <item x="94"/>
        <item x="53"/>
        <item x="226"/>
        <item x="82"/>
        <item x="52"/>
        <item x="117"/>
        <item x="192"/>
        <item x="161"/>
        <item x="67"/>
        <item x="222"/>
        <item x="125"/>
        <item x="179"/>
        <item x="66"/>
        <item x="116"/>
        <item x="136"/>
        <item x="146"/>
        <item x="37"/>
        <item x="81"/>
        <item x="160"/>
        <item x="172"/>
        <item x="210"/>
        <item x="115"/>
        <item x="200"/>
        <item x="191"/>
        <item x="106"/>
        <item x="93"/>
        <item x="2"/>
        <item x="178"/>
        <item x="20"/>
        <item x="105"/>
        <item x="135"/>
        <item x="51"/>
        <item x="92"/>
        <item x="36"/>
        <item x="152"/>
        <item x="19"/>
        <item x="1"/>
        <item x="145"/>
        <item x="196"/>
        <item x="171"/>
        <item x="134"/>
        <item x="209"/>
        <item x="65"/>
        <item x="187"/>
        <item x="203"/>
        <item x="124"/>
        <item x="199"/>
        <item x="190"/>
        <item x="195"/>
        <item x="169"/>
        <item x="80"/>
        <item x="177"/>
        <item x="114"/>
        <item x="151"/>
        <item x="144"/>
        <item x="214"/>
        <item x="219"/>
        <item x="221"/>
        <item x="198"/>
        <item x="208"/>
        <item x="133"/>
        <item x="159"/>
        <item x="150"/>
        <item x="186"/>
        <item x="132"/>
        <item x="158"/>
        <item x="176"/>
        <item x="139"/>
        <item x="104"/>
        <item x="216"/>
        <item x="123"/>
        <item x="143"/>
        <item x="168"/>
        <item x="213"/>
        <item x="79"/>
        <item x="189"/>
        <item x="185"/>
        <item x="193"/>
        <item x="170"/>
        <item x="103"/>
        <item x="194"/>
        <item x="225"/>
        <item x="167"/>
        <item x="113"/>
        <item x="218"/>
        <item x="0"/>
        <item x="207"/>
        <item x="217"/>
        <item x="18"/>
        <item x="35"/>
        <item x="64"/>
        <item x="91"/>
        <item x="122"/>
        <item x="138"/>
        <item x="149"/>
        <item x="50"/>
        <item x="197"/>
        <item x="131"/>
        <item x="224"/>
        <item x="49"/>
        <item x="206"/>
        <item x="215"/>
        <item x="202"/>
        <item x="102"/>
        <item x="212"/>
        <item x="205"/>
        <item x="223"/>
        <item x="184"/>
      </items>
    </pivotField>
    <pivotField dataField="1" showAll="0" defaultSubtotal="0">
      <items count="118">
        <item x="108"/>
        <item x="105"/>
        <item x="111"/>
        <item x="113"/>
        <item x="109"/>
        <item x="38"/>
        <item x="91"/>
        <item x="94"/>
        <item x="110"/>
        <item x="107"/>
        <item x="44"/>
        <item x="88"/>
        <item x="67"/>
        <item x="106"/>
        <item x="68"/>
        <item x="90"/>
        <item x="28"/>
        <item x="98"/>
        <item x="47"/>
        <item x="89"/>
        <item x="22"/>
        <item x="80"/>
        <item x="93"/>
        <item x="35"/>
        <item x="54"/>
        <item x="26"/>
        <item x="64"/>
        <item x="45"/>
        <item x="83"/>
        <item x="66"/>
        <item x="31"/>
        <item x="65"/>
        <item x="84"/>
        <item x="92"/>
        <item x="87"/>
        <item x="112"/>
        <item x="37"/>
        <item x="51"/>
        <item x="69"/>
        <item x="63"/>
        <item x="32"/>
        <item x="79"/>
        <item x="103"/>
        <item x="81"/>
        <item x="115"/>
        <item x="99"/>
        <item x="104"/>
        <item x="100"/>
        <item x="96"/>
        <item x="85"/>
        <item x="29"/>
        <item x="82"/>
        <item x="117"/>
        <item x="36"/>
        <item x="77"/>
        <item x="60"/>
        <item x="55"/>
        <item x="102"/>
        <item x="58"/>
        <item x="27"/>
        <item x="61"/>
        <item x="101"/>
        <item x="30"/>
        <item x="53"/>
        <item x="33"/>
        <item x="43"/>
        <item x="116"/>
        <item x="34"/>
        <item x="86"/>
        <item x="50"/>
        <item x="21"/>
        <item x="78"/>
        <item x="62"/>
        <item x="40"/>
        <item x="25"/>
        <item x="114"/>
        <item x="75"/>
        <item x="52"/>
        <item x="97"/>
        <item x="59"/>
        <item x="23"/>
        <item x="76"/>
        <item x="49"/>
        <item x="48"/>
        <item x="24"/>
        <item x="42"/>
        <item x="46"/>
        <item x="74"/>
        <item x="73"/>
        <item x="72"/>
        <item x="95"/>
        <item x="20"/>
        <item x="10"/>
        <item x="41"/>
        <item x="70"/>
        <item x="3"/>
        <item x="56"/>
        <item x="57"/>
        <item x="17"/>
        <item x="18"/>
        <item x="13"/>
        <item x="71"/>
        <item x="11"/>
        <item x="39"/>
        <item x="14"/>
        <item x="12"/>
        <item x="15"/>
        <item x="19"/>
        <item x="6"/>
        <item x="8"/>
        <item x="16"/>
        <item x="9"/>
        <item x="7"/>
        <item x="5"/>
        <item x="1"/>
        <item x="4"/>
        <item x="2"/>
        <item x="0"/>
      </items>
    </pivotField>
    <pivotField dataField="1" showAll="0" defaultSubtotal="0">
      <items count="312">
        <item x="141"/>
        <item x="130"/>
        <item x="39"/>
        <item x="143"/>
        <item x="195"/>
        <item x="295"/>
        <item x="182"/>
        <item x="46"/>
        <item x="102"/>
        <item x="232"/>
        <item x="213"/>
        <item x="107"/>
        <item x="253"/>
        <item x="72"/>
        <item x="45"/>
        <item x="29"/>
        <item x="116"/>
        <item x="49"/>
        <item x="83"/>
        <item x="161"/>
        <item x="270"/>
        <item x="239"/>
        <item x="99"/>
        <item x="204"/>
        <item x="86"/>
        <item x="23"/>
        <item x="278"/>
        <item x="10"/>
        <item x="103"/>
        <item x="3"/>
        <item x="71"/>
        <item x="57"/>
        <item x="113"/>
        <item x="36"/>
        <item x="249"/>
        <item x="288"/>
        <item x="215"/>
        <item x="132"/>
        <item x="119"/>
        <item x="47"/>
        <item x="27"/>
        <item x="17"/>
        <item x="257"/>
        <item x="101"/>
        <item x="89"/>
        <item x="194"/>
        <item x="18"/>
        <item x="111"/>
        <item x="13"/>
        <item x="229"/>
        <item x="163"/>
        <item x="133"/>
        <item x="168"/>
        <item x="32"/>
        <item x="90"/>
        <item x="68"/>
        <item x="236"/>
        <item x="11"/>
        <item x="125"/>
        <item x="146"/>
        <item x="100"/>
        <item x="53"/>
        <item x="70"/>
        <item x="131"/>
        <item x="162"/>
        <item x="248"/>
        <item x="212"/>
        <item x="38"/>
        <item x="180"/>
        <item x="69"/>
        <item x="205"/>
        <item x="144"/>
        <item x="244"/>
        <item x="304"/>
        <item x="106"/>
        <item x="85"/>
        <item x="164"/>
        <item x="176"/>
        <item x="33"/>
        <item x="193"/>
        <item x="120"/>
        <item x="87"/>
        <item x="14"/>
        <item x="200"/>
        <item x="172"/>
        <item x="134"/>
        <item x="262"/>
        <item x="73"/>
        <item x="287"/>
        <item x="67"/>
        <item x="214"/>
        <item x="142"/>
        <item x="153"/>
        <item x="91"/>
        <item x="179"/>
        <item x="129"/>
        <item x="230"/>
        <item x="258"/>
        <item x="12"/>
        <item x="201"/>
        <item x="88"/>
        <item x="56"/>
        <item x="269"/>
        <item x="30"/>
        <item x="151"/>
        <item x="178"/>
        <item x="171"/>
        <item x="81"/>
        <item x="192"/>
        <item x="231"/>
        <item x="15"/>
        <item x="37"/>
        <item x="208"/>
        <item x="105"/>
        <item x="128"/>
        <item x="145"/>
        <item x="219"/>
        <item x="98"/>
        <item x="300"/>
        <item x="190"/>
        <item x="294"/>
        <item x="19"/>
        <item x="227"/>
        <item x="306"/>
        <item x="55"/>
        <item x="183"/>
        <item x="157"/>
        <item x="6"/>
        <item x="170"/>
        <item x="28"/>
        <item x="8"/>
        <item x="152"/>
        <item x="202"/>
        <item x="16"/>
        <item x="44"/>
        <item x="65"/>
        <item x="310"/>
        <item x="31"/>
        <item x="264"/>
        <item x="203"/>
        <item x="84"/>
        <item x="160"/>
        <item x="62"/>
        <item x="272"/>
        <item x="286"/>
        <item x="52"/>
        <item x="104"/>
        <item x="34"/>
        <item x="191"/>
        <item x="228"/>
        <item x="127"/>
        <item x="242"/>
        <item x="35"/>
        <item x="189"/>
        <item x="303"/>
        <item x="60"/>
        <item x="256"/>
        <item x="66"/>
        <item x="181"/>
        <item x="82"/>
        <item x="41"/>
        <item x="63"/>
        <item x="9"/>
        <item x="311"/>
        <item x="169"/>
        <item x="7"/>
        <item x="263"/>
        <item x="22"/>
        <item x="280"/>
        <item x="118"/>
        <item x="177"/>
        <item x="283"/>
        <item x="109"/>
        <item x="216"/>
        <item x="115"/>
        <item x="139"/>
        <item x="26"/>
        <item x="117"/>
        <item x="159"/>
        <item x="291"/>
        <item x="305"/>
        <item x="54"/>
        <item x="255"/>
        <item x="126"/>
        <item x="224"/>
        <item x="79"/>
        <item x="199"/>
        <item x="260"/>
        <item x="5"/>
        <item x="97"/>
        <item x="238"/>
        <item x="241"/>
        <item x="285"/>
        <item x="218"/>
        <item x="138"/>
        <item x="225"/>
        <item x="1"/>
        <item x="64"/>
        <item x="51"/>
        <item x="80"/>
        <item x="175"/>
        <item x="50"/>
        <item x="140"/>
        <item x="277"/>
        <item x="223"/>
        <item x="251"/>
        <item x="299"/>
        <item x="24"/>
        <item x="198"/>
        <item x="293"/>
        <item x="271"/>
        <item x="284"/>
        <item x="114"/>
        <item x="137"/>
        <item x="4"/>
        <item x="43"/>
        <item x="226"/>
        <item x="150"/>
        <item x="158"/>
        <item x="48"/>
        <item x="185"/>
        <item x="25"/>
        <item x="302"/>
        <item x="93"/>
        <item x="167"/>
        <item x="187"/>
        <item x="78"/>
        <item x="254"/>
        <item x="247"/>
        <item x="112"/>
        <item x="217"/>
        <item x="77"/>
        <item x="61"/>
        <item x="298"/>
        <item x="279"/>
        <item x="268"/>
        <item x="188"/>
        <item x="237"/>
        <item x="261"/>
        <item x="76"/>
        <item x="94"/>
        <item x="246"/>
        <item x="124"/>
        <item x="245"/>
        <item x="96"/>
        <item x="297"/>
        <item x="95"/>
        <item x="309"/>
        <item x="197"/>
        <item x="136"/>
        <item x="156"/>
        <item x="292"/>
        <item x="266"/>
        <item x="222"/>
        <item x="276"/>
        <item x="2"/>
        <item x="166"/>
        <item x="259"/>
        <item x="243"/>
        <item x="282"/>
        <item x="174"/>
        <item x="186"/>
        <item x="155"/>
        <item x="267"/>
        <item x="110"/>
        <item x="149"/>
        <item x="42"/>
        <item x="301"/>
        <item x="252"/>
        <item x="211"/>
        <item x="123"/>
        <item x="148"/>
        <item x="221"/>
        <item x="74"/>
        <item x="21"/>
        <item x="206"/>
        <item x="122"/>
        <item x="210"/>
        <item x="196"/>
        <item x="274"/>
        <item x="235"/>
        <item x="220"/>
        <item x="173"/>
        <item x="290"/>
        <item x="296"/>
        <item x="135"/>
        <item x="165"/>
        <item x="154"/>
        <item x="92"/>
        <item x="184"/>
        <item x="308"/>
        <item x="234"/>
        <item x="275"/>
        <item x="240"/>
        <item x="307"/>
        <item x="58"/>
        <item x="209"/>
        <item x="250"/>
        <item x="75"/>
        <item x="281"/>
        <item x="289"/>
        <item x="0"/>
        <item x="59"/>
        <item x="147"/>
        <item x="20"/>
        <item x="121"/>
        <item x="108"/>
        <item x="265"/>
        <item x="273"/>
        <item x="207"/>
        <item x="40"/>
        <item x="233"/>
      </items>
    </pivotField>
    <pivotField dataField="1" showAll="0" defaultSubtotal="0">
      <items count="82">
        <item x="59"/>
        <item x="64"/>
        <item x="54"/>
        <item x="34"/>
        <item x="74"/>
        <item x="66"/>
        <item x="21"/>
        <item x="33"/>
        <item x="45"/>
        <item x="63"/>
        <item x="69"/>
        <item x="25"/>
        <item x="61"/>
        <item x="47"/>
        <item x="76"/>
        <item x="36"/>
        <item x="19"/>
        <item x="71"/>
        <item x="81"/>
        <item x="65"/>
        <item x="68"/>
        <item x="30"/>
        <item x="56"/>
        <item x="53"/>
        <item x="75"/>
        <item x="2"/>
        <item x="55"/>
        <item x="20"/>
        <item x="73"/>
        <item x="58"/>
        <item x="24"/>
        <item x="50"/>
        <item x="41"/>
        <item x="29"/>
        <item x="39"/>
        <item x="26"/>
        <item x="57"/>
        <item x="80"/>
        <item x="32"/>
        <item x="28"/>
        <item x="60"/>
        <item x="51"/>
        <item x="37"/>
        <item x="72"/>
        <item x="77"/>
        <item x="52"/>
        <item x="70"/>
        <item x="79"/>
        <item x="35"/>
        <item x="31"/>
        <item x="78"/>
        <item x="16"/>
        <item x="38"/>
        <item x="4"/>
        <item x="49"/>
        <item x="42"/>
        <item x="67"/>
        <item x="9"/>
        <item x="62"/>
        <item x="22"/>
        <item x="27"/>
        <item x="44"/>
        <item x="46"/>
        <item x="48"/>
        <item x="23"/>
        <item x="43"/>
        <item x="40"/>
        <item x="15"/>
        <item x="0"/>
        <item x="7"/>
        <item x="5"/>
        <item x="12"/>
        <item x="14"/>
        <item x="8"/>
        <item x="18"/>
        <item x="17"/>
        <item x="13"/>
        <item x="6"/>
        <item x="11"/>
        <item x="10"/>
        <item x="1"/>
        <item x="3"/>
      </items>
    </pivotField>
    <pivotField dataField="1" showAll="0" defaultSubtotal="0">
      <items count="240">
        <item x="65"/>
        <item x="71"/>
        <item x="18"/>
        <item x="34"/>
        <item x="100"/>
        <item x="55"/>
        <item x="2"/>
        <item x="117"/>
        <item x="50"/>
        <item x="72"/>
        <item x="40"/>
        <item x="157"/>
        <item x="169"/>
        <item x="20"/>
        <item x="105"/>
        <item x="97"/>
        <item x="33"/>
        <item x="181"/>
        <item x="47"/>
        <item x="94"/>
        <item x="132"/>
        <item x="15"/>
        <item x="111"/>
        <item x="4"/>
        <item x="61"/>
        <item x="9"/>
        <item x="24"/>
        <item x="75"/>
        <item x="60"/>
        <item x="149"/>
        <item x="58"/>
        <item x="128"/>
        <item x="69"/>
        <item x="36"/>
        <item x="184"/>
        <item x="82"/>
        <item x="123"/>
        <item x="95"/>
        <item x="135"/>
        <item x="145"/>
        <item x="87"/>
        <item x="114"/>
        <item x="154"/>
        <item x="67"/>
        <item x="122"/>
        <item x="30"/>
        <item x="14"/>
        <item x="102"/>
        <item x="143"/>
        <item x="200"/>
        <item x="186"/>
        <item x="48"/>
        <item x="51"/>
        <item x="77"/>
        <item x="116"/>
        <item x="107"/>
        <item x="41"/>
        <item x="0"/>
        <item x="129"/>
        <item x="7"/>
        <item x="5"/>
        <item x="211"/>
        <item x="208"/>
        <item x="124"/>
        <item x="19"/>
        <item x="85"/>
        <item x="119"/>
        <item x="12"/>
        <item x="205"/>
        <item x="173"/>
        <item x="73"/>
        <item x="23"/>
        <item x="83"/>
        <item x="52"/>
        <item x="121"/>
        <item x="138"/>
        <item x="96"/>
        <item x="104"/>
        <item x="133"/>
        <item x="29"/>
        <item x="113"/>
        <item x="59"/>
        <item x="70"/>
        <item x="25"/>
        <item x="164"/>
        <item x="98"/>
        <item x="13"/>
        <item x="54"/>
        <item x="161"/>
        <item x="32"/>
        <item x="27"/>
        <item x="79"/>
        <item x="195"/>
        <item x="179"/>
        <item x="134"/>
        <item x="8"/>
        <item x="158"/>
        <item x="37"/>
        <item x="204"/>
        <item x="57"/>
        <item x="185"/>
        <item x="168"/>
        <item x="88"/>
        <item x="17"/>
        <item x="81"/>
        <item x="90"/>
        <item x="167"/>
        <item x="49"/>
        <item x="160"/>
        <item x="64"/>
        <item x="42"/>
        <item x="35"/>
        <item x="86"/>
        <item x="16"/>
        <item x="147"/>
        <item x="63"/>
        <item x="214"/>
        <item x="78"/>
        <item x="170"/>
        <item x="31"/>
        <item x="125"/>
        <item x="194"/>
        <item x="228"/>
        <item x="112"/>
        <item x="91"/>
        <item x="152"/>
        <item x="115"/>
        <item x="80"/>
        <item x="6"/>
        <item x="202"/>
        <item x="93"/>
        <item x="11"/>
        <item x="136"/>
        <item x="110"/>
        <item x="165"/>
        <item x="62"/>
        <item x="38"/>
        <item x="192"/>
        <item x="166"/>
        <item x="156"/>
        <item x="141"/>
        <item x="74"/>
        <item x="199"/>
        <item x="56"/>
        <item x="183"/>
        <item x="126"/>
        <item x="130"/>
        <item x="66"/>
        <item x="92"/>
        <item x="28"/>
        <item x="106"/>
        <item x="178"/>
        <item x="89"/>
        <item x="221"/>
        <item x="153"/>
        <item x="10"/>
        <item x="44"/>
        <item x="142"/>
        <item x="120"/>
        <item x="1"/>
        <item x="109"/>
        <item x="45"/>
        <item x="236"/>
        <item x="53"/>
        <item x="212"/>
        <item x="46"/>
        <item x="84"/>
        <item x="223"/>
        <item x="197"/>
        <item x="21"/>
        <item x="227"/>
        <item x="176"/>
        <item x="99"/>
        <item x="148"/>
        <item x="26"/>
        <item x="137"/>
        <item x="108"/>
        <item x="172"/>
        <item x="43"/>
        <item x="39"/>
        <item x="103"/>
        <item x="177"/>
        <item x="196"/>
        <item x="191"/>
        <item x="162"/>
        <item x="232"/>
        <item x="146"/>
        <item x="174"/>
        <item x="215"/>
        <item x="101"/>
        <item x="206"/>
        <item x="155"/>
        <item x="76"/>
        <item x="229"/>
        <item x="198"/>
        <item x="219"/>
        <item x="182"/>
        <item x="22"/>
        <item x="159"/>
        <item x="175"/>
        <item x="68"/>
        <item x="118"/>
        <item x="203"/>
        <item x="3"/>
        <item x="151"/>
        <item x="131"/>
        <item x="140"/>
        <item x="222"/>
        <item x="190"/>
        <item x="216"/>
        <item x="201"/>
        <item x="210"/>
        <item x="235"/>
        <item x="231"/>
        <item x="139"/>
        <item x="171"/>
        <item x="217"/>
        <item x="238"/>
        <item x="189"/>
        <item x="127"/>
        <item x="144"/>
        <item x="213"/>
        <item x="220"/>
        <item x="209"/>
        <item x="193"/>
        <item x="187"/>
        <item x="150"/>
        <item x="225"/>
        <item x="163"/>
        <item x="239"/>
        <item x="226"/>
        <item x="188"/>
        <item x="234"/>
        <item x="224"/>
        <item x="207"/>
        <item x="233"/>
        <item x="230"/>
        <item x="180"/>
        <item x="218"/>
        <item x="237"/>
      </items>
    </pivotField>
    <pivotField dataField="1" showAll="0" defaultSubtotal="0">
      <items count="3">
        <item x="0"/>
        <item x="2"/>
        <item x="1"/>
      </items>
    </pivotField>
  </pivotFields>
  <rowFields count="3">
    <field x="2"/>
    <field x="6"/>
    <field x="5"/>
  </rowFields>
  <rowItems count="715">
    <i>
      <x/>
    </i>
    <i r="1">
      <x/>
      <x v="75"/>
    </i>
    <i r="1">
      <x v="1"/>
      <x v="58"/>
    </i>
    <i r="1">
      <x v="2"/>
      <x v="74"/>
    </i>
    <i r="1">
      <x v="3"/>
      <x/>
    </i>
    <i r="1">
      <x v="4"/>
      <x v="71"/>
    </i>
    <i r="1">
      <x v="5"/>
      <x v="67"/>
    </i>
    <i r="1">
      <x v="6"/>
      <x v="47"/>
    </i>
    <i r="1">
      <x v="7"/>
      <x v="82"/>
    </i>
    <i r="1">
      <x v="8"/>
      <x v="53"/>
    </i>
    <i r="1">
      <x v="9"/>
      <x v="84"/>
    </i>
    <i r="1">
      <x v="10"/>
      <x v="1"/>
    </i>
    <i r="1">
      <x v="11"/>
      <x v="10"/>
    </i>
    <i r="1">
      <x v="12"/>
      <x v="46"/>
    </i>
    <i r="1">
      <x v="13"/>
      <x v="11"/>
    </i>
    <i r="1">
      <x v="14"/>
      <x v="2"/>
    </i>
    <i r="2">
      <x v="85"/>
    </i>
    <i r="1">
      <x v="16"/>
      <x v="69"/>
    </i>
    <i r="1">
      <x v="17"/>
      <x v="63"/>
    </i>
    <i r="1">
      <x v="18"/>
      <x v="50"/>
    </i>
    <i r="1">
      <x v="19"/>
      <x v="70"/>
    </i>
    <i t="blank">
      <x/>
    </i>
    <i>
      <x v="1"/>
    </i>
    <i r="1">
      <x/>
      <x v="75"/>
    </i>
    <i r="1">
      <x v="1"/>
      <x v="74"/>
    </i>
    <i r="1">
      <x v="2"/>
      <x v="58"/>
    </i>
    <i r="1">
      <x v="3"/>
      <x/>
    </i>
    <i r="1">
      <x v="4"/>
      <x v="67"/>
    </i>
    <i r="1">
      <x v="5"/>
      <x v="71"/>
    </i>
    <i r="1">
      <x v="6"/>
      <x v="82"/>
    </i>
    <i r="1">
      <x v="7"/>
      <x v="63"/>
    </i>
    <i r="1">
      <x v="8"/>
      <x v="47"/>
    </i>
    <i r="1">
      <x v="9"/>
      <x v="1"/>
    </i>
    <i r="2">
      <x v="53"/>
    </i>
    <i r="2">
      <x v="85"/>
    </i>
    <i r="1">
      <x v="12"/>
      <x v="11"/>
    </i>
    <i r="1">
      <x v="13"/>
      <x v="2"/>
    </i>
    <i r="1">
      <x v="14"/>
      <x v="84"/>
    </i>
    <i r="1">
      <x v="15"/>
      <x v="70"/>
    </i>
    <i r="1">
      <x v="16"/>
      <x v="10"/>
    </i>
    <i r="1">
      <x v="17"/>
      <x v="46"/>
    </i>
    <i r="1">
      <x v="18"/>
      <x v="73"/>
    </i>
    <i r="1">
      <x v="19"/>
      <x v="50"/>
    </i>
    <i r="2">
      <x v="57"/>
    </i>
    <i t="blank">
      <x v="1"/>
    </i>
    <i>
      <x v="2"/>
    </i>
    <i r="1">
      <x/>
      <x v="75"/>
    </i>
    <i r="1">
      <x v="1"/>
      <x v="58"/>
    </i>
    <i r="1">
      <x v="2"/>
      <x v="74"/>
    </i>
    <i r="1">
      <x v="3"/>
      <x v="67"/>
    </i>
    <i r="1">
      <x v="4"/>
      <x v="47"/>
    </i>
    <i r="1">
      <x v="5"/>
      <x v="11"/>
    </i>
    <i r="1">
      <x v="6"/>
      <x/>
    </i>
    <i r="1">
      <x v="7"/>
      <x v="10"/>
    </i>
    <i r="1">
      <x v="8"/>
      <x v="71"/>
    </i>
    <i r="1">
      <x v="9"/>
      <x v="1"/>
    </i>
    <i r="1">
      <x v="10"/>
      <x v="84"/>
    </i>
    <i r="1">
      <x v="11"/>
      <x v="57"/>
    </i>
    <i r="2">
      <x v="69"/>
    </i>
    <i r="1">
      <x v="13"/>
      <x v="82"/>
    </i>
    <i r="1">
      <x v="14"/>
      <x v="50"/>
    </i>
    <i r="2">
      <x v="70"/>
    </i>
    <i r="1">
      <x v="16"/>
      <x v="46"/>
    </i>
    <i r="1">
      <x v="17"/>
      <x v="53"/>
    </i>
    <i r="1">
      <x v="18"/>
      <x v="63"/>
    </i>
    <i r="1">
      <x v="19"/>
      <x v="85"/>
    </i>
    <i t="blank">
      <x v="2"/>
    </i>
    <i>
      <x v="3"/>
    </i>
    <i r="1">
      <x/>
      <x v="58"/>
    </i>
    <i r="1">
      <x v="1"/>
      <x v="75"/>
    </i>
    <i r="1">
      <x v="2"/>
      <x v="53"/>
    </i>
    <i r="1">
      <x v="3"/>
      <x v="74"/>
    </i>
    <i r="1">
      <x v="4"/>
      <x v="47"/>
    </i>
    <i r="1">
      <x v="5"/>
      <x v="67"/>
    </i>
    <i r="1">
      <x v="6"/>
      <x v="71"/>
    </i>
    <i r="1">
      <x v="7"/>
      <x v="82"/>
    </i>
    <i r="1">
      <x v="8"/>
      <x v="69"/>
    </i>
    <i r="1">
      <x v="9"/>
      <x v="84"/>
    </i>
    <i r="1">
      <x v="10"/>
      <x v="45"/>
    </i>
    <i r="1">
      <x v="11"/>
      <x v="10"/>
    </i>
    <i r="1">
      <x v="12"/>
      <x v="39"/>
    </i>
    <i r="1">
      <x v="13"/>
      <x v="46"/>
    </i>
    <i r="1">
      <x v="14"/>
      <x v="70"/>
    </i>
    <i r="1">
      <x v="15"/>
      <x v="57"/>
    </i>
    <i r="1">
      <x v="16"/>
      <x v="38"/>
    </i>
    <i r="1">
      <x v="17"/>
      <x/>
    </i>
    <i r="2">
      <x v="81"/>
    </i>
    <i r="2">
      <x v="85"/>
    </i>
    <i t="blank">
      <x v="3"/>
    </i>
    <i>
      <x v="4"/>
    </i>
    <i r="1">
      <x/>
      <x v="58"/>
    </i>
    <i r="2">
      <x v="75"/>
    </i>
    <i r="1">
      <x v="2"/>
      <x v="67"/>
    </i>
    <i r="1">
      <x v="3"/>
      <x v="70"/>
    </i>
    <i r="1">
      <x v="4"/>
      <x v="74"/>
    </i>
    <i r="1">
      <x v="5"/>
      <x v="82"/>
    </i>
    <i r="1">
      <x v="6"/>
      <x v="71"/>
    </i>
    <i r="1">
      <x v="7"/>
      <x v="47"/>
    </i>
    <i r="1">
      <x v="8"/>
      <x v="84"/>
    </i>
    <i r="1">
      <x v="9"/>
      <x/>
    </i>
    <i r="1">
      <x v="10"/>
      <x v="85"/>
    </i>
    <i r="1">
      <x v="11"/>
      <x v="69"/>
    </i>
    <i r="1">
      <x v="12"/>
      <x v="2"/>
    </i>
    <i r="1">
      <x v="13"/>
      <x v="63"/>
    </i>
    <i r="1">
      <x v="14"/>
      <x v="1"/>
    </i>
    <i r="1">
      <x v="15"/>
      <x v="53"/>
    </i>
    <i r="1">
      <x v="16"/>
      <x v="81"/>
    </i>
    <i r="1">
      <x v="17"/>
      <x v="10"/>
    </i>
    <i r="1">
      <x v="18"/>
      <x v="11"/>
    </i>
    <i r="2">
      <x v="59"/>
    </i>
    <i t="blank">
      <x v="4"/>
    </i>
    <i>
      <x v="5"/>
    </i>
    <i r="1">
      <x/>
      <x v="75"/>
    </i>
    <i r="1">
      <x v="1"/>
      <x v="58"/>
    </i>
    <i r="1">
      <x v="2"/>
      <x v="82"/>
    </i>
    <i r="1">
      <x v="3"/>
      <x v="71"/>
    </i>
    <i r="1">
      <x v="4"/>
      <x v="74"/>
    </i>
    <i r="1">
      <x v="5"/>
      <x v="53"/>
    </i>
    <i r="1">
      <x v="6"/>
      <x v="84"/>
    </i>
    <i r="1">
      <x v="7"/>
      <x v="47"/>
    </i>
    <i r="1">
      <x v="8"/>
      <x/>
    </i>
    <i r="1">
      <x v="9"/>
      <x v="67"/>
    </i>
    <i r="1">
      <x v="10"/>
      <x v="1"/>
    </i>
    <i r="1">
      <x v="11"/>
      <x v="46"/>
    </i>
    <i r="2">
      <x v="63"/>
    </i>
    <i r="1">
      <x v="13"/>
      <x v="50"/>
    </i>
    <i r="2">
      <x v="57"/>
    </i>
    <i r="1">
      <x v="15"/>
      <x v="39"/>
    </i>
    <i r="1">
      <x v="16"/>
      <x v="45"/>
    </i>
    <i r="1">
      <x v="17"/>
      <x v="81"/>
    </i>
    <i r="1">
      <x v="18"/>
      <x v="2"/>
    </i>
    <i r="1">
      <x v="19"/>
      <x v="11"/>
    </i>
    <i r="2">
      <x v="69"/>
    </i>
    <i t="blank">
      <x v="5"/>
    </i>
    <i>
      <x v="6"/>
    </i>
    <i r="1">
      <x/>
      <x v="75"/>
    </i>
    <i r="1">
      <x v="1"/>
      <x v="47"/>
    </i>
    <i r="1">
      <x v="2"/>
      <x v="74"/>
    </i>
    <i r="1">
      <x v="3"/>
      <x/>
    </i>
    <i r="2">
      <x v="67"/>
    </i>
    <i r="1">
      <x v="5"/>
      <x v="58"/>
    </i>
    <i r="1">
      <x v="6"/>
      <x v="53"/>
    </i>
    <i r="1">
      <x v="7"/>
      <x v="71"/>
    </i>
    <i r="1">
      <x v="8"/>
      <x v="10"/>
    </i>
    <i r="2">
      <x v="82"/>
    </i>
    <i r="1">
      <x v="10"/>
      <x v="1"/>
    </i>
    <i r="2">
      <x v="69"/>
    </i>
    <i r="2">
      <x v="85"/>
    </i>
    <i r="1">
      <x v="13"/>
      <x v="11"/>
    </i>
    <i r="1">
      <x v="14"/>
      <x v="50"/>
    </i>
    <i r="1">
      <x v="15"/>
      <x v="84"/>
    </i>
    <i r="1">
      <x v="16"/>
      <x v="28"/>
    </i>
    <i r="1">
      <x v="17"/>
      <x v="2"/>
    </i>
    <i r="1">
      <x v="18"/>
      <x v="81"/>
    </i>
    <i r="1">
      <x v="19"/>
      <x v="48"/>
    </i>
    <i t="blank">
      <x v="6"/>
    </i>
    <i>
      <x v="7"/>
    </i>
    <i r="1">
      <x/>
      <x v="75"/>
    </i>
    <i r="1">
      <x v="1"/>
      <x v="58"/>
    </i>
    <i r="1">
      <x v="2"/>
      <x v="82"/>
    </i>
    <i r="1">
      <x v="3"/>
      <x v="84"/>
    </i>
    <i r="1">
      <x v="4"/>
      <x v="74"/>
    </i>
    <i r="1">
      <x v="5"/>
      <x/>
    </i>
    <i r="2">
      <x v="67"/>
    </i>
    <i r="1">
      <x v="7"/>
      <x v="47"/>
    </i>
    <i r="1">
      <x v="8"/>
      <x v="71"/>
    </i>
    <i r="1">
      <x v="9"/>
      <x v="53"/>
    </i>
    <i r="1">
      <x v="10"/>
      <x v="46"/>
    </i>
    <i r="1">
      <x v="11"/>
      <x v="56"/>
    </i>
    <i r="1">
      <x v="12"/>
      <x v="81"/>
    </i>
    <i r="1">
      <x v="13"/>
      <x v="59"/>
    </i>
    <i r="1">
      <x v="14"/>
      <x v="76"/>
    </i>
    <i r="1">
      <x v="15"/>
      <x v="3"/>
    </i>
    <i r="2">
      <x v="45"/>
    </i>
    <i r="2">
      <x v="63"/>
    </i>
    <i r="1">
      <x v="18"/>
      <x v="57"/>
    </i>
    <i r="1">
      <x v="19"/>
      <x v="50"/>
    </i>
    <i r="2">
      <x v="69"/>
    </i>
    <i r="2">
      <x v="85"/>
    </i>
    <i t="blank">
      <x v="7"/>
    </i>
    <i>
      <x v="8"/>
    </i>
    <i r="1">
      <x/>
      <x v="75"/>
    </i>
    <i r="1">
      <x v="1"/>
      <x v="74"/>
    </i>
    <i r="1">
      <x v="2"/>
      <x v="71"/>
    </i>
    <i r="1">
      <x v="3"/>
      <x v="64"/>
    </i>
    <i r="1">
      <x v="4"/>
      <x v="46"/>
    </i>
    <i r="1">
      <x v="5"/>
      <x v="53"/>
    </i>
    <i r="2">
      <x v="69"/>
    </i>
    <i r="2">
      <x v="70"/>
    </i>
    <i r="1">
      <x v="8"/>
      <x v="58"/>
    </i>
    <i r="1">
      <x v="9"/>
      <x v="67"/>
    </i>
    <i r="2">
      <x v="80"/>
    </i>
    <i r="1">
      <x v="11"/>
      <x v="47"/>
    </i>
    <i r="1">
      <x v="12"/>
      <x/>
    </i>
    <i r="2">
      <x v="84"/>
    </i>
    <i r="1">
      <x v="14"/>
      <x v="2"/>
    </i>
    <i r="2">
      <x v="33"/>
    </i>
    <i r="2">
      <x v="59"/>
    </i>
    <i r="2">
      <x v="82"/>
    </i>
    <i r="1">
      <x v="18"/>
      <x v="73"/>
    </i>
    <i r="1">
      <x v="19"/>
      <x v="44"/>
    </i>
    <i r="2">
      <x v="52"/>
    </i>
    <i t="blank">
      <x v="8"/>
    </i>
    <i>
      <x v="9"/>
    </i>
    <i r="1">
      <x/>
      <x v="75"/>
    </i>
    <i r="1">
      <x v="1"/>
      <x v="71"/>
    </i>
    <i r="1">
      <x v="2"/>
      <x v="74"/>
    </i>
    <i r="1">
      <x v="3"/>
      <x v="15"/>
    </i>
    <i r="2">
      <x v="47"/>
    </i>
    <i r="1">
      <x v="5"/>
      <x/>
    </i>
    <i r="2">
      <x v="10"/>
    </i>
    <i r="1">
      <x v="7"/>
      <x v="67"/>
    </i>
    <i r="1">
      <x v="8"/>
      <x v="46"/>
    </i>
    <i r="2">
      <x v="50"/>
    </i>
    <i r="2">
      <x v="82"/>
    </i>
    <i r="1">
      <x v="11"/>
      <x v="81"/>
    </i>
    <i r="1">
      <x v="12"/>
      <x v="45"/>
    </i>
    <i r="2">
      <x v="84"/>
    </i>
    <i r="1">
      <x v="14"/>
      <x v="11"/>
    </i>
    <i r="2">
      <x v="85"/>
    </i>
    <i r="1">
      <x v="16"/>
      <x v="2"/>
    </i>
    <i r="2">
      <x v="39"/>
    </i>
    <i r="1">
      <x v="18"/>
      <x v="48"/>
    </i>
    <i r="1">
      <x v="19"/>
      <x v="52"/>
    </i>
    <i r="2">
      <x v="53"/>
    </i>
    <i r="2">
      <x v="58"/>
    </i>
    <i r="2">
      <x v="73"/>
    </i>
    <i t="blank">
      <x v="9"/>
    </i>
    <i>
      <x v="10"/>
    </i>
    <i r="1">
      <x/>
      <x v="64"/>
    </i>
    <i r="1">
      <x v="1"/>
      <x v="79"/>
    </i>
    <i r="1">
      <x v="2"/>
      <x v="53"/>
    </i>
    <i r="1">
      <x v="3"/>
      <x v="75"/>
    </i>
    <i r="1">
      <x v="4"/>
      <x v="74"/>
    </i>
    <i r="1">
      <x v="5"/>
      <x v="13"/>
    </i>
    <i r="2">
      <x v="66"/>
    </i>
    <i r="1">
      <x v="7"/>
      <x v="43"/>
    </i>
    <i r="2">
      <x v="67"/>
    </i>
    <i r="1">
      <x v="9"/>
      <x v="71"/>
    </i>
    <i r="1">
      <x v="10"/>
      <x v="46"/>
    </i>
    <i r="2">
      <x v="52"/>
    </i>
    <i r="1">
      <x v="12"/>
      <x/>
    </i>
    <i r="1">
      <x v="13"/>
      <x v="10"/>
    </i>
    <i r="1">
      <x v="14"/>
      <x v="1"/>
    </i>
    <i r="2">
      <x v="33"/>
    </i>
    <i r="2">
      <x v="48"/>
    </i>
    <i r="1">
      <x v="17"/>
      <x v="69"/>
    </i>
    <i r="2">
      <x v="70"/>
    </i>
    <i r="1">
      <x v="19"/>
      <x v="2"/>
    </i>
    <i r="2">
      <x v="4"/>
    </i>
    <i t="blank">
      <x v="10"/>
    </i>
    <i>
      <x v="11"/>
    </i>
    <i r="1">
      <x/>
      <x v="75"/>
    </i>
    <i r="1">
      <x v="1"/>
      <x v="71"/>
    </i>
    <i r="1">
      <x v="2"/>
      <x v="74"/>
    </i>
    <i r="1">
      <x v="3"/>
      <x v="53"/>
    </i>
    <i r="1">
      <x v="4"/>
      <x/>
    </i>
    <i r="2">
      <x v="2"/>
    </i>
    <i r="2">
      <x v="47"/>
    </i>
    <i r="2">
      <x v="67"/>
    </i>
    <i r="1">
      <x v="8"/>
      <x v="58"/>
    </i>
    <i r="2">
      <x v="64"/>
    </i>
    <i r="2">
      <x v="69"/>
    </i>
    <i r="2">
      <x v="82"/>
    </i>
    <i r="1">
      <x v="12"/>
      <x v="44"/>
    </i>
    <i r="2">
      <x v="52"/>
    </i>
    <i r="1">
      <x v="14"/>
      <x v="41"/>
    </i>
    <i r="2">
      <x v="45"/>
    </i>
    <i r="2">
      <x v="46"/>
    </i>
    <i r="1">
      <x v="17"/>
      <x v="70"/>
    </i>
    <i r="1">
      <x v="18"/>
      <x v="1"/>
    </i>
    <i r="2">
      <x v="17"/>
    </i>
    <i r="2">
      <x v="72"/>
    </i>
    <i t="blank">
      <x v="11"/>
    </i>
    <i>
      <x v="12"/>
    </i>
    <i r="1">
      <x/>
      <x v="75"/>
    </i>
    <i r="1">
      <x v="1"/>
      <x/>
    </i>
    <i r="1">
      <x v="2"/>
      <x v="74"/>
    </i>
    <i r="1">
      <x v="3"/>
      <x v="47"/>
    </i>
    <i r="1">
      <x v="4"/>
      <x v="1"/>
    </i>
    <i r="1">
      <x v="5"/>
      <x v="82"/>
    </i>
    <i r="1">
      <x v="6"/>
      <x v="2"/>
    </i>
    <i r="1">
      <x v="7"/>
      <x v="10"/>
    </i>
    <i r="1">
      <x v="8"/>
      <x v="49"/>
    </i>
    <i r="2">
      <x v="84"/>
    </i>
    <i r="1">
      <x v="10"/>
      <x v="24"/>
    </i>
    <i r="2">
      <x v="25"/>
    </i>
    <i r="2">
      <x v="46"/>
    </i>
    <i r="2">
      <x v="71"/>
    </i>
    <i r="2">
      <x v="72"/>
    </i>
    <i r="1">
      <x v="15"/>
      <x v="67"/>
    </i>
    <i r="1">
      <x v="16"/>
      <x v="11"/>
    </i>
    <i r="2">
      <x v="63"/>
    </i>
    <i r="1">
      <x v="18"/>
      <x v="53"/>
    </i>
    <i r="2">
      <x v="81"/>
    </i>
    <i r="2">
      <x v="85"/>
    </i>
    <i t="blank">
      <x v="12"/>
    </i>
    <i>
      <x v="13"/>
    </i>
    <i r="1">
      <x/>
      <x v="75"/>
    </i>
    <i r="1">
      <x v="1"/>
      <x v="53"/>
    </i>
    <i r="1">
      <x v="2"/>
      <x v="74"/>
    </i>
    <i r="1">
      <x v="3"/>
      <x v="64"/>
    </i>
    <i r="1">
      <x v="4"/>
      <x v="71"/>
    </i>
    <i r="1">
      <x v="5"/>
      <x v="2"/>
    </i>
    <i r="1">
      <x v="6"/>
      <x v="67"/>
    </i>
    <i r="1">
      <x v="7"/>
      <x v="46"/>
    </i>
    <i r="2">
      <x v="84"/>
    </i>
    <i r="1">
      <x v="9"/>
      <x v="59"/>
    </i>
    <i r="1">
      <x v="10"/>
      <x/>
    </i>
    <i r="1">
      <x v="11"/>
      <x v="11"/>
    </i>
    <i r="2">
      <x v="47"/>
    </i>
    <i r="2">
      <x v="69"/>
    </i>
    <i r="1">
      <x v="14"/>
      <x v="82"/>
    </i>
    <i r="1">
      <x v="15"/>
      <x v="48"/>
    </i>
    <i r="1">
      <x v="16"/>
      <x v="52"/>
    </i>
    <i r="1">
      <x v="17"/>
      <x v="58"/>
    </i>
    <i r="1">
      <x v="18"/>
      <x v="10"/>
    </i>
    <i r="2">
      <x v="38"/>
    </i>
    <i t="blank">
      <x v="13"/>
    </i>
    <i>
      <x v="14"/>
    </i>
    <i r="1">
      <x/>
      <x v="75"/>
    </i>
    <i r="1">
      <x v="1"/>
      <x/>
    </i>
    <i r="1">
      <x v="2"/>
      <x v="74"/>
    </i>
    <i r="1">
      <x v="3"/>
      <x v="53"/>
    </i>
    <i r="1">
      <x v="4"/>
      <x v="67"/>
    </i>
    <i r="1">
      <x v="5"/>
      <x v="47"/>
    </i>
    <i r="1">
      <x v="6"/>
      <x v="1"/>
    </i>
    <i r="1">
      <x v="7"/>
      <x v="2"/>
    </i>
    <i r="1">
      <x v="8"/>
      <x v="10"/>
    </i>
    <i r="2">
      <x v="58"/>
    </i>
    <i r="1">
      <x v="10"/>
      <x v="46"/>
    </i>
    <i r="1">
      <x v="11"/>
      <x v="50"/>
    </i>
    <i r="2">
      <x v="71"/>
    </i>
    <i r="1">
      <x v="13"/>
      <x v="63"/>
    </i>
    <i r="1">
      <x v="14"/>
      <x v="48"/>
    </i>
    <i r="2">
      <x v="85"/>
    </i>
    <i r="1">
      <x v="16"/>
      <x v="44"/>
    </i>
    <i r="2">
      <x v="66"/>
    </i>
    <i r="2">
      <x v="69"/>
    </i>
    <i r="1">
      <x v="19"/>
      <x v="20"/>
    </i>
    <i r="2">
      <x v="84"/>
    </i>
    <i t="blank">
      <x v="14"/>
    </i>
    <i>
      <x v="15"/>
    </i>
    <i r="1">
      <x/>
      <x v="24"/>
    </i>
    <i r="1">
      <x v="1"/>
      <x v="11"/>
    </i>
    <i r="1">
      <x v="2"/>
      <x v="2"/>
    </i>
    <i r="2">
      <x v="75"/>
    </i>
    <i r="1">
      <x v="4"/>
      <x/>
    </i>
    <i r="2">
      <x v="84"/>
    </i>
    <i r="1">
      <x v="6"/>
      <x v="3"/>
    </i>
    <i r="2">
      <x v="9"/>
    </i>
    <i r="2">
      <x v="12"/>
    </i>
    <i r="2">
      <x v="26"/>
    </i>
    <i r="2">
      <x v="69"/>
    </i>
    <i r="2">
      <x v="71"/>
    </i>
    <i r="1">
      <x v="12"/>
      <x v="6"/>
    </i>
    <i r="2">
      <x v="8"/>
    </i>
    <i r="2">
      <x v="18"/>
    </i>
    <i r="2">
      <x v="22"/>
    </i>
    <i r="2">
      <x v="28"/>
    </i>
    <i r="2">
      <x v="31"/>
    </i>
    <i r="2">
      <x v="32"/>
    </i>
    <i r="2">
      <x v="35"/>
    </i>
    <i r="2">
      <x v="36"/>
    </i>
    <i r="2">
      <x v="37"/>
    </i>
    <i r="2">
      <x v="45"/>
    </i>
    <i r="2">
      <x v="46"/>
    </i>
    <i r="2">
      <x v="47"/>
    </i>
    <i r="2">
      <x v="48"/>
    </i>
    <i r="2">
      <x v="54"/>
    </i>
    <i r="2">
      <x v="60"/>
    </i>
    <i r="2">
      <x v="61"/>
    </i>
    <i r="2">
      <x v="65"/>
    </i>
    <i r="2">
      <x v="74"/>
    </i>
    <i t="blank">
      <x v="15"/>
    </i>
    <i>
      <x v="16"/>
    </i>
    <i r="1">
      <x/>
      <x v="75"/>
    </i>
    <i r="1">
      <x v="1"/>
      <x v="74"/>
    </i>
    <i r="1">
      <x v="2"/>
      <x v="82"/>
    </i>
    <i r="1">
      <x v="3"/>
      <x v="39"/>
    </i>
    <i r="2">
      <x v="84"/>
    </i>
    <i r="1">
      <x v="5"/>
      <x/>
    </i>
    <i r="2">
      <x v="11"/>
    </i>
    <i r="2">
      <x v="24"/>
    </i>
    <i r="1">
      <x v="8"/>
      <x v="1"/>
    </i>
    <i r="2">
      <x v="47"/>
    </i>
    <i r="1">
      <x v="10"/>
      <x v="67"/>
    </i>
    <i r="2">
      <x v="71"/>
    </i>
    <i r="1">
      <x v="12"/>
      <x v="10"/>
    </i>
    <i r="2">
      <x v="50"/>
    </i>
    <i r="1">
      <x v="14"/>
      <x v="45"/>
    </i>
    <i r="2">
      <x v="81"/>
    </i>
    <i r="1">
      <x v="16"/>
      <x v="48"/>
    </i>
    <i r="1">
      <x v="17"/>
      <x v="25"/>
    </i>
    <i r="2">
      <x v="53"/>
    </i>
    <i r="2">
      <x v="63"/>
    </i>
    <i r="2">
      <x v="86"/>
    </i>
    <i t="blank">
      <x v="16"/>
    </i>
    <i>
      <x v="17"/>
    </i>
    <i r="1">
      <x/>
      <x/>
    </i>
    <i r="1">
      <x v="1"/>
      <x v="75"/>
    </i>
    <i r="1">
      <x v="2"/>
      <x v="71"/>
    </i>
    <i r="1">
      <x v="3"/>
      <x v="74"/>
    </i>
    <i r="1">
      <x v="4"/>
      <x v="1"/>
    </i>
    <i r="2">
      <x v="85"/>
    </i>
    <i r="1">
      <x v="6"/>
      <x v="2"/>
    </i>
    <i r="2">
      <x v="82"/>
    </i>
    <i r="1">
      <x v="8"/>
      <x v="84"/>
    </i>
    <i r="1">
      <x v="9"/>
      <x v="47"/>
    </i>
    <i r="1">
      <x v="10"/>
      <x v="81"/>
    </i>
    <i r="1">
      <x v="11"/>
      <x v="11"/>
    </i>
    <i r="1">
      <x v="12"/>
      <x v="53"/>
    </i>
    <i r="1">
      <x v="13"/>
      <x v="10"/>
    </i>
    <i r="2">
      <x v="67"/>
    </i>
    <i r="1">
      <x v="15"/>
      <x v="45"/>
    </i>
    <i r="1">
      <x v="16"/>
      <x v="3"/>
    </i>
    <i r="2">
      <x v="9"/>
    </i>
    <i r="2">
      <x v="46"/>
    </i>
    <i r="2">
      <x v="48"/>
    </i>
    <i r="2">
      <x v="58"/>
    </i>
    <i t="blank">
      <x v="17"/>
    </i>
    <i>
      <x v="18"/>
    </i>
    <i r="1">
      <x/>
      <x v="58"/>
    </i>
    <i r="1">
      <x v="1"/>
      <x v="75"/>
    </i>
    <i r="2">
      <x v="82"/>
    </i>
    <i r="1">
      <x v="3"/>
      <x/>
    </i>
    <i r="2">
      <x v="84"/>
    </i>
    <i r="1">
      <x v="5"/>
      <x v="1"/>
    </i>
    <i r="1">
      <x v="6"/>
      <x v="9"/>
    </i>
    <i r="2">
      <x v="10"/>
    </i>
    <i r="2">
      <x v="53"/>
    </i>
    <i r="2">
      <x v="62"/>
    </i>
    <i r="1">
      <x v="10"/>
      <x v="47"/>
    </i>
    <i r="2">
      <x v="50"/>
    </i>
    <i r="2">
      <x v="56"/>
    </i>
    <i r="2">
      <x v="63"/>
    </i>
    <i r="2">
      <x v="71"/>
    </i>
    <i r="2">
      <x v="72"/>
    </i>
    <i r="2">
      <x v="73"/>
    </i>
    <i r="2">
      <x v="78"/>
    </i>
    <i r="2">
      <x v="83"/>
    </i>
    <i r="1">
      <x v="19"/>
      <x v="3"/>
    </i>
    <i r="2">
      <x v="5"/>
    </i>
    <i r="2">
      <x v="11"/>
    </i>
    <i r="2">
      <x v="14"/>
    </i>
    <i r="2">
      <x v="16"/>
    </i>
    <i r="2">
      <x v="22"/>
    </i>
    <i r="2">
      <x v="23"/>
    </i>
    <i r="2">
      <x v="27"/>
    </i>
    <i r="2">
      <x v="41"/>
    </i>
    <i r="2">
      <x v="45"/>
    </i>
    <i r="2">
      <x v="55"/>
    </i>
    <i r="2">
      <x v="57"/>
    </i>
    <i r="2">
      <x v="59"/>
    </i>
    <i r="2">
      <x v="60"/>
    </i>
    <i r="2">
      <x v="76"/>
    </i>
    <i r="2">
      <x v="77"/>
    </i>
    <i r="2">
      <x v="80"/>
    </i>
    <i r="2">
      <x v="81"/>
    </i>
    <i r="2">
      <x v="86"/>
    </i>
    <i t="blank">
      <x v="18"/>
    </i>
    <i>
      <x v="19"/>
    </i>
    <i r="1">
      <x/>
      <x/>
    </i>
    <i r="1">
      <x v="1"/>
      <x v="74"/>
    </i>
    <i r="1">
      <x v="2"/>
      <x v="47"/>
    </i>
    <i r="2">
      <x v="85"/>
    </i>
    <i r="1">
      <x v="4"/>
      <x v="10"/>
    </i>
    <i r="2">
      <x v="24"/>
    </i>
    <i r="2">
      <x v="69"/>
    </i>
    <i r="1">
      <x v="7"/>
      <x v="58"/>
    </i>
    <i r="2">
      <x v="75"/>
    </i>
    <i r="1">
      <x v="9"/>
      <x v="25"/>
    </i>
    <i r="2">
      <x v="46"/>
    </i>
    <i r="2">
      <x v="57"/>
    </i>
    <i r="1">
      <x v="12"/>
      <x v="21"/>
    </i>
    <i r="2">
      <x v="27"/>
    </i>
    <i r="2">
      <x v="82"/>
    </i>
    <i r="1">
      <x v="15"/>
      <x v="11"/>
    </i>
    <i r="2">
      <x v="22"/>
    </i>
    <i r="2">
      <x v="30"/>
    </i>
    <i r="2">
      <x v="71"/>
    </i>
    <i r="2">
      <x v="81"/>
    </i>
    <i r="2">
      <x v="84"/>
    </i>
    <i t="blank">
      <x v="19"/>
    </i>
    <i>
      <x v="20"/>
    </i>
    <i r="1">
      <x/>
      <x v="75"/>
    </i>
    <i r="1">
      <x v="1"/>
      <x v="6"/>
    </i>
    <i r="1">
      <x v="2"/>
      <x v="2"/>
    </i>
    <i r="2">
      <x v="74"/>
    </i>
    <i r="1">
      <x v="4"/>
      <x v="10"/>
    </i>
    <i r="2">
      <x v="11"/>
    </i>
    <i r="2">
      <x v="63"/>
    </i>
    <i r="2">
      <x v="72"/>
    </i>
    <i r="2">
      <x v="85"/>
    </i>
    <i r="1">
      <x v="9"/>
      <x v="66"/>
    </i>
    <i r="1">
      <x v="10"/>
      <x v="1"/>
    </i>
    <i r="2">
      <x v="17"/>
    </i>
    <i r="2">
      <x v="45"/>
    </i>
    <i r="2">
      <x v="47"/>
    </i>
    <i r="1">
      <x v="14"/>
      <x v="52"/>
    </i>
    <i r="2">
      <x v="71"/>
    </i>
    <i r="1">
      <x v="16"/>
      <x/>
    </i>
    <i r="2">
      <x v="9"/>
    </i>
    <i r="2">
      <x v="42"/>
    </i>
    <i r="2">
      <x v="49"/>
    </i>
    <i r="2">
      <x v="58"/>
    </i>
    <i t="blank">
      <x v="20"/>
    </i>
    <i>
      <x v="21"/>
    </i>
    <i r="1">
      <x/>
      <x v="75"/>
    </i>
    <i r="1">
      <x v="1"/>
      <x v="47"/>
    </i>
    <i r="1">
      <x v="2"/>
      <x v="11"/>
    </i>
    <i r="2">
      <x v="74"/>
    </i>
    <i r="1">
      <x v="4"/>
      <x v="1"/>
    </i>
    <i r="2">
      <x v="82"/>
    </i>
    <i r="1">
      <x v="6"/>
      <x v="39"/>
    </i>
    <i r="2">
      <x v="71"/>
    </i>
    <i r="1">
      <x v="8"/>
      <x v="53"/>
    </i>
    <i r="2">
      <x v="67"/>
    </i>
    <i r="2">
      <x v="84"/>
    </i>
    <i r="2">
      <x v="85"/>
    </i>
    <i r="1">
      <x v="12"/>
      <x/>
    </i>
    <i r="2">
      <x v="2"/>
    </i>
    <i r="2">
      <x v="19"/>
    </i>
    <i r="2">
      <x v="81"/>
    </i>
    <i r="1">
      <x v="16"/>
      <x v="13"/>
    </i>
    <i r="2">
      <x v="40"/>
    </i>
    <i r="2">
      <x v="50"/>
    </i>
    <i r="2">
      <x v="63"/>
    </i>
    <i t="blank">
      <x v="21"/>
    </i>
    <i>
      <x v="22"/>
    </i>
    <i r="1">
      <x/>
      <x v="75"/>
    </i>
    <i r="1">
      <x v="1"/>
      <x v="74"/>
    </i>
    <i r="1">
      <x v="2"/>
      <x v="47"/>
    </i>
    <i r="1">
      <x v="3"/>
      <x/>
    </i>
    <i r="2">
      <x v="53"/>
    </i>
    <i r="2">
      <x v="58"/>
    </i>
    <i r="1">
      <x v="6"/>
      <x v="15"/>
    </i>
    <i r="1">
      <x v="7"/>
      <x v="50"/>
    </i>
    <i r="1">
      <x v="8"/>
      <x v="2"/>
    </i>
    <i r="2">
      <x v="52"/>
    </i>
    <i r="2">
      <x v="82"/>
    </i>
    <i r="1">
      <x v="11"/>
      <x v="1"/>
    </i>
    <i r="2">
      <x v="49"/>
    </i>
    <i r="2">
      <x v="66"/>
    </i>
    <i r="2">
      <x v="85"/>
    </i>
    <i r="1">
      <x v="15"/>
      <x v="7"/>
    </i>
    <i r="2">
      <x v="46"/>
    </i>
    <i r="2">
      <x v="48"/>
    </i>
    <i r="2">
      <x v="67"/>
    </i>
    <i r="2">
      <x v="69"/>
    </i>
    <i r="2">
      <x v="71"/>
    </i>
    <i r="2">
      <x v="72"/>
    </i>
    <i t="blank">
      <x v="22"/>
    </i>
    <i>
      <x v="23"/>
    </i>
    <i r="1">
      <x/>
      <x v="75"/>
    </i>
    <i r="1">
      <x v="1"/>
      <x v="47"/>
    </i>
    <i r="1">
      <x v="2"/>
      <x/>
    </i>
    <i r="2">
      <x v="74"/>
    </i>
    <i r="2">
      <x v="85"/>
    </i>
    <i r="1">
      <x v="5"/>
      <x v="53"/>
    </i>
    <i r="1">
      <x v="6"/>
      <x v="2"/>
    </i>
    <i r="2">
      <x v="8"/>
    </i>
    <i r="2">
      <x v="11"/>
    </i>
    <i r="2">
      <x v="71"/>
    </i>
    <i r="1">
      <x v="10"/>
      <x v="9"/>
    </i>
    <i r="2">
      <x v="10"/>
    </i>
    <i r="2">
      <x v="46"/>
    </i>
    <i r="2">
      <x v="50"/>
    </i>
    <i r="2">
      <x v="82"/>
    </i>
    <i r="1">
      <x v="15"/>
      <x v="1"/>
    </i>
    <i r="2">
      <x v="45"/>
    </i>
    <i r="2">
      <x v="52"/>
    </i>
    <i r="2">
      <x v="67"/>
    </i>
    <i r="2">
      <x v="83"/>
    </i>
    <i r="2">
      <x v="84"/>
    </i>
    <i t="blank">
      <x v="23"/>
    </i>
    <i>
      <x v="24"/>
    </i>
    <i r="1">
      <x/>
      <x v="85"/>
    </i>
    <i r="1">
      <x v="1"/>
      <x v="15"/>
    </i>
    <i r="1">
      <x v="2"/>
      <x/>
    </i>
    <i r="2">
      <x v="75"/>
    </i>
    <i r="1">
      <x v="4"/>
      <x v="6"/>
    </i>
    <i r="1">
      <x v="5"/>
      <x v="10"/>
    </i>
    <i r="1">
      <x v="6"/>
      <x v="11"/>
    </i>
    <i r="2">
      <x v="47"/>
    </i>
    <i r="2">
      <x v="72"/>
    </i>
    <i r="2">
      <x v="74"/>
    </i>
    <i r="1">
      <x v="10"/>
      <x v="2"/>
    </i>
    <i r="2">
      <x v="63"/>
    </i>
    <i r="2">
      <x v="71"/>
    </i>
    <i r="1">
      <x v="13"/>
      <x v="1"/>
    </i>
    <i r="2">
      <x v="4"/>
    </i>
    <i r="2">
      <x v="7"/>
    </i>
    <i r="1">
      <x v="16"/>
      <x v="38"/>
    </i>
    <i r="2">
      <x v="46"/>
    </i>
    <i r="2">
      <x v="52"/>
    </i>
    <i r="2">
      <x v="54"/>
    </i>
    <i r="2">
      <x v="67"/>
    </i>
    <i t="blank">
      <x v="24"/>
    </i>
    <i>
      <x v="25"/>
    </i>
    <i r="1">
      <x/>
      <x v="75"/>
    </i>
    <i r="1">
      <x v="1"/>
      <x v="74"/>
    </i>
    <i r="1">
      <x v="2"/>
      <x v="46"/>
    </i>
    <i r="1">
      <x v="3"/>
      <x v="52"/>
    </i>
    <i r="1">
      <x v="4"/>
      <x v="1"/>
    </i>
    <i r="2">
      <x v="53"/>
    </i>
    <i r="2">
      <x v="85"/>
    </i>
    <i r="1">
      <x v="7"/>
      <x v="10"/>
    </i>
    <i r="2">
      <x v="64"/>
    </i>
    <i r="1">
      <x v="9"/>
      <x v="82"/>
    </i>
    <i r="1">
      <x v="10"/>
      <x v="2"/>
    </i>
    <i r="2">
      <x v="4"/>
    </i>
    <i r="2">
      <x v="47"/>
    </i>
    <i r="2">
      <x v="51"/>
    </i>
    <i r="1">
      <x v="14"/>
      <x/>
    </i>
    <i r="2">
      <x v="41"/>
    </i>
    <i r="2">
      <x v="44"/>
    </i>
    <i r="2">
      <x v="45"/>
    </i>
    <i r="2">
      <x v="71"/>
    </i>
    <i r="1">
      <x v="19"/>
      <x v="7"/>
    </i>
    <i r="2">
      <x v="17"/>
    </i>
    <i r="2">
      <x v="59"/>
    </i>
    <i r="2">
      <x v="63"/>
    </i>
    <i r="2">
      <x v="67"/>
    </i>
    <i r="2">
      <x v="69"/>
    </i>
    <i t="blank">
      <x v="25"/>
    </i>
    <i>
      <x v="26"/>
    </i>
    <i r="1">
      <x/>
      <x v="75"/>
    </i>
    <i r="1">
      <x v="1"/>
      <x v="79"/>
    </i>
    <i r="1">
      <x v="2"/>
      <x v="33"/>
    </i>
    <i r="1">
      <x v="3"/>
      <x v="64"/>
    </i>
    <i r="2">
      <x v="74"/>
    </i>
    <i r="1">
      <x v="5"/>
      <x/>
    </i>
    <i r="2">
      <x v="46"/>
    </i>
    <i r="2">
      <x v="59"/>
    </i>
    <i r="1">
      <x v="8"/>
      <x v="48"/>
    </i>
    <i r="1">
      <x v="9"/>
      <x v="52"/>
    </i>
    <i r="1">
      <x v="10"/>
      <x v="1"/>
    </i>
    <i r="2">
      <x v="47"/>
    </i>
    <i r="2">
      <x v="50"/>
    </i>
    <i r="2">
      <x v="67"/>
    </i>
    <i r="2">
      <x v="72"/>
    </i>
    <i r="1">
      <x v="15"/>
      <x v="2"/>
    </i>
    <i r="2">
      <x v="29"/>
    </i>
    <i r="2">
      <x v="51"/>
    </i>
    <i r="2">
      <x v="71"/>
    </i>
    <i r="1">
      <x v="19"/>
      <x v="66"/>
    </i>
    <i t="blank">
      <x v="26"/>
    </i>
    <i>
      <x v="27"/>
    </i>
    <i r="1">
      <x/>
      <x v="75"/>
    </i>
    <i r="1">
      <x v="1"/>
      <x v="71"/>
    </i>
    <i r="1">
      <x v="2"/>
      <x v="74"/>
    </i>
    <i r="1">
      <x v="3"/>
      <x v="67"/>
    </i>
    <i r="1">
      <x v="4"/>
      <x v="46"/>
    </i>
    <i r="1">
      <x v="5"/>
      <x/>
    </i>
    <i r="2">
      <x v="53"/>
    </i>
    <i r="1">
      <x v="7"/>
      <x v="69"/>
    </i>
    <i r="1">
      <x v="8"/>
      <x v="13"/>
    </i>
    <i r="2">
      <x v="58"/>
    </i>
    <i r="1">
      <x v="10"/>
      <x v="17"/>
    </i>
    <i r="2">
      <x v="52"/>
    </i>
    <i r="2">
      <x v="64"/>
    </i>
    <i r="2">
      <x v="68"/>
    </i>
    <i r="1">
      <x v="14"/>
      <x v="10"/>
    </i>
    <i r="2">
      <x v="47"/>
    </i>
    <i r="1">
      <x v="16"/>
      <x v="2"/>
    </i>
    <i r="2">
      <x v="45"/>
    </i>
    <i r="2">
      <x v="79"/>
    </i>
    <i r="2">
      <x v="80"/>
    </i>
    <i t="blank">
      <x v="27"/>
    </i>
    <i>
      <x v="28"/>
    </i>
    <i r="1">
      <x/>
      <x v="75"/>
    </i>
    <i r="1">
      <x v="1"/>
      <x/>
    </i>
    <i r="1">
      <x v="2"/>
      <x v="52"/>
    </i>
    <i r="1">
      <x v="3"/>
      <x v="47"/>
    </i>
    <i r="2">
      <x v="71"/>
    </i>
    <i r="1">
      <x v="5"/>
      <x v="74"/>
    </i>
    <i r="1">
      <x v="6"/>
      <x v="46"/>
    </i>
    <i r="1">
      <x v="7"/>
      <x v="1"/>
    </i>
    <i r="2">
      <x v="34"/>
    </i>
    <i r="2">
      <x v="41"/>
    </i>
    <i r="2">
      <x v="58"/>
    </i>
    <i r="2">
      <x v="82"/>
    </i>
    <i r="2">
      <x v="84"/>
    </i>
    <i r="1">
      <x v="13"/>
      <x v="10"/>
    </i>
    <i r="2">
      <x v="45"/>
    </i>
    <i r="2">
      <x v="50"/>
    </i>
    <i r="2">
      <x v="85"/>
    </i>
    <i r="1">
      <x v="17"/>
      <x v="2"/>
    </i>
    <i r="2">
      <x v="53"/>
    </i>
    <i r="2">
      <x v="67"/>
    </i>
    <i t="blank">
      <x v="28"/>
    </i>
    <i>
      <x v="29"/>
    </i>
    <i r="1">
      <x/>
      <x v="58"/>
    </i>
    <i r="1">
      <x v="1"/>
      <x/>
    </i>
    <i r="2">
      <x v="75"/>
    </i>
    <i r="1">
      <x v="3"/>
      <x v="2"/>
    </i>
    <i r="1">
      <x v="4"/>
      <x v="47"/>
    </i>
    <i r="2">
      <x v="74"/>
    </i>
    <i r="1">
      <x v="6"/>
      <x v="10"/>
    </i>
    <i r="2">
      <x v="11"/>
    </i>
    <i r="1">
      <x v="8"/>
      <x v="63"/>
    </i>
    <i r="2">
      <x v="71"/>
    </i>
    <i r="2">
      <x v="84"/>
    </i>
    <i r="1">
      <x v="11"/>
      <x v="8"/>
    </i>
    <i r="2">
      <x v="45"/>
    </i>
    <i r="2">
      <x v="81"/>
    </i>
    <i r="2">
      <x v="82"/>
    </i>
    <i r="1">
      <x v="15"/>
      <x v="17"/>
    </i>
    <i r="2">
      <x v="46"/>
    </i>
    <i r="2">
      <x v="48"/>
    </i>
    <i r="2">
      <x v="52"/>
    </i>
    <i r="2">
      <x v="83"/>
    </i>
    <i r="2">
      <x v="85"/>
    </i>
    <i t="blank">
      <x v="2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36">
      <pivotArea field="2" type="button" dataOnly="0" labelOnly="1" outline="0" axis="axisRow" fieldPosition="0"/>
    </format>
    <format dxfId="435">
      <pivotArea outline="0" fieldPosition="0">
        <references count="1">
          <reference field="4294967294" count="1">
            <x v="0"/>
          </reference>
        </references>
      </pivotArea>
    </format>
    <format dxfId="434">
      <pivotArea outline="0" fieldPosition="0">
        <references count="1">
          <reference field="4294967294" count="1">
            <x v="1"/>
          </reference>
        </references>
      </pivotArea>
    </format>
    <format dxfId="433">
      <pivotArea outline="0" fieldPosition="0">
        <references count="1">
          <reference field="4294967294" count="1">
            <x v="2"/>
          </reference>
        </references>
      </pivotArea>
    </format>
    <format dxfId="432">
      <pivotArea outline="0" fieldPosition="0">
        <references count="1">
          <reference field="4294967294" count="1">
            <x v="3"/>
          </reference>
        </references>
      </pivotArea>
    </format>
    <format dxfId="431">
      <pivotArea outline="0" fieldPosition="0">
        <references count="1">
          <reference field="4294967294" count="1">
            <x v="4"/>
          </reference>
        </references>
      </pivotArea>
    </format>
    <format dxfId="430">
      <pivotArea outline="0" fieldPosition="0">
        <references count="1">
          <reference field="4294967294" count="1">
            <x v="5"/>
          </reference>
        </references>
      </pivotArea>
    </format>
    <format dxfId="429">
      <pivotArea outline="0" fieldPosition="0">
        <references count="1">
          <reference field="4294967294" count="1">
            <x v="6"/>
          </reference>
        </references>
      </pivotArea>
    </format>
    <format dxfId="428">
      <pivotArea field="2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6">
      <pivotArea field="2" type="button" dataOnly="0" labelOnly="1" outline="0" axis="axisRow" fieldPosition="0"/>
    </format>
    <format dxfId="4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4">
      <pivotArea field="2" type="button" dataOnly="0" labelOnly="1" outline="0" axis="axisRow" fieldPosition="0"/>
    </format>
    <format dxfId="4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23A529-20BA-4501-AA03-331D4234F251}" name="LTBL_24000" displayName="LTBL_24000" ref="B4:I20" totalsRowCount="1">
  <autoFilter ref="B4:I19" xr:uid="{D223A529-20BA-4501-AA03-331D4234F251}"/>
  <tableColumns count="8">
    <tableColumn id="9" xr3:uid="{F6C87AD9-B394-4837-9563-5008EA3DFABB}" name="産業大分類" totalsRowLabel="合計" totalsRowDxfId="419"/>
    <tableColumn id="10" xr3:uid="{7376130B-11E3-41A1-8C6F-6AE9B2DBDA42}" name="総数／事業所数" totalsRowFunction="custom" totalsRowDxfId="418" dataCellStyle="桁区切り" totalsRowCellStyle="桁区切り">
      <totalsRowFormula>SUM(LTBL_24000[総数／事業所数])</totalsRowFormula>
    </tableColumn>
    <tableColumn id="11" xr3:uid="{28876D2D-DE2A-408F-86D3-2931B016BD56}" name="総数／構成比" dataDxfId="417"/>
    <tableColumn id="12" xr3:uid="{066A5981-AD68-41F7-93B5-726CF96BAFF4}" name="個人／事業所数" totalsRowFunction="sum" totalsRowDxfId="416" dataCellStyle="桁区切り" totalsRowCellStyle="桁区切り"/>
    <tableColumn id="13" xr3:uid="{37CCEAF2-F4C9-4033-B583-7391C245159D}" name="個人／構成比" dataDxfId="415"/>
    <tableColumn id="14" xr3:uid="{4EA6970E-179F-442E-A7D4-C6CF655A1007}" name="法人／事業所数" totalsRowFunction="sum" totalsRowDxfId="414" dataCellStyle="桁区切り" totalsRowCellStyle="桁区切り"/>
    <tableColumn id="15" xr3:uid="{EBDA7988-C616-43BB-8FAC-71B60E637E15}" name="法人／構成比" dataDxfId="413"/>
    <tableColumn id="16" xr3:uid="{B82E9BEA-BDDC-4132-B3F8-31BA4E4A8DB3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A2D5D64-2A71-4BDA-99DC-6B24CD6081E7}" name="LTBL_24203" displayName="LTBL_24203" ref="B4:I20" totalsRowCount="1">
  <autoFilter ref="B4:I19" xr:uid="{4A2D5D64-2A71-4BDA-99DC-6B24CD6081E7}"/>
  <tableColumns count="8">
    <tableColumn id="9" xr3:uid="{64F960BA-9ED4-472E-91B8-D6D8CD1E5409}" name="産業大分類" totalsRowLabel="合計" totalsRowDxfId="377"/>
    <tableColumn id="10" xr3:uid="{238FCB9E-664E-4D2D-AF48-18CC8D35BDFA}" name="総数／事業所数" totalsRowFunction="custom" totalsRowDxfId="376" dataCellStyle="桁区切り" totalsRowCellStyle="桁区切り">
      <totalsRowFormula>SUM(LTBL_24203[総数／事業所数])</totalsRowFormula>
    </tableColumn>
    <tableColumn id="11" xr3:uid="{4C7B5892-5D15-45A3-BE0B-B56770751B6A}" name="総数／構成比" dataDxfId="375"/>
    <tableColumn id="12" xr3:uid="{635AF8AA-CAE0-46D3-9D63-A4D130089F2C}" name="個人／事業所数" totalsRowFunction="sum" totalsRowDxfId="374" dataCellStyle="桁区切り" totalsRowCellStyle="桁区切り"/>
    <tableColumn id="13" xr3:uid="{56340A9A-F006-482D-8601-EBE0C87E1655}" name="個人／構成比" dataDxfId="373"/>
    <tableColumn id="14" xr3:uid="{CA0ACBD5-E152-4E96-8B4E-E0C4E5DF551F}" name="法人／事業所数" totalsRowFunction="sum" totalsRowDxfId="372" dataCellStyle="桁区切り" totalsRowCellStyle="桁区切り"/>
    <tableColumn id="15" xr3:uid="{C682F7DB-CF38-4944-931E-0F8B01415753}" name="法人／構成比" dataDxfId="371"/>
    <tableColumn id="16" xr3:uid="{69D9DE93-6229-4320-9FE5-8609C8E8B737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5CCAAB-2A84-44FD-85E9-DDA40071EB50}" name="M_TABLE_24203" displayName="M_TABLE_24203" ref="B23:I43" totalsRowShown="0">
  <autoFilter ref="B23:I43" xr:uid="{D15CCAAB-2A84-44FD-85E9-DDA40071EB50}"/>
  <tableColumns count="8">
    <tableColumn id="9" xr3:uid="{9B23A79E-1E28-4197-8C9D-AE01C012A26D}" name="産業中分類上位２０"/>
    <tableColumn id="10" xr3:uid="{9CA79E97-61CC-4493-AA9D-7F03566E8F8D}" name="総数／事業所数" dataCellStyle="桁区切り"/>
    <tableColumn id="11" xr3:uid="{EC12D0FF-2F5B-41F6-B955-8DBC6C26DE7B}" name="総数／構成比" dataDxfId="369"/>
    <tableColumn id="12" xr3:uid="{CA98A95C-9D6B-4667-9369-E169BEAF72BF}" name="個人／事業所数" dataCellStyle="桁区切り"/>
    <tableColumn id="13" xr3:uid="{4CBD1E4C-2541-4CEB-A4A8-6D9DAA78C5A3}" name="個人／構成比" dataDxfId="368"/>
    <tableColumn id="14" xr3:uid="{B12876D6-CC65-42E9-94EE-D3E531A8AFDF}" name="法人／事業所数" dataCellStyle="桁区切り"/>
    <tableColumn id="15" xr3:uid="{31A360D9-E8E2-4F54-9790-1902E3DC32AB}" name="法人／構成比" dataDxfId="367"/>
    <tableColumn id="16" xr3:uid="{E58CF076-C7EE-4031-89B4-F1FB20B9EC5A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F8D3735-556C-45E9-B3B8-5E0CC33549B4}" name="S_TABLE_24203" displayName="S_TABLE_24203" ref="B46:I66" totalsRowShown="0">
  <autoFilter ref="B46:I66" xr:uid="{FF8D3735-556C-45E9-B3B8-5E0CC33549B4}"/>
  <tableColumns count="8">
    <tableColumn id="9" xr3:uid="{0BD690C7-99F2-42A1-BB03-74876847317C}" name="産業小分類上位２０"/>
    <tableColumn id="10" xr3:uid="{2A8B4132-E3E9-4126-B0F3-A0F388009B82}" name="総数／事業所数" dataCellStyle="桁区切り"/>
    <tableColumn id="11" xr3:uid="{942F4F83-A7FB-4682-B29B-40F05223C8D3}" name="総数／構成比" dataDxfId="366"/>
    <tableColumn id="12" xr3:uid="{969C4823-EA72-47E6-B29E-DC8B040B3527}" name="個人／事業所数" dataCellStyle="桁区切り"/>
    <tableColumn id="13" xr3:uid="{3AA44F62-3B0D-4F1C-8636-E80482CF652D}" name="個人／構成比" dataDxfId="365"/>
    <tableColumn id="14" xr3:uid="{E2E9B01B-046E-45C0-B1B4-8F5BF9C38EFB}" name="法人／事業所数" dataCellStyle="桁区切り"/>
    <tableColumn id="15" xr3:uid="{83D9DDFC-FEF6-4538-AA85-211475DDFBF7}" name="法人／構成比" dataDxfId="364"/>
    <tableColumn id="16" xr3:uid="{F213012B-D21E-4B1A-9332-B2AC3B60501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98EB767-D530-49D4-9C65-F2AAF5890CE4}" name="LTBL_24204" displayName="LTBL_24204" ref="B4:I20" totalsRowCount="1">
  <autoFilter ref="B4:I19" xr:uid="{398EB767-D530-49D4-9C65-F2AAF5890CE4}"/>
  <tableColumns count="8">
    <tableColumn id="9" xr3:uid="{971DAEC8-F62B-40C1-BAD7-FB77DC3D22E2}" name="産業大分類" totalsRowLabel="合計" totalsRowDxfId="363"/>
    <tableColumn id="10" xr3:uid="{49693F57-6F68-40D7-8974-FEF29E0A2836}" name="総数／事業所数" totalsRowFunction="custom" totalsRowDxfId="362" dataCellStyle="桁区切り" totalsRowCellStyle="桁区切り">
      <totalsRowFormula>SUM(LTBL_24204[総数／事業所数])</totalsRowFormula>
    </tableColumn>
    <tableColumn id="11" xr3:uid="{290614C4-BB80-4B37-941B-B1C8B1494D0C}" name="総数／構成比" dataDxfId="361"/>
    <tableColumn id="12" xr3:uid="{FC2A2B22-F7F1-4C78-8E7B-8D867596F5A2}" name="個人／事業所数" totalsRowFunction="sum" totalsRowDxfId="360" dataCellStyle="桁区切り" totalsRowCellStyle="桁区切り"/>
    <tableColumn id="13" xr3:uid="{6F7A11DF-C9B3-4BD1-9114-DFA445E9806A}" name="個人／構成比" dataDxfId="359"/>
    <tableColumn id="14" xr3:uid="{C8DCECFE-4848-4054-9044-07F1BBF03612}" name="法人／事業所数" totalsRowFunction="sum" totalsRowDxfId="358" dataCellStyle="桁区切り" totalsRowCellStyle="桁区切り"/>
    <tableColumn id="15" xr3:uid="{C513452F-5DBE-4456-8B27-B96E5D991741}" name="法人／構成比" dataDxfId="357"/>
    <tableColumn id="16" xr3:uid="{EBE9109D-6AA7-403F-A8F5-B1DD38343D21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6A359F-6481-4D3D-A152-96C726866FBA}" name="M_TABLE_24204" displayName="M_TABLE_24204" ref="B23:I43" totalsRowShown="0">
  <autoFilter ref="B23:I43" xr:uid="{7F6A359F-6481-4D3D-A152-96C726866FBA}"/>
  <tableColumns count="8">
    <tableColumn id="9" xr3:uid="{EA16DFC5-0AF3-412F-B1EE-F70613EDD055}" name="産業中分類上位２０"/>
    <tableColumn id="10" xr3:uid="{38EC7829-4B12-4F26-A386-59608CE6348D}" name="総数／事業所数" dataCellStyle="桁区切り"/>
    <tableColumn id="11" xr3:uid="{1B701FA0-02EF-4DBA-B4F4-5C1971C884D6}" name="総数／構成比" dataDxfId="355"/>
    <tableColumn id="12" xr3:uid="{AFB705F3-D358-46C3-8E3C-E38C6528F328}" name="個人／事業所数" dataCellStyle="桁区切り"/>
    <tableColumn id="13" xr3:uid="{BBAB2E21-9F8A-480B-86E5-9A30A5EBAD6E}" name="個人／構成比" dataDxfId="354"/>
    <tableColumn id="14" xr3:uid="{7A3CEC2D-C2C4-4A2C-82A6-6565741E0B30}" name="法人／事業所数" dataCellStyle="桁区切り"/>
    <tableColumn id="15" xr3:uid="{29313898-28BF-43BE-8054-EE7612A5C071}" name="法人／構成比" dataDxfId="353"/>
    <tableColumn id="16" xr3:uid="{9309CE86-01CE-4FE2-AAD3-CF2750C6682E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BA4F35-E40C-43E2-85BF-A5AFA9C9E44F}" name="S_TABLE_24204" displayName="S_TABLE_24204" ref="B46:I66" totalsRowShown="0">
  <autoFilter ref="B46:I66" xr:uid="{23BA4F35-E40C-43E2-85BF-A5AFA9C9E44F}"/>
  <tableColumns count="8">
    <tableColumn id="9" xr3:uid="{25430385-5A95-41A7-B419-8CFC7DC33A22}" name="産業小分類上位２０"/>
    <tableColumn id="10" xr3:uid="{78E4E981-F2B7-4584-A265-E18EF089E5F7}" name="総数／事業所数" dataCellStyle="桁区切り"/>
    <tableColumn id="11" xr3:uid="{79A3F8FB-D0EC-4764-B756-EA3610F80413}" name="総数／構成比" dataDxfId="352"/>
    <tableColumn id="12" xr3:uid="{A1B9A456-9211-4065-9B2B-D5F65C7869D9}" name="個人／事業所数" dataCellStyle="桁区切り"/>
    <tableColumn id="13" xr3:uid="{AC11AB85-4C92-4928-BE2A-68604A390448}" name="個人／構成比" dataDxfId="351"/>
    <tableColumn id="14" xr3:uid="{E1F57C59-EBCF-4D47-8DC9-9BAE1F0F280E}" name="法人／事業所数" dataCellStyle="桁区切り"/>
    <tableColumn id="15" xr3:uid="{1984F16E-6570-47AB-9645-AB4CE85219FF}" name="法人／構成比" dataDxfId="350"/>
    <tableColumn id="16" xr3:uid="{BFF37EC9-C608-465F-96AD-73EAFD50834B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E979E00-34DC-43CD-8284-3AD4D134AD80}" name="LTBL_24205" displayName="LTBL_24205" ref="B4:I20" totalsRowCount="1">
  <autoFilter ref="B4:I19" xr:uid="{AE979E00-34DC-43CD-8284-3AD4D134AD80}"/>
  <tableColumns count="8">
    <tableColumn id="9" xr3:uid="{D369DE75-9F5D-4DDB-B925-CAFF366DC734}" name="産業大分類" totalsRowLabel="合計" totalsRowDxfId="349"/>
    <tableColumn id="10" xr3:uid="{86049E56-2AE4-40FA-ABBA-B3AC7AE56416}" name="総数／事業所数" totalsRowFunction="custom" totalsRowDxfId="348" dataCellStyle="桁区切り" totalsRowCellStyle="桁区切り">
      <totalsRowFormula>SUM(LTBL_24205[総数／事業所数])</totalsRowFormula>
    </tableColumn>
    <tableColumn id="11" xr3:uid="{DC2DBD59-ABF9-4C36-BDDD-9EACC40E2EE1}" name="総数／構成比" dataDxfId="347"/>
    <tableColumn id="12" xr3:uid="{B6428025-038F-4FC9-AA2A-F672C71F8329}" name="個人／事業所数" totalsRowFunction="sum" totalsRowDxfId="346" dataCellStyle="桁区切り" totalsRowCellStyle="桁区切り"/>
    <tableColumn id="13" xr3:uid="{68F327D0-0A8D-4E0C-ACF8-2D901CE24379}" name="個人／構成比" dataDxfId="345"/>
    <tableColumn id="14" xr3:uid="{8913BDE4-48CB-41D2-AB8B-FC6F738B4868}" name="法人／事業所数" totalsRowFunction="sum" totalsRowDxfId="344" dataCellStyle="桁区切り" totalsRowCellStyle="桁区切り"/>
    <tableColumn id="15" xr3:uid="{C48AE831-B61C-4F21-BAF7-067F01A6538C}" name="法人／構成比" dataDxfId="343"/>
    <tableColumn id="16" xr3:uid="{5F302944-74DA-48C8-9383-CD4046428321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D4C7F9F-5B9C-495D-AC79-0637CE0A7569}" name="M_TABLE_24205" displayName="M_TABLE_24205" ref="B23:I45" totalsRowShown="0">
  <autoFilter ref="B23:I45" xr:uid="{DD4C7F9F-5B9C-495D-AC79-0637CE0A7569}"/>
  <tableColumns count="8">
    <tableColumn id="9" xr3:uid="{01DDDF69-61A1-496B-86F4-8FD355822A38}" name="産業中分類上位２０"/>
    <tableColumn id="10" xr3:uid="{6103EE0E-594D-4007-90B1-87AA2CA3361A}" name="総数／事業所数" dataCellStyle="桁区切り"/>
    <tableColumn id="11" xr3:uid="{E567B59D-60EA-4B28-A980-C1AE3A756016}" name="総数／構成比" dataDxfId="341"/>
    <tableColumn id="12" xr3:uid="{778F723E-ADED-4799-9C5E-447F13A1CCD4}" name="個人／事業所数" dataCellStyle="桁区切り"/>
    <tableColumn id="13" xr3:uid="{815A6187-7C14-4D72-B245-8E36DB6D0B3C}" name="個人／構成比" dataDxfId="340"/>
    <tableColumn id="14" xr3:uid="{EAEF3262-7596-4CDA-A1AA-C1CA8338EAC3}" name="法人／事業所数" dataCellStyle="桁区切り"/>
    <tableColumn id="15" xr3:uid="{32D51A3B-616D-484A-83DC-FD912B2DE88D}" name="法人／構成比" dataDxfId="339"/>
    <tableColumn id="16" xr3:uid="{4967D606-F306-46B4-BBD8-45F3990598ED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6C4A86-41C3-4F08-8E13-3D70BEC46DD6}" name="S_TABLE_24205" displayName="S_TABLE_24205" ref="B48:I69" totalsRowShown="0">
  <autoFilter ref="B48:I69" xr:uid="{606C4A86-41C3-4F08-8E13-3D70BEC46DD6}"/>
  <tableColumns count="8">
    <tableColumn id="9" xr3:uid="{75272615-46D1-4CA2-B29E-B584F0FC272F}" name="産業小分類上位２０"/>
    <tableColumn id="10" xr3:uid="{5CB5036E-ABD1-4B14-89D5-D94188A7D610}" name="総数／事業所数" dataCellStyle="桁区切り"/>
    <tableColumn id="11" xr3:uid="{9A241DEB-C551-4CF6-93B7-9679B8161E13}" name="総数／構成比" dataDxfId="338"/>
    <tableColumn id="12" xr3:uid="{5EFE5E5E-401B-4FCC-90B9-91341D1A2B93}" name="個人／事業所数" dataCellStyle="桁区切り"/>
    <tableColumn id="13" xr3:uid="{C70FA4EF-D754-48A4-9782-0D93EA846F17}" name="個人／構成比" dataDxfId="337"/>
    <tableColumn id="14" xr3:uid="{7D44076B-9ECE-4969-B22D-D54EB8CFB67F}" name="法人／事業所数" dataCellStyle="桁区切り"/>
    <tableColumn id="15" xr3:uid="{2CB835C4-6765-4222-86DF-855C6C507D97}" name="法人／構成比" dataDxfId="336"/>
    <tableColumn id="16" xr3:uid="{1DC44FB6-3E49-4280-B50E-566A10778D74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71408AC-DF94-49E8-82F7-0FB87E262033}" name="LTBL_24207" displayName="LTBL_24207" ref="B4:I20" totalsRowCount="1">
  <autoFilter ref="B4:I19" xr:uid="{971408AC-DF94-49E8-82F7-0FB87E262033}"/>
  <tableColumns count="8">
    <tableColumn id="9" xr3:uid="{CC05D265-F9F3-4765-9A7D-D67024AA06C5}" name="産業大分類" totalsRowLabel="合計" totalsRowDxfId="335"/>
    <tableColumn id="10" xr3:uid="{68A45F5B-D5F8-4F37-86BE-0164FB04FFFA}" name="総数／事業所数" totalsRowFunction="custom" totalsRowDxfId="334" dataCellStyle="桁区切り" totalsRowCellStyle="桁区切り">
      <totalsRowFormula>SUM(LTBL_24207[総数／事業所数])</totalsRowFormula>
    </tableColumn>
    <tableColumn id="11" xr3:uid="{5D627211-743E-4A29-8AA0-E1D5892D89D5}" name="総数／構成比" dataDxfId="333"/>
    <tableColumn id="12" xr3:uid="{271D7CDF-8577-4821-92AE-6FC84E0057A7}" name="個人／事業所数" totalsRowFunction="sum" totalsRowDxfId="332" dataCellStyle="桁区切り" totalsRowCellStyle="桁区切り"/>
    <tableColumn id="13" xr3:uid="{A2F6BDB6-5A28-4AB3-A348-FD107A9D3711}" name="個人／構成比" dataDxfId="331"/>
    <tableColumn id="14" xr3:uid="{25A9B9B2-13A1-4D34-9937-C73F02E7794D}" name="法人／事業所数" totalsRowFunction="sum" totalsRowDxfId="330" dataCellStyle="桁区切り" totalsRowCellStyle="桁区切り"/>
    <tableColumn id="15" xr3:uid="{5CD660BD-F76E-4E82-A614-08F45C35D05A}" name="法人／構成比" dataDxfId="329"/>
    <tableColumn id="16" xr3:uid="{1572C4F6-61E4-4573-9093-D90F997B57B3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DFF60C-F594-4B83-9514-C690C19F70FE}" name="M_TABLE_24000" displayName="M_TABLE_24000" ref="B23:I43" totalsRowShown="0">
  <autoFilter ref="B23:I43" xr:uid="{0BDFF60C-F594-4B83-9514-C690C19F70FE}"/>
  <tableColumns count="8">
    <tableColumn id="9" xr3:uid="{EEAEBD05-BD62-4A5D-9221-0B857F84343B}" name="産業中分類上位２０"/>
    <tableColumn id="10" xr3:uid="{522B3E55-75EA-4CBE-9D01-4E47694C4A03}" name="総数／事業所数" dataCellStyle="桁区切り"/>
    <tableColumn id="11" xr3:uid="{4D883FF1-449E-4B67-A455-492BD5E9F060}" name="総数／構成比" dataDxfId="411"/>
    <tableColumn id="12" xr3:uid="{51B48B84-8D4B-4A18-B664-C02022912062}" name="個人／事業所数" dataCellStyle="桁区切り"/>
    <tableColumn id="13" xr3:uid="{302A86AB-4C59-430A-9976-DC44ED7052AC}" name="個人／構成比" dataDxfId="410"/>
    <tableColumn id="14" xr3:uid="{9DEA532D-DCAB-4DF0-AAB8-A8D2AC941DE9}" name="法人／事業所数" dataCellStyle="桁区切り"/>
    <tableColumn id="15" xr3:uid="{820E9CFB-F03E-434F-8BEA-3BF2ACE87077}" name="法人／構成比" dataDxfId="409"/>
    <tableColumn id="16" xr3:uid="{52CEE0AF-A1EB-4B20-AAC4-4FF93C57043E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A4CF4BF-4EE8-40D6-9A00-339C0BE3CA6D}" name="M_TABLE_24207" displayName="M_TABLE_24207" ref="B23:I43" totalsRowShown="0">
  <autoFilter ref="B23:I43" xr:uid="{3A4CF4BF-4EE8-40D6-9A00-339C0BE3CA6D}"/>
  <tableColumns count="8">
    <tableColumn id="9" xr3:uid="{732D0898-A9CD-40E4-8479-437808110A4F}" name="産業中分類上位２０"/>
    <tableColumn id="10" xr3:uid="{4B8EAA7D-F759-4375-BAFF-B6B30A356FA9}" name="総数／事業所数" dataCellStyle="桁区切り"/>
    <tableColumn id="11" xr3:uid="{4225938F-86ED-4132-948A-9C9B443C2D3F}" name="総数／構成比" dataDxfId="327"/>
    <tableColumn id="12" xr3:uid="{F03A1B7F-A067-4AF7-AEB4-FE95C9446251}" name="個人／事業所数" dataCellStyle="桁区切り"/>
    <tableColumn id="13" xr3:uid="{0C0BF4E6-DB8D-499A-B263-19A2DAD43200}" name="個人／構成比" dataDxfId="326"/>
    <tableColumn id="14" xr3:uid="{BDB736D0-B7A3-4CE7-9F35-EA9AF0968EB1}" name="法人／事業所数" dataCellStyle="桁区切り"/>
    <tableColumn id="15" xr3:uid="{77EBFB61-384E-4BCC-9FA7-DF7118CDCC8D}" name="法人／構成比" dataDxfId="325"/>
    <tableColumn id="16" xr3:uid="{339A87F0-04FF-43FE-BF20-A676B73B221A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7107863-5772-467F-9E0C-A7E7F164BE84}" name="S_TABLE_24207" displayName="S_TABLE_24207" ref="B46:I66" totalsRowShown="0">
  <autoFilter ref="B46:I66" xr:uid="{57107863-5772-467F-9E0C-A7E7F164BE84}"/>
  <tableColumns count="8">
    <tableColumn id="9" xr3:uid="{8A86B663-9183-4ED5-9894-9A4B70D885DF}" name="産業小分類上位２０"/>
    <tableColumn id="10" xr3:uid="{C04086B8-D8A1-4979-AF41-DCC515901097}" name="総数／事業所数" dataCellStyle="桁区切り"/>
    <tableColumn id="11" xr3:uid="{5D6D337A-108E-45EE-9359-E40042F2A6CA}" name="総数／構成比" dataDxfId="324"/>
    <tableColumn id="12" xr3:uid="{FA8DF52A-199E-45BD-AEBB-D53954010168}" name="個人／事業所数" dataCellStyle="桁区切り"/>
    <tableColumn id="13" xr3:uid="{5EB80ADA-8C46-470D-8910-EA40AA1525E5}" name="個人／構成比" dataDxfId="323"/>
    <tableColumn id="14" xr3:uid="{21AE5662-67A8-4EEA-811E-21321AC72D50}" name="法人／事業所数" dataCellStyle="桁区切り"/>
    <tableColumn id="15" xr3:uid="{8A196C5F-3A78-4AA7-A888-89B67A990924}" name="法人／構成比" dataDxfId="322"/>
    <tableColumn id="16" xr3:uid="{3D0329A8-1BF2-460D-99F3-120E6B4801E3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08CB2CC-A1A3-4AB2-A692-DB59802A5187}" name="LTBL_24208" displayName="LTBL_24208" ref="B4:I20" totalsRowCount="1">
  <autoFilter ref="B4:I19" xr:uid="{308CB2CC-A1A3-4AB2-A692-DB59802A5187}"/>
  <tableColumns count="8">
    <tableColumn id="9" xr3:uid="{FDAC7575-6854-4EB0-9B7E-622EEBFA77D5}" name="産業大分類" totalsRowLabel="合計" totalsRowDxfId="321"/>
    <tableColumn id="10" xr3:uid="{7642F3F6-4E13-4DFD-B7D6-1CE75E86C5CF}" name="総数／事業所数" totalsRowFunction="custom" totalsRowDxfId="320" dataCellStyle="桁区切り" totalsRowCellStyle="桁区切り">
      <totalsRowFormula>SUM(LTBL_24208[総数／事業所数])</totalsRowFormula>
    </tableColumn>
    <tableColumn id="11" xr3:uid="{4A028A62-9623-4C04-A9AF-7093808CC5FC}" name="総数／構成比" dataDxfId="319"/>
    <tableColumn id="12" xr3:uid="{954E2C07-E79F-4F87-A39F-D8FA0C57C35A}" name="個人／事業所数" totalsRowFunction="sum" totalsRowDxfId="318" dataCellStyle="桁区切り" totalsRowCellStyle="桁区切り"/>
    <tableColumn id="13" xr3:uid="{F09D6C03-E141-4BD4-8BC0-CF1C4309C933}" name="個人／構成比" dataDxfId="317"/>
    <tableColumn id="14" xr3:uid="{61064957-C9D2-4D7D-ACE9-B1B317DA323D}" name="法人／事業所数" totalsRowFunction="sum" totalsRowDxfId="316" dataCellStyle="桁区切り" totalsRowCellStyle="桁区切り"/>
    <tableColumn id="15" xr3:uid="{C15D3119-080C-4B46-9385-34F3F09EB518}" name="法人／構成比" dataDxfId="315"/>
    <tableColumn id="16" xr3:uid="{5323FACC-C2EE-4FFD-9775-68FA6D86D361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9A6DCD0-2888-4DE5-872F-34940F3DAB1E}" name="M_TABLE_24208" displayName="M_TABLE_24208" ref="B23:I44" totalsRowShown="0">
  <autoFilter ref="B23:I44" xr:uid="{F9A6DCD0-2888-4DE5-872F-34940F3DAB1E}"/>
  <tableColumns count="8">
    <tableColumn id="9" xr3:uid="{4DDD4835-A512-41CF-84D8-B50172CDEAED}" name="産業中分類上位２０"/>
    <tableColumn id="10" xr3:uid="{FADB851E-CBB4-48E5-8B48-E87E4DEF4C26}" name="総数／事業所数" dataCellStyle="桁区切り"/>
    <tableColumn id="11" xr3:uid="{A2F676D7-772C-4975-826E-64C479CF9C13}" name="総数／構成比" dataDxfId="313"/>
    <tableColumn id="12" xr3:uid="{20D55E8E-3473-4591-8477-65A2835302D6}" name="個人／事業所数" dataCellStyle="桁区切り"/>
    <tableColumn id="13" xr3:uid="{16DFC5D6-C7F6-49EF-8621-72FFED91A301}" name="個人／構成比" dataDxfId="312"/>
    <tableColumn id="14" xr3:uid="{78B98C4F-8178-4A91-910F-9991F65F4AC6}" name="法人／事業所数" dataCellStyle="桁区切り"/>
    <tableColumn id="15" xr3:uid="{157497CF-0D4D-4639-B19D-E270F5AB4127}" name="法人／構成比" dataDxfId="311"/>
    <tableColumn id="16" xr3:uid="{52A71BDA-954E-4478-A7D1-D739998083B8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6308FC7-3E88-4E2C-AD7E-2DAAB3402D6B}" name="S_TABLE_24208" displayName="S_TABLE_24208" ref="B47:I69" totalsRowShown="0">
  <autoFilter ref="B47:I69" xr:uid="{C6308FC7-3E88-4E2C-AD7E-2DAAB3402D6B}"/>
  <tableColumns count="8">
    <tableColumn id="9" xr3:uid="{09AA71C6-DF58-49B3-A63B-4C9E389A635B}" name="産業小分類上位２０"/>
    <tableColumn id="10" xr3:uid="{69F73390-E131-43B6-BBA4-EAB0AFF50A7C}" name="総数／事業所数" dataCellStyle="桁区切り"/>
    <tableColumn id="11" xr3:uid="{868D05E3-59B1-41AB-B622-00FCBDE66EC9}" name="総数／構成比" dataDxfId="310"/>
    <tableColumn id="12" xr3:uid="{72C0532F-E951-40C6-BB0D-76987ABED415}" name="個人／事業所数" dataCellStyle="桁区切り"/>
    <tableColumn id="13" xr3:uid="{03D7FDFA-2A1F-4BF9-B1F0-10B5988FD687}" name="個人／構成比" dataDxfId="309"/>
    <tableColumn id="14" xr3:uid="{0412D712-D062-4C51-AC05-8106C8B5A130}" name="法人／事業所数" dataCellStyle="桁区切り"/>
    <tableColumn id="15" xr3:uid="{655F5B7B-0483-499A-91DF-B16C9868338D}" name="法人／構成比" dataDxfId="308"/>
    <tableColumn id="16" xr3:uid="{BF56C67D-56C6-4520-8E2F-C497DA7F7216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A78C71E-9BBC-414C-87DA-B099F5160428}" name="LTBL_24209" displayName="LTBL_24209" ref="B4:I20" totalsRowCount="1">
  <autoFilter ref="B4:I19" xr:uid="{8A78C71E-9BBC-414C-87DA-B099F5160428}"/>
  <tableColumns count="8">
    <tableColumn id="9" xr3:uid="{A42ABE30-BFAD-4C9C-A7BB-A41B1D7C556B}" name="産業大分類" totalsRowLabel="合計" totalsRowDxfId="307"/>
    <tableColumn id="10" xr3:uid="{7F6FA67C-B072-45CC-A7B7-7A12AB682F81}" name="総数／事業所数" totalsRowFunction="custom" totalsRowDxfId="306" dataCellStyle="桁区切り" totalsRowCellStyle="桁区切り">
      <totalsRowFormula>SUM(LTBL_24209[総数／事業所数])</totalsRowFormula>
    </tableColumn>
    <tableColumn id="11" xr3:uid="{FD6D1E89-8AE1-455D-936B-188FA1F2F521}" name="総数／構成比" dataDxfId="305"/>
    <tableColumn id="12" xr3:uid="{5F65279C-3895-4737-AF42-F6F0EB59697F}" name="個人／事業所数" totalsRowFunction="sum" totalsRowDxfId="304" dataCellStyle="桁区切り" totalsRowCellStyle="桁区切り"/>
    <tableColumn id="13" xr3:uid="{F24BE30F-E833-402D-86CA-BDB7FD51385F}" name="個人／構成比" dataDxfId="303"/>
    <tableColumn id="14" xr3:uid="{71E9C5E2-1384-491A-A0B7-B1544A27BDBE}" name="法人／事業所数" totalsRowFunction="sum" totalsRowDxfId="302" dataCellStyle="桁区切り" totalsRowCellStyle="桁区切り"/>
    <tableColumn id="15" xr3:uid="{53FD1977-CAA2-4DAA-964D-251C8658F8D9}" name="法人／構成比" dataDxfId="301"/>
    <tableColumn id="16" xr3:uid="{60C18EEA-43F1-4696-8E99-7E0D5967E6DE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97D8900-D08F-4232-B45C-BF2E22AC9BED}" name="M_TABLE_24209" displayName="M_TABLE_24209" ref="B23:I43" totalsRowShown="0">
  <autoFilter ref="B23:I43" xr:uid="{B97D8900-D08F-4232-B45C-BF2E22AC9BED}"/>
  <tableColumns count="8">
    <tableColumn id="9" xr3:uid="{C21C9754-977D-47DD-860B-DEFB572D77A1}" name="産業中分類上位２０"/>
    <tableColumn id="10" xr3:uid="{488B5C4E-D46B-4FE5-B3D3-D0E0E91FE046}" name="総数／事業所数" dataCellStyle="桁区切り"/>
    <tableColumn id="11" xr3:uid="{CB7A5EEC-2D53-4BA0-8519-377D1B135817}" name="総数／構成比" dataDxfId="299"/>
    <tableColumn id="12" xr3:uid="{8C65CD96-BD2A-48EE-8C2B-3C4F1D69812E}" name="個人／事業所数" dataCellStyle="桁区切り"/>
    <tableColumn id="13" xr3:uid="{62621CA2-BD16-4DB5-9AEE-02FCDCC42C55}" name="個人／構成比" dataDxfId="298"/>
    <tableColumn id="14" xr3:uid="{4BF9EFE2-C963-4360-AAC5-E2F8DE43F0DC}" name="法人／事業所数" dataCellStyle="桁区切り"/>
    <tableColumn id="15" xr3:uid="{D8F58D8B-9AD8-460D-B291-7AC5C615873E}" name="法人／構成比" dataDxfId="297"/>
    <tableColumn id="16" xr3:uid="{34577447-5881-430B-A85E-680F27C4E457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1DDBDB-5D7E-4CB1-8C59-BB18CAA17C92}" name="S_TABLE_24209" displayName="S_TABLE_24209" ref="B46:I67" totalsRowShown="0">
  <autoFilter ref="B46:I67" xr:uid="{4D1DDBDB-5D7E-4CB1-8C59-BB18CAA17C92}"/>
  <tableColumns count="8">
    <tableColumn id="9" xr3:uid="{3C780C79-C332-4FD8-91F3-E93A956E5290}" name="産業小分類上位２０"/>
    <tableColumn id="10" xr3:uid="{98CC02C0-AC18-4459-A938-39EA7EE8606D}" name="総数／事業所数" dataCellStyle="桁区切り"/>
    <tableColumn id="11" xr3:uid="{2FEE0305-B72A-4DFC-B439-AD7758003C8C}" name="総数／構成比" dataDxfId="296"/>
    <tableColumn id="12" xr3:uid="{BBB35996-14A0-411C-8A4A-9472FFDC7ABF}" name="個人／事業所数" dataCellStyle="桁区切り"/>
    <tableColumn id="13" xr3:uid="{DF9558AA-5915-426B-A3D0-340F2FDFB99C}" name="個人／構成比" dataDxfId="295"/>
    <tableColumn id="14" xr3:uid="{D019CC3B-5AD1-4249-B3DF-96F2CDD76A21}" name="法人／事業所数" dataCellStyle="桁区切り"/>
    <tableColumn id="15" xr3:uid="{67AD556E-A18F-43D2-B588-E287E1E31197}" name="法人／構成比" dataDxfId="294"/>
    <tableColumn id="16" xr3:uid="{3F32B7E8-0863-47C5-9267-499D392DA6FA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8B9A2E2-11BD-49A2-8CA3-F99F17C3A7D9}" name="LTBL_24210" displayName="LTBL_24210" ref="B4:I20" totalsRowCount="1">
  <autoFilter ref="B4:I19" xr:uid="{88B9A2E2-11BD-49A2-8CA3-F99F17C3A7D9}"/>
  <tableColumns count="8">
    <tableColumn id="9" xr3:uid="{AED8CC16-E102-4F58-9FA9-1624B8F604FB}" name="産業大分類" totalsRowLabel="合計" totalsRowDxfId="293"/>
    <tableColumn id="10" xr3:uid="{5C5DF695-C5C5-41FC-A76D-E9A9CFF68368}" name="総数／事業所数" totalsRowFunction="custom" totalsRowDxfId="292" dataCellStyle="桁区切り" totalsRowCellStyle="桁区切り">
      <totalsRowFormula>SUM(LTBL_24210[総数／事業所数])</totalsRowFormula>
    </tableColumn>
    <tableColumn id="11" xr3:uid="{E8EBABD9-8BE1-46E6-8890-C6A61ED545B6}" name="総数／構成比" dataDxfId="291"/>
    <tableColumn id="12" xr3:uid="{89E6CC06-EFF8-47C7-93D2-87B5C07B1E93}" name="個人／事業所数" totalsRowFunction="sum" totalsRowDxfId="290" dataCellStyle="桁区切り" totalsRowCellStyle="桁区切り"/>
    <tableColumn id="13" xr3:uid="{332B8361-96D7-4B86-9A9F-DC4A99680047}" name="個人／構成比" dataDxfId="289"/>
    <tableColumn id="14" xr3:uid="{6EF936A9-7C40-43BB-8DEA-378226205F33}" name="法人／事業所数" totalsRowFunction="sum" totalsRowDxfId="288" dataCellStyle="桁区切り" totalsRowCellStyle="桁区切り"/>
    <tableColumn id="15" xr3:uid="{F0F7B2EC-BC52-426B-8FA5-E765DA3CF521}" name="法人／構成比" dataDxfId="287"/>
    <tableColumn id="16" xr3:uid="{E9C6A857-DC26-40B1-BF81-E9C745A2A6C0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F5F08F1-081A-4DA7-8FD4-ADDF2DB09B1E}" name="M_TABLE_24210" displayName="M_TABLE_24210" ref="B23:I43" totalsRowShown="0">
  <autoFilter ref="B23:I43" xr:uid="{9F5F08F1-081A-4DA7-8FD4-ADDF2DB09B1E}"/>
  <tableColumns count="8">
    <tableColumn id="9" xr3:uid="{8EF6E930-C881-4D83-A50C-A224E0AC0F1E}" name="産業中分類上位２０"/>
    <tableColumn id="10" xr3:uid="{5CFD13DF-C21A-4D3B-93CF-7B946E3F9E1A}" name="総数／事業所数" dataCellStyle="桁区切り"/>
    <tableColumn id="11" xr3:uid="{55CDF6AB-DCE9-4E9D-9965-DDD161ED143C}" name="総数／構成比" dataDxfId="285"/>
    <tableColumn id="12" xr3:uid="{81D17C1E-E169-41C6-8D0E-6851DC72C1D1}" name="個人／事業所数" dataCellStyle="桁区切り"/>
    <tableColumn id="13" xr3:uid="{ADB2A5F2-F9FA-464B-870D-074DED7C443A}" name="個人／構成比" dataDxfId="284"/>
    <tableColumn id="14" xr3:uid="{4456D527-18B4-424A-9D93-08EE1D2A39DA}" name="法人／事業所数" dataCellStyle="桁区切り"/>
    <tableColumn id="15" xr3:uid="{D2FECD58-50EE-4BB9-8AF3-0A1432C53D7A}" name="法人／構成比" dataDxfId="283"/>
    <tableColumn id="16" xr3:uid="{EC4B30A3-8D1A-46DF-B7C6-8277CD7132B4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35880F-1C2B-4218-A639-5315F2E1BC78}" name="S_TABLE_24000" displayName="S_TABLE_24000" ref="B46:I66" totalsRowShown="0">
  <autoFilter ref="B46:I66" xr:uid="{7B35880F-1C2B-4218-A639-5315F2E1BC78}"/>
  <tableColumns count="8">
    <tableColumn id="9" xr3:uid="{19B7FE14-FAAA-4108-AF34-787E5A6D0DAC}" name="産業小分類上位２０"/>
    <tableColumn id="10" xr3:uid="{4787EC78-D61A-4C84-92EF-409B9A6EC0A6}" name="総数／事業所数" dataCellStyle="桁区切り"/>
    <tableColumn id="11" xr3:uid="{A64912B4-4D81-49B5-B8E3-A5A6E56B42B2}" name="総数／構成比" dataDxfId="408"/>
    <tableColumn id="12" xr3:uid="{0D01229B-0D9C-482C-B001-F1B7624EBED9}" name="個人／事業所数" dataCellStyle="桁区切り"/>
    <tableColumn id="13" xr3:uid="{7AA31209-4890-448C-A427-3620F34EDDC3}" name="個人／構成比" dataDxfId="407"/>
    <tableColumn id="14" xr3:uid="{7D4A6EF6-F10E-415C-A8BB-253BCB9DACC3}" name="法人／事業所数" dataCellStyle="桁区切り"/>
    <tableColumn id="15" xr3:uid="{382723ED-651A-4E40-92BC-3F1A9F9CE985}" name="法人／構成比" dataDxfId="406"/>
    <tableColumn id="16" xr3:uid="{5BE73057-8C69-47C8-AD21-CD4BAFE4F413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1F7ECD9-D437-415F-B061-6EA41B1C7362}" name="S_TABLE_24210" displayName="S_TABLE_24210" ref="B46:I69" totalsRowShown="0">
  <autoFilter ref="B46:I69" xr:uid="{D1F7ECD9-D437-415F-B061-6EA41B1C7362}"/>
  <tableColumns count="8">
    <tableColumn id="9" xr3:uid="{FB4CFC86-211B-4C70-B823-D3B985F92481}" name="産業小分類上位２０"/>
    <tableColumn id="10" xr3:uid="{58E29B7B-0CA2-49E4-A3AC-FB1E4ED25363}" name="総数／事業所数" dataCellStyle="桁区切り"/>
    <tableColumn id="11" xr3:uid="{B18CC06F-76AB-4289-B7FC-69D07D766853}" name="総数／構成比" dataDxfId="282"/>
    <tableColumn id="12" xr3:uid="{03BB58A8-B45B-4709-A8F8-070C0B9E9D30}" name="個人／事業所数" dataCellStyle="桁区切り"/>
    <tableColumn id="13" xr3:uid="{B38BA838-7041-42F8-877A-38426AC14534}" name="個人／構成比" dataDxfId="281"/>
    <tableColumn id="14" xr3:uid="{2A873F75-B6C7-41E9-A1B1-DD333D27A85E}" name="法人／事業所数" dataCellStyle="桁区切り"/>
    <tableColumn id="15" xr3:uid="{65CE1F82-7671-4F9D-B955-996A06ADE591}" name="法人／構成比" dataDxfId="280"/>
    <tableColumn id="16" xr3:uid="{740E3F75-AB7A-4B71-80E2-4F0C9929FD47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2AB346D-F231-477E-AAE8-1A6AEA159754}" name="LTBL_24211" displayName="LTBL_24211" ref="B4:I20" totalsRowCount="1">
  <autoFilter ref="B4:I19" xr:uid="{32AB346D-F231-477E-AAE8-1A6AEA159754}"/>
  <tableColumns count="8">
    <tableColumn id="9" xr3:uid="{4950F383-9AC9-49A8-A86E-0DCDFAB7B98E}" name="産業大分類" totalsRowLabel="合計" totalsRowDxfId="279"/>
    <tableColumn id="10" xr3:uid="{0B9ABAB6-FEAD-4798-AB43-866BD79C17D3}" name="総数／事業所数" totalsRowFunction="custom" totalsRowDxfId="278" dataCellStyle="桁区切り" totalsRowCellStyle="桁区切り">
      <totalsRowFormula>SUM(LTBL_24211[総数／事業所数])</totalsRowFormula>
    </tableColumn>
    <tableColumn id="11" xr3:uid="{E42A55A2-55FA-4022-B7AD-72EAD4C1B6BB}" name="総数／構成比" dataDxfId="277"/>
    <tableColumn id="12" xr3:uid="{81B8FBC9-A2DA-4DE7-BD24-341BF6E10D6A}" name="個人／事業所数" totalsRowFunction="sum" totalsRowDxfId="276" dataCellStyle="桁区切り" totalsRowCellStyle="桁区切り"/>
    <tableColumn id="13" xr3:uid="{E5E191A3-FEA4-4F46-9C08-B0001AB51D88}" name="個人／構成比" dataDxfId="275"/>
    <tableColumn id="14" xr3:uid="{4D9AB92D-BE4B-4E4A-9A8D-513A586DC77B}" name="法人／事業所数" totalsRowFunction="sum" totalsRowDxfId="274" dataCellStyle="桁区切り" totalsRowCellStyle="桁区切り"/>
    <tableColumn id="15" xr3:uid="{3F66C235-E05B-4B00-A9CE-C9A0AD9909B3}" name="法人／構成比" dataDxfId="273"/>
    <tableColumn id="16" xr3:uid="{1140C57D-FE67-4D23-AB15-574FD0BC88F4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7972BEA-50F2-4C8B-B2F3-DC3F93B12A28}" name="M_TABLE_24211" displayName="M_TABLE_24211" ref="B23:I43" totalsRowShown="0">
  <autoFilter ref="B23:I43" xr:uid="{47972BEA-50F2-4C8B-B2F3-DC3F93B12A28}"/>
  <tableColumns count="8">
    <tableColumn id="9" xr3:uid="{5FBA3410-2D7E-4CE5-85C1-3A211469F609}" name="産業中分類上位２０"/>
    <tableColumn id="10" xr3:uid="{E8D06AC0-442B-43C1-942B-D51E085CA0B4}" name="総数／事業所数" dataCellStyle="桁区切り"/>
    <tableColumn id="11" xr3:uid="{C6D74D55-36B9-4237-8FCC-AA9F09A05210}" name="総数／構成比" dataDxfId="271"/>
    <tableColumn id="12" xr3:uid="{95EB8219-63BE-4846-ABE7-ED4FFB137824}" name="個人／事業所数" dataCellStyle="桁区切り"/>
    <tableColumn id="13" xr3:uid="{5C401E43-2638-43AB-AB39-0F322185A14C}" name="個人／構成比" dataDxfId="270"/>
    <tableColumn id="14" xr3:uid="{D2EAE9F2-5FA7-4AC0-A876-487BD71A592C}" name="法人／事業所数" dataCellStyle="桁区切り"/>
    <tableColumn id="15" xr3:uid="{E3526EEA-8C5E-4966-9BFA-B5DA0446B4CB}" name="法人／構成比" dataDxfId="269"/>
    <tableColumn id="16" xr3:uid="{4C8D3A38-5C5B-4BA8-AE71-1E1986A843DC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BDCCBFD-2865-4E7A-8DBE-039308DD9FB6}" name="S_TABLE_24211" displayName="S_TABLE_24211" ref="B46:I67" totalsRowShown="0">
  <autoFilter ref="B46:I67" xr:uid="{3BDCCBFD-2865-4E7A-8DBE-039308DD9FB6}"/>
  <tableColumns count="8">
    <tableColumn id="9" xr3:uid="{512B025B-F3DC-4282-A116-B5DD50DD6BC8}" name="産業小分類上位２０"/>
    <tableColumn id="10" xr3:uid="{18B83163-49D9-4221-A04E-A28B5C9AD184}" name="総数／事業所数" dataCellStyle="桁区切り"/>
    <tableColumn id="11" xr3:uid="{88FCE58E-5444-4A68-882E-579F3682387C}" name="総数／構成比" dataDxfId="268"/>
    <tableColumn id="12" xr3:uid="{E4FD316D-A6EF-43B0-A8D0-AFF2A883B9B4}" name="個人／事業所数" dataCellStyle="桁区切り"/>
    <tableColumn id="13" xr3:uid="{4A05B6A9-3A4C-44E2-BED0-5F22E2D48959}" name="個人／構成比" dataDxfId="267"/>
    <tableColumn id="14" xr3:uid="{C6CE3856-89F2-4688-BBE7-B529DBA202AD}" name="法人／事業所数" dataCellStyle="桁区切り"/>
    <tableColumn id="15" xr3:uid="{85FCCB48-593E-4641-BA45-4E5D22E81F8E}" name="法人／構成比" dataDxfId="266"/>
    <tableColumn id="16" xr3:uid="{7BAA22DA-1F89-4152-BBAE-E3BE43E492C2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B808C08-AB8B-4770-9EEE-8D77E6D8727D}" name="LTBL_24212" displayName="LTBL_24212" ref="B4:I20" totalsRowCount="1">
  <autoFilter ref="B4:I19" xr:uid="{1B808C08-AB8B-4770-9EEE-8D77E6D8727D}"/>
  <tableColumns count="8">
    <tableColumn id="9" xr3:uid="{309BBFA8-8D99-42CA-9327-0F28138D3C6A}" name="産業大分類" totalsRowLabel="合計" totalsRowDxfId="265"/>
    <tableColumn id="10" xr3:uid="{E205E5E6-8D29-4C3A-84D2-0A01FAD4DE86}" name="総数／事業所数" totalsRowFunction="custom" totalsRowDxfId="264" dataCellStyle="桁区切り" totalsRowCellStyle="桁区切り">
      <totalsRowFormula>SUM(LTBL_24212[総数／事業所数])</totalsRowFormula>
    </tableColumn>
    <tableColumn id="11" xr3:uid="{2CAB4F9E-C376-4307-9E49-EF53DBEDB87D}" name="総数／構成比" dataDxfId="263"/>
    <tableColumn id="12" xr3:uid="{205255FA-E887-426D-B897-FE0B8CBD346A}" name="個人／事業所数" totalsRowFunction="sum" totalsRowDxfId="262" dataCellStyle="桁区切り" totalsRowCellStyle="桁区切り"/>
    <tableColumn id="13" xr3:uid="{0E25125D-4127-471D-BEEA-5F6206B56CCA}" name="個人／構成比" dataDxfId="261"/>
    <tableColumn id="14" xr3:uid="{49A7AF85-4277-427B-999D-B33465100B72}" name="法人／事業所数" totalsRowFunction="sum" totalsRowDxfId="260" dataCellStyle="桁区切り" totalsRowCellStyle="桁区切り"/>
    <tableColumn id="15" xr3:uid="{949F8CFD-1F2D-430E-9FB6-A5753D5A770F}" name="法人／構成比" dataDxfId="259"/>
    <tableColumn id="16" xr3:uid="{003D53FA-18D2-4600-A4E6-83C9D65A7333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009FF9E-F337-4EA9-9D2F-D088EACB63B3}" name="M_TABLE_24212" displayName="M_TABLE_24212" ref="B23:I43" totalsRowShown="0">
  <autoFilter ref="B23:I43" xr:uid="{C009FF9E-F337-4EA9-9D2F-D088EACB63B3}"/>
  <tableColumns count="8">
    <tableColumn id="9" xr3:uid="{F4915A4B-1085-488E-BFDA-1A64A8033785}" name="産業中分類上位２０"/>
    <tableColumn id="10" xr3:uid="{EB572770-EDEF-44C4-85D2-13D8828BECCD}" name="総数／事業所数" dataCellStyle="桁区切り"/>
    <tableColumn id="11" xr3:uid="{BBAAB889-BB38-49EC-AF80-F3B37252F423}" name="総数／構成比" dataDxfId="257"/>
    <tableColumn id="12" xr3:uid="{B419B54B-3848-46A3-802F-6DE8409F568B}" name="個人／事業所数" dataCellStyle="桁区切り"/>
    <tableColumn id="13" xr3:uid="{079F3DA6-8061-4864-8567-36338AC8BE07}" name="個人／構成比" dataDxfId="256"/>
    <tableColumn id="14" xr3:uid="{9F5C1817-6941-428A-8AA3-76A75E25D349}" name="法人／事業所数" dataCellStyle="桁区切り"/>
    <tableColumn id="15" xr3:uid="{D55997ED-2BD0-4874-9EAB-EE6A85FE7161}" name="法人／構成比" dataDxfId="255"/>
    <tableColumn id="16" xr3:uid="{0404A56D-E24E-4529-8384-BFCD67DBD0EE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6458FE6-6B3E-4C6A-96E1-CE7C03162325}" name="S_TABLE_24212" displayName="S_TABLE_24212" ref="B46:I67" totalsRowShown="0">
  <autoFilter ref="B46:I67" xr:uid="{16458FE6-6B3E-4C6A-96E1-CE7C03162325}"/>
  <tableColumns count="8">
    <tableColumn id="9" xr3:uid="{FEB282B8-9DFB-4333-9353-606C238F62AA}" name="産業小分類上位２０"/>
    <tableColumn id="10" xr3:uid="{2E40F922-6D1F-4E18-B622-EF37687FBA3D}" name="総数／事業所数" dataCellStyle="桁区切り"/>
    <tableColumn id="11" xr3:uid="{E9857829-62CC-40A1-A1E7-00FC53650A8E}" name="総数／構成比" dataDxfId="254"/>
    <tableColumn id="12" xr3:uid="{17A8EB8D-873A-43B3-9FBA-1F46FE0FF8B3}" name="個人／事業所数" dataCellStyle="桁区切り"/>
    <tableColumn id="13" xr3:uid="{19C831CF-F1AD-4996-A0C5-4CAB4CDB6691}" name="個人／構成比" dataDxfId="253"/>
    <tableColumn id="14" xr3:uid="{68DB136A-056A-479E-A51C-B4AC85923460}" name="法人／事業所数" dataCellStyle="桁区切り"/>
    <tableColumn id="15" xr3:uid="{0E860A5C-5196-4AA9-A889-A3088E64B6AE}" name="法人／構成比" dataDxfId="252"/>
    <tableColumn id="16" xr3:uid="{101D5165-99AB-4255-B5E9-330415F4E749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FA33BF1-A624-49FF-9E84-2A5426F08314}" name="LTBL_24214" displayName="LTBL_24214" ref="B4:I20" totalsRowCount="1">
  <autoFilter ref="B4:I19" xr:uid="{AFA33BF1-A624-49FF-9E84-2A5426F08314}"/>
  <tableColumns count="8">
    <tableColumn id="9" xr3:uid="{8552E915-4A0A-46D5-A857-90C3525B6331}" name="産業大分類" totalsRowLabel="合計" totalsRowDxfId="251"/>
    <tableColumn id="10" xr3:uid="{4404DF7D-362F-49EF-AE66-A72D73CF8859}" name="総数／事業所数" totalsRowFunction="custom" totalsRowDxfId="250" dataCellStyle="桁区切り" totalsRowCellStyle="桁区切り">
      <totalsRowFormula>SUM(LTBL_24214[総数／事業所数])</totalsRowFormula>
    </tableColumn>
    <tableColumn id="11" xr3:uid="{4FE186A5-C9C6-41EB-BA4A-5C85013310B9}" name="総数／構成比" dataDxfId="249"/>
    <tableColumn id="12" xr3:uid="{8B2BE056-34D8-4FA8-A011-33CA637FF843}" name="個人／事業所数" totalsRowFunction="sum" totalsRowDxfId="248" dataCellStyle="桁区切り" totalsRowCellStyle="桁区切り"/>
    <tableColumn id="13" xr3:uid="{12E683A8-8133-4879-9641-FD4C8974873D}" name="個人／構成比" dataDxfId="247"/>
    <tableColumn id="14" xr3:uid="{8D68AAAC-EA6C-4C04-AA01-138E5D08D8A9}" name="法人／事業所数" totalsRowFunction="sum" totalsRowDxfId="246" dataCellStyle="桁区切り" totalsRowCellStyle="桁区切り"/>
    <tableColumn id="15" xr3:uid="{1B14B6A6-9543-4BF7-9223-0169DB016CEB}" name="法人／構成比" dataDxfId="245"/>
    <tableColumn id="16" xr3:uid="{97CF4221-61FE-45E1-9F6F-29B269BB75EA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C1C6BA2-32CC-48B9-ADB3-609FDC09C917}" name="M_TABLE_24214" displayName="M_TABLE_24214" ref="B23:I45" totalsRowShown="0">
  <autoFilter ref="B23:I45" xr:uid="{2C1C6BA2-32CC-48B9-ADB3-609FDC09C917}"/>
  <tableColumns count="8">
    <tableColumn id="9" xr3:uid="{CB8FDB15-E2A5-4AD3-9175-48887AA80B37}" name="産業中分類上位２０"/>
    <tableColumn id="10" xr3:uid="{A8717FB9-CD76-4852-9A98-689F78485C31}" name="総数／事業所数" dataCellStyle="桁区切り"/>
    <tableColumn id="11" xr3:uid="{A29AA5B6-63D1-431F-AEE8-7CD15AC2F8D9}" name="総数／構成比" dataDxfId="243"/>
    <tableColumn id="12" xr3:uid="{3074889C-30E1-4F45-A0EF-DAC50EFF98B5}" name="個人／事業所数" dataCellStyle="桁区切り"/>
    <tableColumn id="13" xr3:uid="{4537ED49-ECAA-4E83-90C0-E7204844EFA4}" name="個人／構成比" dataDxfId="242"/>
    <tableColumn id="14" xr3:uid="{92DCB66B-49F0-4FD9-AC4D-7DC14F21694B}" name="法人／事業所数" dataCellStyle="桁区切り"/>
    <tableColumn id="15" xr3:uid="{0E46E5DA-422D-4A15-96F8-2AD9D530A350}" name="法人／構成比" dataDxfId="241"/>
    <tableColumn id="16" xr3:uid="{CCFC80E9-173A-4E03-BB38-1A99E054FC49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3BC82AF-303D-4BE3-A41F-4DA9D5D86016}" name="S_TABLE_24214" displayName="S_TABLE_24214" ref="B48:I69" totalsRowShown="0">
  <autoFilter ref="B48:I69" xr:uid="{03BC82AF-303D-4BE3-A41F-4DA9D5D86016}"/>
  <tableColumns count="8">
    <tableColumn id="9" xr3:uid="{D17A37ED-E3C7-4649-8FD0-2873E9439873}" name="産業小分類上位２０"/>
    <tableColumn id="10" xr3:uid="{74B8290F-D416-4CF4-B7CC-6DA27C4B95D6}" name="総数／事業所数" dataCellStyle="桁区切り"/>
    <tableColumn id="11" xr3:uid="{93E22D3B-42F8-4520-97A6-1B7A2583BE39}" name="総数／構成比" dataDxfId="240"/>
    <tableColumn id="12" xr3:uid="{E56214DC-B99F-4362-9FE9-2ED1D3F45BAA}" name="個人／事業所数" dataCellStyle="桁区切り"/>
    <tableColumn id="13" xr3:uid="{1F92500D-66FF-428C-9BDD-0C68A2D0075B}" name="個人／構成比" dataDxfId="239"/>
    <tableColumn id="14" xr3:uid="{1E4009CB-0374-4DE5-BF22-B96F9B16202F}" name="法人／事業所数" dataCellStyle="桁区切り"/>
    <tableColumn id="15" xr3:uid="{5010B2F7-70F2-4BFD-869F-A13D103B3717}" name="法人／構成比" dataDxfId="238"/>
    <tableColumn id="16" xr3:uid="{47BF17C2-9104-4218-AE45-132EBD19E2F8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5EBFE3-F642-4982-8E9B-3D002655906A}" name="LTBL_24201" displayName="LTBL_24201" ref="B4:I20" totalsRowCount="1">
  <autoFilter ref="B4:I19" xr:uid="{EA5EBFE3-F642-4982-8E9B-3D002655906A}"/>
  <tableColumns count="8">
    <tableColumn id="9" xr3:uid="{D58CEFB6-E9C1-4259-A734-C080521B44E8}" name="産業大分類" totalsRowLabel="合計" totalsRowDxfId="405"/>
    <tableColumn id="10" xr3:uid="{8325DB34-920D-4133-9057-332C84EA3916}" name="総数／事業所数" totalsRowFunction="custom" totalsRowDxfId="404" dataCellStyle="桁区切り" totalsRowCellStyle="桁区切り">
      <totalsRowFormula>SUM(LTBL_24201[総数／事業所数])</totalsRowFormula>
    </tableColumn>
    <tableColumn id="11" xr3:uid="{F32282D8-FE3F-40A7-9F61-EFCAFC59D2BD}" name="総数／構成比" dataDxfId="403"/>
    <tableColumn id="12" xr3:uid="{4AFEFE40-0C2D-4EFA-A28B-FF1E1DAF2ABC}" name="個人／事業所数" totalsRowFunction="sum" totalsRowDxfId="402" dataCellStyle="桁区切り" totalsRowCellStyle="桁区切り"/>
    <tableColumn id="13" xr3:uid="{60816CD2-51B6-4843-A2B4-EECEC77DEE9F}" name="個人／構成比" dataDxfId="401"/>
    <tableColumn id="14" xr3:uid="{38E13563-9978-49C4-B974-C62B63998390}" name="法人／事業所数" totalsRowFunction="sum" totalsRowDxfId="400" dataCellStyle="桁区切り" totalsRowCellStyle="桁区切り"/>
    <tableColumn id="15" xr3:uid="{DA156B6A-2FD7-49BB-AC2D-782655FDEB2F}" name="法人／構成比" dataDxfId="399"/>
    <tableColumn id="16" xr3:uid="{3FD755A2-A19E-4A73-811C-57E4E0FA08C6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9C1D38C-660F-4F32-9B56-E8D4D37ACC65}" name="LTBL_24215" displayName="LTBL_24215" ref="B4:I20" totalsRowCount="1">
  <autoFilter ref="B4:I19" xr:uid="{B9C1D38C-660F-4F32-9B56-E8D4D37ACC65}"/>
  <tableColumns count="8">
    <tableColumn id="9" xr3:uid="{7E3007E6-F336-4C23-94D4-E73B7DA097E7}" name="産業大分類" totalsRowLabel="合計" totalsRowDxfId="237"/>
    <tableColumn id="10" xr3:uid="{3F38791D-0B67-4516-AEBC-4708C10152BC}" name="総数／事業所数" totalsRowFunction="custom" totalsRowDxfId="236" dataCellStyle="桁区切り" totalsRowCellStyle="桁区切り">
      <totalsRowFormula>SUM(LTBL_24215[総数／事業所数])</totalsRowFormula>
    </tableColumn>
    <tableColumn id="11" xr3:uid="{9788552B-C8AB-4A15-9FA5-7AB2837B4508}" name="総数／構成比" dataDxfId="235"/>
    <tableColumn id="12" xr3:uid="{835B3717-627F-4A7E-8714-C7B8C65D2F07}" name="個人／事業所数" totalsRowFunction="sum" totalsRowDxfId="234" dataCellStyle="桁区切り" totalsRowCellStyle="桁区切り"/>
    <tableColumn id="13" xr3:uid="{868A1C86-FB4E-48CF-92EE-13970F4813E9}" name="個人／構成比" dataDxfId="233"/>
    <tableColumn id="14" xr3:uid="{611A14C3-BE2A-4BC1-8935-9423ACF6C19E}" name="法人／事業所数" totalsRowFunction="sum" totalsRowDxfId="232" dataCellStyle="桁区切り" totalsRowCellStyle="桁区切り"/>
    <tableColumn id="15" xr3:uid="{5C47F65B-850B-4172-B9A8-A35C07069057}" name="法人／構成比" dataDxfId="231"/>
    <tableColumn id="16" xr3:uid="{074F5089-64C8-4802-AC08-B5015EC0BC8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B202EAF-2A17-4F20-991F-85AA58DDB234}" name="M_TABLE_24215" displayName="M_TABLE_24215" ref="B23:I43" totalsRowShown="0">
  <autoFilter ref="B23:I43" xr:uid="{3B202EAF-2A17-4F20-991F-85AA58DDB234}"/>
  <tableColumns count="8">
    <tableColumn id="9" xr3:uid="{86F755B3-B3E2-4CDC-AE37-CAAF5A0EC33F}" name="産業中分類上位２０"/>
    <tableColumn id="10" xr3:uid="{9DB871AA-EAEB-4FCE-ABB0-ECFD90213B52}" name="総数／事業所数" dataCellStyle="桁区切り"/>
    <tableColumn id="11" xr3:uid="{302C32E7-1834-4EDB-8D84-3080BD3778EB}" name="総数／構成比" dataDxfId="229"/>
    <tableColumn id="12" xr3:uid="{B6651410-570F-445C-B572-658989F796B6}" name="個人／事業所数" dataCellStyle="桁区切り"/>
    <tableColumn id="13" xr3:uid="{B65AF7D5-1AC9-42D4-A938-1498CF10D6FB}" name="個人／構成比" dataDxfId="228"/>
    <tableColumn id="14" xr3:uid="{6A103380-798E-4BE9-895E-24CB4074D6E8}" name="法人／事業所数" dataCellStyle="桁区切り"/>
    <tableColumn id="15" xr3:uid="{6113EED8-2A8B-40F6-909E-CA7E2C85DBF9}" name="法人／構成比" dataDxfId="227"/>
    <tableColumn id="16" xr3:uid="{F3E08C3E-70CD-4D48-8982-2D74CD512B42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1BA4AA9-E0EC-43E5-BF8B-848318594ED8}" name="S_TABLE_24215" displayName="S_TABLE_24215" ref="B46:I66" totalsRowShown="0">
  <autoFilter ref="B46:I66" xr:uid="{81BA4AA9-E0EC-43E5-BF8B-848318594ED8}"/>
  <tableColumns count="8">
    <tableColumn id="9" xr3:uid="{DBCDFCBC-6630-4A9E-AF7E-D48686D3C5BC}" name="産業小分類上位２０"/>
    <tableColumn id="10" xr3:uid="{528579E2-5C83-4E7E-91D1-0BB17F206E7E}" name="総数／事業所数" dataCellStyle="桁区切り"/>
    <tableColumn id="11" xr3:uid="{8E8CB638-7BBA-46AA-9757-3369FEF15F27}" name="総数／構成比" dataDxfId="226"/>
    <tableColumn id="12" xr3:uid="{1EF7DA16-83CF-4BE2-98B7-E01BD402D56D}" name="個人／事業所数" dataCellStyle="桁区切り"/>
    <tableColumn id="13" xr3:uid="{EACEB688-E2D3-4B75-94F9-BA1D3CEB5AE3}" name="個人／構成比" dataDxfId="225"/>
    <tableColumn id="14" xr3:uid="{F93CE6CE-34DD-438D-A152-91E280AB5AB0}" name="法人／事業所数" dataCellStyle="桁区切り"/>
    <tableColumn id="15" xr3:uid="{5D6FFD1F-B550-4FFF-9166-020720EA2B28}" name="法人／構成比" dataDxfId="224"/>
    <tableColumn id="16" xr3:uid="{C229E175-7157-4FF6-BA27-7ADFFB30445A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D2692D9-D8EE-40AC-B89E-7A76E03D044F}" name="LTBL_24216" displayName="LTBL_24216" ref="B4:I20" totalsRowCount="1">
  <autoFilter ref="B4:I19" xr:uid="{5D2692D9-D8EE-40AC-B89E-7A76E03D044F}"/>
  <tableColumns count="8">
    <tableColumn id="9" xr3:uid="{F4101454-1453-462F-AA38-FE484578666C}" name="産業大分類" totalsRowLabel="合計" totalsRowDxfId="223"/>
    <tableColumn id="10" xr3:uid="{CC2F21FA-F216-4FB9-A6E7-856CD40AC271}" name="総数／事業所数" totalsRowFunction="custom" totalsRowDxfId="222" dataCellStyle="桁区切り" totalsRowCellStyle="桁区切り">
      <totalsRowFormula>SUM(LTBL_24216[総数／事業所数])</totalsRowFormula>
    </tableColumn>
    <tableColumn id="11" xr3:uid="{F663ED2D-01FC-4F3E-8B19-C5A811188000}" name="総数／構成比" dataDxfId="221"/>
    <tableColumn id="12" xr3:uid="{87842C5F-BD87-4676-A442-BC88577D7752}" name="個人／事業所数" totalsRowFunction="sum" totalsRowDxfId="220" dataCellStyle="桁区切り" totalsRowCellStyle="桁区切り"/>
    <tableColumn id="13" xr3:uid="{CAAF21E4-FD6B-4610-889F-84050F60FC9E}" name="個人／構成比" dataDxfId="219"/>
    <tableColumn id="14" xr3:uid="{DE4FDD30-03F3-4422-A1B2-B8A76A84AB13}" name="法人／事業所数" totalsRowFunction="sum" totalsRowDxfId="218" dataCellStyle="桁区切り" totalsRowCellStyle="桁区切り"/>
    <tableColumn id="15" xr3:uid="{40C531ED-9635-48E2-8282-B7C9A4BEB3E2}" name="法人／構成比" dataDxfId="217"/>
    <tableColumn id="16" xr3:uid="{D51A3284-999C-41DF-B2A8-0C6E170A587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AB5367D-0560-4682-AADC-80AB1CA49745}" name="M_TABLE_24216" displayName="M_TABLE_24216" ref="B23:I43" totalsRowShown="0">
  <autoFilter ref="B23:I43" xr:uid="{4AB5367D-0560-4682-AADC-80AB1CA49745}"/>
  <tableColumns count="8">
    <tableColumn id="9" xr3:uid="{EB351176-C805-445D-A1ED-0BF266A7ACAE}" name="産業中分類上位２０"/>
    <tableColumn id="10" xr3:uid="{6FDC48A6-B900-473C-9F0A-1BE706BA7417}" name="総数／事業所数" dataCellStyle="桁区切り"/>
    <tableColumn id="11" xr3:uid="{94ECEF73-2B7F-4175-85F3-85DFA511CC16}" name="総数／構成比" dataDxfId="215"/>
    <tableColumn id="12" xr3:uid="{282F67ED-6909-4E04-AE8A-3E3AAB69E4E8}" name="個人／事業所数" dataCellStyle="桁区切り"/>
    <tableColumn id="13" xr3:uid="{549D9F04-6AC6-46F7-8418-3D3BC62131BE}" name="個人／構成比" dataDxfId="214"/>
    <tableColumn id="14" xr3:uid="{13191425-057B-45DF-A4D2-8E259F591CFF}" name="法人／事業所数" dataCellStyle="桁区切り"/>
    <tableColumn id="15" xr3:uid="{C4DCAECD-D7BE-434B-97BC-6E88F1EC5848}" name="法人／構成比" dataDxfId="213"/>
    <tableColumn id="16" xr3:uid="{9E609AD2-EE8C-4281-9D0F-7C06874F9026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E7E2597-CE45-474D-92AE-4855DDD3FB61}" name="S_TABLE_24216" displayName="S_TABLE_24216" ref="B46:I67" totalsRowShown="0">
  <autoFilter ref="B46:I67" xr:uid="{EE7E2597-CE45-474D-92AE-4855DDD3FB61}"/>
  <tableColumns count="8">
    <tableColumn id="9" xr3:uid="{D316F6CA-901A-4ECF-919E-052E04E70AD2}" name="産業小分類上位２０"/>
    <tableColumn id="10" xr3:uid="{3CA21D9D-DA8B-4BA3-B847-1A382C86AF97}" name="総数／事業所数" dataCellStyle="桁区切り"/>
    <tableColumn id="11" xr3:uid="{F7E404BE-1CD9-4B2D-89C3-99C5C9C6F835}" name="総数／構成比" dataDxfId="212"/>
    <tableColumn id="12" xr3:uid="{C5530F03-414D-47E6-BA21-052D8EA95126}" name="個人／事業所数" dataCellStyle="桁区切り"/>
    <tableColumn id="13" xr3:uid="{9451457D-5C63-422D-B957-9F66BA7D14DC}" name="個人／構成比" dataDxfId="211"/>
    <tableColumn id="14" xr3:uid="{A4E25027-DD6F-4E22-A04E-1903222AEDD3}" name="法人／事業所数" dataCellStyle="桁区切り"/>
    <tableColumn id="15" xr3:uid="{5D314155-70D4-4154-A344-FC1A85391791}" name="法人／構成比" dataDxfId="210"/>
    <tableColumn id="16" xr3:uid="{D3E2433F-FFC1-40D4-8250-BFB0F0D90326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59BAD26-388F-4B17-9F81-E7AA02EB896B}" name="LTBL_24303" displayName="LTBL_24303" ref="B4:I20" totalsRowCount="1">
  <autoFilter ref="B4:I19" xr:uid="{F59BAD26-388F-4B17-9F81-E7AA02EB896B}"/>
  <tableColumns count="8">
    <tableColumn id="9" xr3:uid="{CE2571E9-A558-4C8D-8D75-BE0089A1B221}" name="産業大分類" totalsRowLabel="合計" totalsRowDxfId="209"/>
    <tableColumn id="10" xr3:uid="{544DE8F7-7C89-4F70-B0C3-352BF39C9C9D}" name="総数／事業所数" totalsRowFunction="custom" totalsRowDxfId="208" dataCellStyle="桁区切り" totalsRowCellStyle="桁区切り">
      <totalsRowFormula>SUM(LTBL_24303[総数／事業所数])</totalsRowFormula>
    </tableColumn>
    <tableColumn id="11" xr3:uid="{25CE317B-D793-4545-851B-9F21A4676DCA}" name="総数／構成比" dataDxfId="207"/>
    <tableColumn id="12" xr3:uid="{2D8A697B-81D3-4432-A2C4-0F4F5B9B5A05}" name="個人／事業所数" totalsRowFunction="sum" totalsRowDxfId="206" dataCellStyle="桁区切り" totalsRowCellStyle="桁区切り"/>
    <tableColumn id="13" xr3:uid="{D11B3F5E-E428-4D6C-BEA0-3676C4C04A87}" name="個人／構成比" dataDxfId="205"/>
    <tableColumn id="14" xr3:uid="{21B50EB8-4F82-4C9D-AB2F-C9649D089322}" name="法人／事業所数" totalsRowFunction="sum" totalsRowDxfId="204" dataCellStyle="桁区切り" totalsRowCellStyle="桁区切り"/>
    <tableColumn id="15" xr3:uid="{7532E3B8-A1C1-4190-8D47-097B7F2D384D}" name="法人／構成比" dataDxfId="203"/>
    <tableColumn id="16" xr3:uid="{FA02D488-DDDF-4D33-88E3-780F2D5FF031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5EB5432-CBE0-45CF-AB5B-D067586E85FB}" name="M_TABLE_24303" displayName="M_TABLE_24303" ref="B23:I52" totalsRowShown="0">
  <autoFilter ref="B23:I52" xr:uid="{F5EB5432-CBE0-45CF-AB5B-D067586E85FB}"/>
  <tableColumns count="8">
    <tableColumn id="9" xr3:uid="{683DD8E0-4DF0-40F0-B80E-8ABBDEC615C8}" name="産業中分類上位２０"/>
    <tableColumn id="10" xr3:uid="{C5F00E9B-A6B0-4336-8F8B-E7BD90C2CFDE}" name="総数／事業所数" dataCellStyle="桁区切り"/>
    <tableColumn id="11" xr3:uid="{85F8C3C3-777E-430C-A5FD-94C0F6F57361}" name="総数／構成比" dataDxfId="201"/>
    <tableColumn id="12" xr3:uid="{5597F194-6061-4BC3-82A9-0B104D0866C9}" name="個人／事業所数" dataCellStyle="桁区切り"/>
    <tableColumn id="13" xr3:uid="{231BD7D6-598F-4E92-A726-8244054A9AD4}" name="個人／構成比" dataDxfId="200"/>
    <tableColumn id="14" xr3:uid="{BD1D4D2D-8C69-418A-A0D7-8C5AB753768E}" name="法人／事業所数" dataCellStyle="桁区切り"/>
    <tableColumn id="15" xr3:uid="{6E69D85D-F74B-4FF8-B698-5AEC7187A4B2}" name="法人／構成比" dataDxfId="199"/>
    <tableColumn id="16" xr3:uid="{9C38BECD-476A-492B-BC00-756886A9470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2DF82A0-E55A-43A7-B879-70D73899B9E5}" name="S_TABLE_24303" displayName="S_TABLE_24303" ref="B55:I86" totalsRowShown="0">
  <autoFilter ref="B55:I86" xr:uid="{42DF82A0-E55A-43A7-B879-70D73899B9E5}"/>
  <tableColumns count="8">
    <tableColumn id="9" xr3:uid="{112A5E2A-1275-4A17-B980-73AE7B89FB9A}" name="産業小分類上位２０"/>
    <tableColumn id="10" xr3:uid="{CAD899BA-DAF0-4821-9D36-58FB9F520EDF}" name="総数／事業所数" dataCellStyle="桁区切り"/>
    <tableColumn id="11" xr3:uid="{78249AF4-C24D-48B1-A94F-9AA34C0CAD4B}" name="総数／構成比" dataDxfId="198"/>
    <tableColumn id="12" xr3:uid="{DAF59D2B-19C0-4FD3-8240-35F18CA65591}" name="個人／事業所数" dataCellStyle="桁区切り"/>
    <tableColumn id="13" xr3:uid="{7DE17105-6D78-4DB4-A7F2-F08AB34740AE}" name="個人／構成比" dataDxfId="197"/>
    <tableColumn id="14" xr3:uid="{12BC1456-DF45-4EB1-BD79-68E171753D4C}" name="法人／事業所数" dataCellStyle="桁区切り"/>
    <tableColumn id="15" xr3:uid="{D9679CA4-8B7C-4041-866B-5C4363BC23DD}" name="法人／構成比" dataDxfId="196"/>
    <tableColumn id="16" xr3:uid="{C7BAE780-54F3-4727-880D-705FB0CF6E2E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169EEA2-363D-491D-9384-3AFA25264760}" name="LTBL_24324" displayName="LTBL_24324" ref="B4:I20" totalsRowCount="1">
  <autoFilter ref="B4:I19" xr:uid="{8169EEA2-363D-491D-9384-3AFA25264760}"/>
  <tableColumns count="8">
    <tableColumn id="9" xr3:uid="{CC643CC2-5A49-40E0-9740-372FBA36E02F}" name="産業大分類" totalsRowLabel="合計" totalsRowDxfId="195"/>
    <tableColumn id="10" xr3:uid="{B977AEF0-FCAB-443B-AF5D-C3AC3D9BD3B0}" name="総数／事業所数" totalsRowFunction="custom" totalsRowDxfId="194" dataCellStyle="桁区切り" totalsRowCellStyle="桁区切り">
      <totalsRowFormula>SUM(LTBL_24324[総数／事業所数])</totalsRowFormula>
    </tableColumn>
    <tableColumn id="11" xr3:uid="{15CC57EC-1E89-443E-BC65-CF0F48776E7B}" name="総数／構成比" dataDxfId="193"/>
    <tableColumn id="12" xr3:uid="{3511FEF6-2868-4553-ACC7-D0AA9D786FC5}" name="個人／事業所数" totalsRowFunction="sum" totalsRowDxfId="192" dataCellStyle="桁区切り" totalsRowCellStyle="桁区切り"/>
    <tableColumn id="13" xr3:uid="{3F61263B-4B2B-4455-ADE9-1231FF7F41E0}" name="個人／構成比" dataDxfId="191"/>
    <tableColumn id="14" xr3:uid="{8F94E789-85BE-4678-B6B5-1DC433501A51}" name="法人／事業所数" totalsRowFunction="sum" totalsRowDxfId="190" dataCellStyle="桁区切り" totalsRowCellStyle="桁区切り"/>
    <tableColumn id="15" xr3:uid="{2DD6B495-2576-4144-ABBA-07AD106497E2}" name="法人／構成比" dataDxfId="189"/>
    <tableColumn id="16" xr3:uid="{83DDFF7F-809F-47B7-88B5-71C431F3B2E2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02DB222-C391-46D2-A9AB-695CD0968D9B}" name="M_TABLE_24201" displayName="M_TABLE_24201" ref="B23:I43" totalsRowShown="0">
  <autoFilter ref="B23:I43" xr:uid="{502DB222-C391-46D2-A9AB-695CD0968D9B}"/>
  <tableColumns count="8">
    <tableColumn id="9" xr3:uid="{78673D50-9C5F-45E5-94B3-41B87BC9ACD3}" name="産業中分類上位２０"/>
    <tableColumn id="10" xr3:uid="{30F26752-D42B-4B3B-BBE1-0D5E45064246}" name="総数／事業所数" dataCellStyle="桁区切り"/>
    <tableColumn id="11" xr3:uid="{7BACBA4A-6880-4B1D-A459-68740BB93330}" name="総数／構成比" dataDxfId="397"/>
    <tableColumn id="12" xr3:uid="{C032003E-D00C-42AA-BA7C-A6CDF3A10181}" name="個人／事業所数" dataCellStyle="桁区切り"/>
    <tableColumn id="13" xr3:uid="{C3285EE1-A5F2-4DA5-90D6-508719D42816}" name="個人／構成比" dataDxfId="396"/>
    <tableColumn id="14" xr3:uid="{D4849CC7-6100-44F1-9178-1A8FB94B5823}" name="法人／事業所数" dataCellStyle="桁区切り"/>
    <tableColumn id="15" xr3:uid="{CFD6888C-0AF3-4E1A-8733-D48DAA3EF893}" name="法人／構成比" dataDxfId="395"/>
    <tableColumn id="16" xr3:uid="{7F96368B-6B48-42B5-A7ED-CF0EB7088F3B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C6401E2-D3A1-4773-BF49-3F399C2B2FF2}" name="M_TABLE_24324" displayName="M_TABLE_24324" ref="B23:I49" totalsRowShown="0">
  <autoFilter ref="B23:I49" xr:uid="{EC6401E2-D3A1-4773-BF49-3F399C2B2FF2}"/>
  <tableColumns count="8">
    <tableColumn id="9" xr3:uid="{9BC3C56C-E749-446B-9038-DB9289F35BF7}" name="産業中分類上位２０"/>
    <tableColumn id="10" xr3:uid="{B653E42F-6695-4ED2-B0A5-BE1DCD71F878}" name="総数／事業所数" dataCellStyle="桁区切り"/>
    <tableColumn id="11" xr3:uid="{30843AA9-6815-4E4D-B1ED-7C99F5B5F305}" name="総数／構成比" dataDxfId="187"/>
    <tableColumn id="12" xr3:uid="{82A0DD8C-512D-47C3-BA55-99F61C4D5B82}" name="個人／事業所数" dataCellStyle="桁区切り"/>
    <tableColumn id="13" xr3:uid="{B729F6EA-DDAE-4A59-9625-409019C3C257}" name="個人／構成比" dataDxfId="186"/>
    <tableColumn id="14" xr3:uid="{FC28F2CE-6E77-44B2-816B-53CEAA906FCB}" name="法人／事業所数" dataCellStyle="桁区切り"/>
    <tableColumn id="15" xr3:uid="{9CE2A42C-77BD-4A54-BD45-4594C70A81FC}" name="法人／構成比" dataDxfId="185"/>
    <tableColumn id="16" xr3:uid="{B776D3CA-8868-40CF-B1D2-55F4323A4BF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DB44318-997F-4401-BD71-EDCB55F80981}" name="S_TABLE_24324" displayName="S_TABLE_24324" ref="B52:I73" totalsRowShown="0">
  <autoFilter ref="B52:I73" xr:uid="{ADB44318-997F-4401-BD71-EDCB55F80981}"/>
  <tableColumns count="8">
    <tableColumn id="9" xr3:uid="{7C757A63-5908-4DAE-83AC-791AFC2AD5D5}" name="産業小分類上位２０"/>
    <tableColumn id="10" xr3:uid="{E799859D-DAFE-49FA-A8E3-F1BD3B101611}" name="総数／事業所数" dataCellStyle="桁区切り"/>
    <tableColumn id="11" xr3:uid="{4372594C-02CD-4457-9DA0-D86187A9AC74}" name="総数／構成比" dataDxfId="184"/>
    <tableColumn id="12" xr3:uid="{1468B092-F2E0-4EB1-82D6-00B128CF9C24}" name="個人／事業所数" dataCellStyle="桁区切り"/>
    <tableColumn id="13" xr3:uid="{6C2662F8-F694-448C-BFC9-3CCE19EE5FD7}" name="個人／構成比" dataDxfId="183"/>
    <tableColumn id="14" xr3:uid="{94F27D18-12D1-49DF-8A17-8379DC1B6B48}" name="法人／事業所数" dataCellStyle="桁区切り"/>
    <tableColumn id="15" xr3:uid="{B081A31B-036C-4E48-B297-BBA4EAF66BEA}" name="法人／構成比" dataDxfId="182"/>
    <tableColumn id="16" xr3:uid="{3E4EACF4-C996-409C-83BC-C65A3B34C5A5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D3CB31D-ECFE-4549-86D9-92CFD7244595}" name="LTBL_24341" displayName="LTBL_24341" ref="B4:I20" totalsRowCount="1">
  <autoFilter ref="B4:I19" xr:uid="{AD3CB31D-ECFE-4549-86D9-92CFD7244595}"/>
  <tableColumns count="8">
    <tableColumn id="9" xr3:uid="{0049DA3F-E024-4B97-894C-4008FDDEAC13}" name="産業大分類" totalsRowLabel="合計" totalsRowDxfId="181"/>
    <tableColumn id="10" xr3:uid="{9DCA7AF5-081F-400A-9C5B-ABE8A56E236D}" name="総数／事業所数" totalsRowFunction="custom" totalsRowDxfId="180" dataCellStyle="桁区切り" totalsRowCellStyle="桁区切り">
      <totalsRowFormula>SUM(LTBL_24341[総数／事業所数])</totalsRowFormula>
    </tableColumn>
    <tableColumn id="11" xr3:uid="{67C77871-B501-4C31-868B-500CDC4226EF}" name="総数／構成比" dataDxfId="179"/>
    <tableColumn id="12" xr3:uid="{812E14C4-9E3D-4688-A465-65E8DB1C0B0B}" name="個人／事業所数" totalsRowFunction="sum" totalsRowDxfId="178" dataCellStyle="桁区切り" totalsRowCellStyle="桁区切り"/>
    <tableColumn id="13" xr3:uid="{A0A24D3B-73C0-4FA0-90A7-AEB51FF31890}" name="個人／構成比" dataDxfId="177"/>
    <tableColumn id="14" xr3:uid="{96FBA5F7-5558-476C-ADCD-F4535E267D0E}" name="法人／事業所数" totalsRowFunction="sum" totalsRowDxfId="176" dataCellStyle="桁区切り" totalsRowCellStyle="桁区切り"/>
    <tableColumn id="15" xr3:uid="{712AF95E-5A33-482B-B539-B08A42A32C24}" name="法人／構成比" dataDxfId="175"/>
    <tableColumn id="16" xr3:uid="{507973D6-D46F-4ECC-A22F-98CEAAC334CA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D7CC78F-7CFA-4FF0-A86F-9DA762CD7723}" name="M_TABLE_24341" displayName="M_TABLE_24341" ref="B23:I44" totalsRowShown="0">
  <autoFilter ref="B23:I44" xr:uid="{4D7CC78F-7CFA-4FF0-A86F-9DA762CD7723}"/>
  <tableColumns count="8">
    <tableColumn id="9" xr3:uid="{9E8BEEC3-5C46-4998-ADB7-52FD68FECA88}" name="産業中分類上位２０"/>
    <tableColumn id="10" xr3:uid="{7195F8ED-6E5F-4F06-8262-A272108ED179}" name="総数／事業所数" dataCellStyle="桁区切り"/>
    <tableColumn id="11" xr3:uid="{ECFED33F-66A5-452A-BDDD-0811A4F296A6}" name="総数／構成比" dataDxfId="173"/>
    <tableColumn id="12" xr3:uid="{C365CB5B-355F-4A00-BFD8-C89AA8EF1B2A}" name="個人／事業所数" dataCellStyle="桁区切り"/>
    <tableColumn id="13" xr3:uid="{D7FB99B6-7AB0-467F-8A7F-CFFAAA2AAF8E}" name="個人／構成比" dataDxfId="172"/>
    <tableColumn id="14" xr3:uid="{0F6EDAB8-806D-4A13-8C60-F7C546F9A901}" name="法人／事業所数" dataCellStyle="桁区切り"/>
    <tableColumn id="15" xr3:uid="{F7D35238-4EDA-414C-A55E-48D04C6856E4}" name="法人／構成比" dataDxfId="171"/>
    <tableColumn id="16" xr3:uid="{BFB64DD1-83C7-4AAB-B047-5A4AAAFFD20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AAE61E1-7A6A-46C1-998F-CC64610F68AC}" name="S_TABLE_24341" displayName="S_TABLE_24341" ref="B47:I68" totalsRowShown="0">
  <autoFilter ref="B47:I68" xr:uid="{6AAE61E1-7A6A-46C1-998F-CC64610F68AC}"/>
  <tableColumns count="8">
    <tableColumn id="9" xr3:uid="{4CC14B3A-F017-4EEE-B0D9-9FB611EA9F21}" name="産業小分類上位２０"/>
    <tableColumn id="10" xr3:uid="{D884AA09-07E0-4A38-AFC5-B60D22A513F4}" name="総数／事業所数" dataCellStyle="桁区切り"/>
    <tableColumn id="11" xr3:uid="{BD6E0A7A-ADF7-4065-9E99-8C5F3FB3B8A6}" name="総数／構成比" dataDxfId="170"/>
    <tableColumn id="12" xr3:uid="{5A5C4591-43C4-4186-8609-E0B0785226D8}" name="個人／事業所数" dataCellStyle="桁区切り"/>
    <tableColumn id="13" xr3:uid="{EE32630B-5E6B-4F4D-8465-B07269CAB21F}" name="個人／構成比" dataDxfId="169"/>
    <tableColumn id="14" xr3:uid="{F034CBB5-DE3E-437C-AE7F-42349A9BA7A6}" name="法人／事業所数" dataCellStyle="桁区切り"/>
    <tableColumn id="15" xr3:uid="{E32E115D-7D35-49B9-98C2-78DFEF831BB4}" name="法人／構成比" dataDxfId="168"/>
    <tableColumn id="16" xr3:uid="{E9F51A03-FCDC-4BEE-91D7-1F92C3291B42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6D6E1FF-8D45-430C-BB51-4DB04C18C2D0}" name="LTBL_24343" displayName="LTBL_24343" ref="B4:I20" totalsRowCount="1">
  <autoFilter ref="B4:I19" xr:uid="{E6D6E1FF-8D45-430C-BB51-4DB04C18C2D0}"/>
  <tableColumns count="8">
    <tableColumn id="9" xr3:uid="{3E270EB2-6244-4546-80D3-A66D5081D8F0}" name="産業大分類" totalsRowLabel="合計" totalsRowDxfId="167"/>
    <tableColumn id="10" xr3:uid="{7C5CF0A3-781D-4061-8A6C-4FD2658F5D17}" name="総数／事業所数" totalsRowFunction="custom" totalsRowDxfId="166" dataCellStyle="桁区切り" totalsRowCellStyle="桁区切り">
      <totalsRowFormula>SUM(LTBL_24343[総数／事業所数])</totalsRowFormula>
    </tableColumn>
    <tableColumn id="11" xr3:uid="{AEF6A5CE-C384-440C-A2CA-A796B43E0740}" name="総数／構成比" dataDxfId="165"/>
    <tableColumn id="12" xr3:uid="{FDB18207-444D-44C1-850E-BB042EB3F9F5}" name="個人／事業所数" totalsRowFunction="sum" totalsRowDxfId="164" dataCellStyle="桁区切り" totalsRowCellStyle="桁区切り"/>
    <tableColumn id="13" xr3:uid="{2D56E52C-AED1-4000-B90D-DF46A4198B79}" name="個人／構成比" dataDxfId="163"/>
    <tableColumn id="14" xr3:uid="{2CBCCFF3-4F96-4DC2-BA04-060CD0145F7C}" name="法人／事業所数" totalsRowFunction="sum" totalsRowDxfId="162" dataCellStyle="桁区切り" totalsRowCellStyle="桁区切り"/>
    <tableColumn id="15" xr3:uid="{D01E4285-CF44-4BAA-AA3C-F14AA1F200A8}" name="法人／構成比" dataDxfId="161"/>
    <tableColumn id="16" xr3:uid="{0147D945-A989-469C-8EA1-0B9A8009A266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D8ECA3B-80FF-4962-BE14-7D9871DB1517}" name="M_TABLE_24343" displayName="M_TABLE_24343" ref="B23:I53" totalsRowShown="0">
  <autoFilter ref="B23:I53" xr:uid="{7D8ECA3B-80FF-4962-BE14-7D9871DB1517}"/>
  <tableColumns count="8">
    <tableColumn id="9" xr3:uid="{48389136-63EA-4DD0-B068-BAD566F6137A}" name="産業中分類上位２０"/>
    <tableColumn id="10" xr3:uid="{2578BD15-E8C2-4F7B-90F8-D065F3ED3EF0}" name="総数／事業所数" dataCellStyle="桁区切り"/>
    <tableColumn id="11" xr3:uid="{D4C08E73-C558-4FCB-B0A4-3AD5209535B1}" name="総数／構成比" dataDxfId="159"/>
    <tableColumn id="12" xr3:uid="{3E634901-FA59-42C4-8BB0-1A2358BDC028}" name="個人／事業所数" dataCellStyle="桁区切り"/>
    <tableColumn id="13" xr3:uid="{B1E105EF-1772-4AD7-B905-ED0016206835}" name="個人／構成比" dataDxfId="158"/>
    <tableColumn id="14" xr3:uid="{6AF83CA3-9A77-456F-BAA0-17C2A89E7857}" name="法人／事業所数" dataCellStyle="桁区切り"/>
    <tableColumn id="15" xr3:uid="{19228839-4D93-488C-AB49-AD0A4EFB6653}" name="法人／構成比" dataDxfId="157"/>
    <tableColumn id="16" xr3:uid="{A94C54D7-FF2E-425D-9EFE-85A237C9A680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F4E28DB-F381-4B3D-8F42-DA66AE737D66}" name="S_TABLE_24343" displayName="S_TABLE_24343" ref="B56:I94" totalsRowShown="0">
  <autoFilter ref="B56:I94" xr:uid="{CF4E28DB-F381-4B3D-8F42-DA66AE737D66}"/>
  <tableColumns count="8">
    <tableColumn id="9" xr3:uid="{48CD72A7-1F1B-41DF-997B-157DC85ED7FB}" name="産業小分類上位２０"/>
    <tableColumn id="10" xr3:uid="{00BA1A22-2A77-4D7B-AB14-3130D6D1A283}" name="総数／事業所数" dataCellStyle="桁区切り"/>
    <tableColumn id="11" xr3:uid="{EDD97312-300A-4816-AB08-F99A10A3A3AD}" name="総数／構成比" dataDxfId="156"/>
    <tableColumn id="12" xr3:uid="{DC75FB06-A023-4570-BE83-8A0BB94CE4AA}" name="個人／事業所数" dataCellStyle="桁区切り"/>
    <tableColumn id="13" xr3:uid="{DB6775E3-38BC-4FF2-ACA0-FB5B94A65FE9}" name="個人／構成比" dataDxfId="155"/>
    <tableColumn id="14" xr3:uid="{962D7051-6EFA-43C7-81FE-A078B1E066D0}" name="法人／事業所数" dataCellStyle="桁区切り"/>
    <tableColumn id="15" xr3:uid="{B2E9D130-F434-4354-B985-0C06F4736B72}" name="法人／構成比" dataDxfId="154"/>
    <tableColumn id="16" xr3:uid="{DDF37BE8-405A-4545-BD44-753656059A5C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20F92EE-8C31-4773-9B0D-011E33489A5C}" name="LTBL_24344" displayName="LTBL_24344" ref="B4:I20" totalsRowCount="1">
  <autoFilter ref="B4:I19" xr:uid="{620F92EE-8C31-4773-9B0D-011E33489A5C}"/>
  <tableColumns count="8">
    <tableColumn id="9" xr3:uid="{3D74D376-CDC2-4D59-802F-84A4FC5C04CC}" name="産業大分類" totalsRowLabel="合計" totalsRowDxfId="153"/>
    <tableColumn id="10" xr3:uid="{5D615AD8-078F-46D0-B509-38D7EC2072BD}" name="総数／事業所数" totalsRowFunction="custom" totalsRowDxfId="152" dataCellStyle="桁区切り" totalsRowCellStyle="桁区切り">
      <totalsRowFormula>SUM(LTBL_24344[総数／事業所数])</totalsRowFormula>
    </tableColumn>
    <tableColumn id="11" xr3:uid="{9DB69429-C0EF-4288-966C-6CB78DED277F}" name="総数／構成比" dataDxfId="151"/>
    <tableColumn id="12" xr3:uid="{F87B6DDD-3494-43EF-8C57-DBCB2C649F32}" name="個人／事業所数" totalsRowFunction="sum" totalsRowDxfId="150" dataCellStyle="桁区切り" totalsRowCellStyle="桁区切り"/>
    <tableColumn id="13" xr3:uid="{AA97967C-EB09-495C-9490-9B6BB29C9EB7}" name="個人／構成比" dataDxfId="149"/>
    <tableColumn id="14" xr3:uid="{6B080F16-18B6-42B1-97D0-A82DE2E98847}" name="法人／事業所数" totalsRowFunction="sum" totalsRowDxfId="148" dataCellStyle="桁区切り" totalsRowCellStyle="桁区切り"/>
    <tableColumn id="15" xr3:uid="{DB833499-80FD-477F-BA88-B28C7EBFFF0B}" name="法人／構成比" dataDxfId="147"/>
    <tableColumn id="16" xr3:uid="{870A70B3-038E-4E4F-BE2B-92BCD5278C59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91CA025-5E9D-4F5A-A9DF-C0CCDDAB1C6D}" name="M_TABLE_24344" displayName="M_TABLE_24344" ref="B23:I47" totalsRowShown="0">
  <autoFilter ref="B23:I47" xr:uid="{391CA025-5E9D-4F5A-A9DF-C0CCDDAB1C6D}"/>
  <tableColumns count="8">
    <tableColumn id="9" xr3:uid="{D989B5CA-98F7-40BA-B3AF-095B1F409ADA}" name="産業中分類上位２０"/>
    <tableColumn id="10" xr3:uid="{64A81629-400A-45BE-8C1A-DEEAE57BC544}" name="総数／事業所数" dataCellStyle="桁区切り"/>
    <tableColumn id="11" xr3:uid="{29B21C01-A637-4F1D-AAB5-9CFF78EFC553}" name="総数／構成比" dataDxfId="145"/>
    <tableColumn id="12" xr3:uid="{D2834C27-C02D-4329-B505-89421895202D}" name="個人／事業所数" dataCellStyle="桁区切り"/>
    <tableColumn id="13" xr3:uid="{8548D02F-0C7A-43B6-9917-254CCDFCC2F5}" name="個人／構成比" dataDxfId="144"/>
    <tableColumn id="14" xr3:uid="{82FCC31F-A530-400A-8444-BCA20AFF1BDE}" name="法人／事業所数" dataCellStyle="桁区切り"/>
    <tableColumn id="15" xr3:uid="{098E6670-B36F-46BA-889B-2093127B6136}" name="法人／構成比" dataDxfId="143"/>
    <tableColumn id="16" xr3:uid="{AD99F7BF-4056-4E50-BC52-FF8B6523D97F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0C3419-39D1-409D-AF16-3114D21EAA19}" name="S_TABLE_24201" displayName="S_TABLE_24201" ref="B46:I67" totalsRowShown="0">
  <autoFilter ref="B46:I67" xr:uid="{B70C3419-39D1-409D-AF16-3114D21EAA19}"/>
  <tableColumns count="8">
    <tableColumn id="9" xr3:uid="{77D8CD4D-9280-479B-912B-F1FCE0C739A3}" name="産業小分類上位２０"/>
    <tableColumn id="10" xr3:uid="{BBDD6976-796F-4484-9D37-767134974FB0}" name="総数／事業所数" dataCellStyle="桁区切り"/>
    <tableColumn id="11" xr3:uid="{ABCFFFC6-06D4-4793-AC5B-E7051BA719B1}" name="総数／構成比" dataDxfId="394"/>
    <tableColumn id="12" xr3:uid="{AF5C9955-3686-4163-85EE-CA9362133635}" name="個人／事業所数" dataCellStyle="桁区切り"/>
    <tableColumn id="13" xr3:uid="{A9E7AC30-5155-4CC8-A869-02750EBDED5A}" name="個人／構成比" dataDxfId="393"/>
    <tableColumn id="14" xr3:uid="{0C23E97B-A493-4317-A1A1-053573CBFFEC}" name="法人／事業所数" dataCellStyle="桁区切り"/>
    <tableColumn id="15" xr3:uid="{2548826A-BE09-4C7C-861B-6F5F0144B5F7}" name="法人／構成比" dataDxfId="392"/>
    <tableColumn id="16" xr3:uid="{B5929AC7-345E-43E5-B36E-CE0661DD6466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E427E4B-80AC-4548-8A11-3100C0382A55}" name="S_TABLE_24344" displayName="S_TABLE_24344" ref="B50:I71" totalsRowShown="0">
  <autoFilter ref="B50:I71" xr:uid="{FE427E4B-80AC-4548-8A11-3100C0382A55}"/>
  <tableColumns count="8">
    <tableColumn id="9" xr3:uid="{7FB3500D-A5C7-4233-8F0E-C18D33E62C3F}" name="産業小分類上位２０"/>
    <tableColumn id="10" xr3:uid="{37AB75F7-89E0-4290-BDEC-2DB9BB9CE7FF}" name="総数／事業所数" dataCellStyle="桁区切り"/>
    <tableColumn id="11" xr3:uid="{A83C1740-166E-4A0B-A184-A0FDBB37C428}" name="総数／構成比" dataDxfId="142"/>
    <tableColumn id="12" xr3:uid="{050A0143-0E5B-44F5-8F02-FA24A923385C}" name="個人／事業所数" dataCellStyle="桁区切り"/>
    <tableColumn id="13" xr3:uid="{42DD8509-5E8C-4C19-ADE5-6CDFF0D8B046}" name="個人／構成比" dataDxfId="141"/>
    <tableColumn id="14" xr3:uid="{3E5BE823-B6C6-49F5-B233-A650044E4EA6}" name="法人／事業所数" dataCellStyle="桁区切り"/>
    <tableColumn id="15" xr3:uid="{39647B15-C6BA-4B67-9DBC-33C08A914264}" name="法人／構成比" dataDxfId="140"/>
    <tableColumn id="16" xr3:uid="{1FB91D5E-B70A-4882-8143-9B8BEE567209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C600C66-226C-495A-A28E-4D6853D19437}" name="LTBL_24441" displayName="LTBL_24441" ref="B4:I20" totalsRowCount="1">
  <autoFilter ref="B4:I19" xr:uid="{1C600C66-226C-495A-A28E-4D6853D19437}"/>
  <tableColumns count="8">
    <tableColumn id="9" xr3:uid="{75AB116E-BED6-48ED-A9AF-43A10698A881}" name="産業大分類" totalsRowLabel="合計" totalsRowDxfId="139"/>
    <tableColumn id="10" xr3:uid="{A1EDA43A-DABC-4CE3-95CA-F92286625918}" name="総数／事業所数" totalsRowFunction="custom" totalsRowDxfId="138" dataCellStyle="桁区切り" totalsRowCellStyle="桁区切り">
      <totalsRowFormula>SUM(LTBL_24441[総数／事業所数])</totalsRowFormula>
    </tableColumn>
    <tableColumn id="11" xr3:uid="{19BBEE8E-6148-4FA8-90CB-CE4B581E5E18}" name="総数／構成比" dataDxfId="137"/>
    <tableColumn id="12" xr3:uid="{A3FCB270-3F70-4C52-AE03-B9E736E63007}" name="個人／事業所数" totalsRowFunction="sum" totalsRowDxfId="136" dataCellStyle="桁区切り" totalsRowCellStyle="桁区切り"/>
    <tableColumn id="13" xr3:uid="{5E0065C1-7F79-4FF8-BCD3-679EBFF05F70}" name="個人／構成比" dataDxfId="135"/>
    <tableColumn id="14" xr3:uid="{F19D758D-E955-4AB9-BEE9-55BB8F3EE7E5}" name="法人／事業所数" totalsRowFunction="sum" totalsRowDxfId="134" dataCellStyle="桁区切り" totalsRowCellStyle="桁区切り"/>
    <tableColumn id="15" xr3:uid="{390D3344-BD1C-4DAD-A53E-E61FC4D13410}" name="法人／構成比" dataDxfId="133"/>
    <tableColumn id="16" xr3:uid="{45FD190C-3480-4872-AC8B-6EBE9D46421D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B9F3793-8DE7-4CD8-8604-ABDEFFD050E3}" name="M_TABLE_24441" displayName="M_TABLE_24441" ref="B23:I44" totalsRowShown="0">
  <autoFilter ref="B23:I44" xr:uid="{5B9F3793-8DE7-4CD8-8604-ABDEFFD050E3}"/>
  <tableColumns count="8">
    <tableColumn id="9" xr3:uid="{CB4FF608-AA1E-4A8C-AAC3-CD6470BD5B25}" name="産業中分類上位２０"/>
    <tableColumn id="10" xr3:uid="{64052FD6-F340-40E8-8916-3A9E46017777}" name="総数／事業所数" dataCellStyle="桁区切り"/>
    <tableColumn id="11" xr3:uid="{E9EB4DC9-FA62-4023-A019-0DAFB97E1BA0}" name="総数／構成比" dataDxfId="131"/>
    <tableColumn id="12" xr3:uid="{3CAD3198-BC2A-4B71-A195-4F931A7CA81C}" name="個人／事業所数" dataCellStyle="桁区切り"/>
    <tableColumn id="13" xr3:uid="{A1AE6849-7021-4DB5-8B75-491ED706B913}" name="個人／構成比" dataDxfId="130"/>
    <tableColumn id="14" xr3:uid="{B6E30AE8-6206-403B-A0E5-837BFA284BE3}" name="法人／事業所数" dataCellStyle="桁区切り"/>
    <tableColumn id="15" xr3:uid="{68772553-0441-4A57-9FDE-464DCD10EB8A}" name="法人／構成比" dataDxfId="129"/>
    <tableColumn id="16" xr3:uid="{E70F6CB1-8E08-4083-BEE8-972583C34E3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B3C78A0-D467-49F6-9B69-7F22143680C2}" name="S_TABLE_24441" displayName="S_TABLE_24441" ref="B47:I68" totalsRowShown="0">
  <autoFilter ref="B47:I68" xr:uid="{AB3C78A0-D467-49F6-9B69-7F22143680C2}"/>
  <tableColumns count="8">
    <tableColumn id="9" xr3:uid="{F681CA7C-8C5B-4B87-B3AA-CD0D33050CD8}" name="産業小分類上位２０"/>
    <tableColumn id="10" xr3:uid="{B720267B-3EA9-44F0-96FF-5798C759495D}" name="総数／事業所数" dataCellStyle="桁区切り"/>
    <tableColumn id="11" xr3:uid="{62CA2EA9-7700-488D-89D6-C8B7E4003449}" name="総数／構成比" dataDxfId="128"/>
    <tableColumn id="12" xr3:uid="{0449688C-2503-4A7B-8423-CAEDF610F3E7}" name="個人／事業所数" dataCellStyle="桁区切り"/>
    <tableColumn id="13" xr3:uid="{9521FC19-0A57-43A6-A1A5-C9261DC19B33}" name="個人／構成比" dataDxfId="127"/>
    <tableColumn id="14" xr3:uid="{01C4DC2B-EC7C-41EE-A2B2-36ADFF827414}" name="法人／事業所数" dataCellStyle="桁区切り"/>
    <tableColumn id="15" xr3:uid="{CA43333F-7D02-4FAF-BE00-FBFBD3D1C4D5}" name="法人／構成比" dataDxfId="126"/>
    <tableColumn id="16" xr3:uid="{CDD8B83B-29DA-4B0A-BDED-B55E14E9C4E5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2CB2A49-4A79-47A4-9E7E-9FC3D2817D3F}" name="LTBL_24442" displayName="LTBL_24442" ref="B4:I20" totalsRowCount="1">
  <autoFilter ref="B4:I19" xr:uid="{E2CB2A49-4A79-47A4-9E7E-9FC3D2817D3F}"/>
  <tableColumns count="8">
    <tableColumn id="9" xr3:uid="{B1070DB5-9DA4-4275-9E4A-AA54BFD1F0E8}" name="産業大分類" totalsRowLabel="合計" totalsRowDxfId="125"/>
    <tableColumn id="10" xr3:uid="{F83E99A7-BC19-4180-B698-1F9298070ECF}" name="総数／事業所数" totalsRowFunction="custom" totalsRowDxfId="124" dataCellStyle="桁区切り" totalsRowCellStyle="桁区切り">
      <totalsRowFormula>SUM(LTBL_24442[総数／事業所数])</totalsRowFormula>
    </tableColumn>
    <tableColumn id="11" xr3:uid="{FFBCDD66-1B5A-4A95-984D-4EBD4F2B05A2}" name="総数／構成比" dataDxfId="123"/>
    <tableColumn id="12" xr3:uid="{967C7D24-D186-490E-ADE6-3E16DB237F69}" name="個人／事業所数" totalsRowFunction="sum" totalsRowDxfId="122" dataCellStyle="桁区切り" totalsRowCellStyle="桁区切り"/>
    <tableColumn id="13" xr3:uid="{96261EBF-18AC-4E0E-A927-57EB122AC4F5}" name="個人／構成比" dataDxfId="121"/>
    <tableColumn id="14" xr3:uid="{1A5D49F3-E532-41DA-A574-ED4606127CED}" name="法人／事業所数" totalsRowFunction="sum" totalsRowDxfId="120" dataCellStyle="桁区切り" totalsRowCellStyle="桁区切り"/>
    <tableColumn id="15" xr3:uid="{A0B3FA88-3C81-4DE0-964E-72F5D197A99E}" name="法人／構成比" dataDxfId="119"/>
    <tableColumn id="16" xr3:uid="{6F8C2594-D471-4709-B4CC-0C279956D6D3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31DAD7D-E314-4A30-B7AC-62F7087FF1EF}" name="M_TABLE_24442" displayName="M_TABLE_24442" ref="B23:I43" totalsRowShown="0">
  <autoFilter ref="B23:I43" xr:uid="{E31DAD7D-E314-4A30-B7AC-62F7087FF1EF}"/>
  <tableColumns count="8">
    <tableColumn id="9" xr3:uid="{94C45333-9FB3-4F4A-9A3A-D8909B1365B4}" name="産業中分類上位２０"/>
    <tableColumn id="10" xr3:uid="{71306D5B-0588-4E31-9A72-05DDA25BE32C}" name="総数／事業所数" dataCellStyle="桁区切り"/>
    <tableColumn id="11" xr3:uid="{D5EE5E9A-C720-4E7C-B8EA-B29D410F7A43}" name="総数／構成比" dataDxfId="117"/>
    <tableColumn id="12" xr3:uid="{F5DCE0C7-9E0C-474D-B20D-55417B95499B}" name="個人／事業所数" dataCellStyle="桁区切り"/>
    <tableColumn id="13" xr3:uid="{22F330DA-45F3-4011-9004-DB4D3650232C}" name="個人／構成比" dataDxfId="116"/>
    <tableColumn id="14" xr3:uid="{6E42936B-27E3-4EF3-B360-3D05E553E7E6}" name="法人／事業所数" dataCellStyle="桁区切り"/>
    <tableColumn id="15" xr3:uid="{DEF2743F-D099-40A2-AA7F-9D6FB4E16994}" name="法人／構成比" dataDxfId="115"/>
    <tableColumn id="16" xr3:uid="{79D0CAE0-A9F6-4E5E-B9BC-BE8B5A3DF97C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E77BED3-C55A-491C-98E7-FC9EA62BED05}" name="S_TABLE_24442" displayName="S_TABLE_24442" ref="B46:I66" totalsRowShown="0">
  <autoFilter ref="B46:I66" xr:uid="{DE77BED3-C55A-491C-98E7-FC9EA62BED05}"/>
  <tableColumns count="8">
    <tableColumn id="9" xr3:uid="{8E310B66-9914-41B1-8BD8-921893461E22}" name="産業小分類上位２０"/>
    <tableColumn id="10" xr3:uid="{4F5E826A-5ED7-4791-977F-A788748AA2DE}" name="総数／事業所数" dataCellStyle="桁区切り"/>
    <tableColumn id="11" xr3:uid="{408880E4-C320-439B-B29B-3C344389BC08}" name="総数／構成比" dataDxfId="114"/>
    <tableColumn id="12" xr3:uid="{02B2F508-F84D-4741-82F8-689AFCD60BBE}" name="個人／事業所数" dataCellStyle="桁区切り"/>
    <tableColumn id="13" xr3:uid="{1B4BD530-E577-4E39-8537-561E3BFE743F}" name="個人／構成比" dataDxfId="113"/>
    <tableColumn id="14" xr3:uid="{689A779F-9204-443B-A067-836C81090AE5}" name="法人／事業所数" dataCellStyle="桁区切り"/>
    <tableColumn id="15" xr3:uid="{3F72D32F-AFCC-4559-86E9-252257FCA1F3}" name="法人／構成比" dataDxfId="112"/>
    <tableColumn id="16" xr3:uid="{97853971-E108-4B09-A614-F96CE2A86D7F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8E4E7D16-1BA7-40EB-B9DC-3374FEAB920F}" name="LTBL_24443" displayName="LTBL_24443" ref="B4:I20" totalsRowCount="1">
  <autoFilter ref="B4:I19" xr:uid="{8E4E7D16-1BA7-40EB-B9DC-3374FEAB920F}"/>
  <tableColumns count="8">
    <tableColumn id="9" xr3:uid="{90077EC6-808A-43AF-A391-D7E4BC5868CC}" name="産業大分類" totalsRowLabel="合計" totalsRowDxfId="111"/>
    <tableColumn id="10" xr3:uid="{FB75B597-8F3B-45E6-97D2-192D50E13351}" name="総数／事業所数" totalsRowFunction="custom" totalsRowDxfId="110" dataCellStyle="桁区切り" totalsRowCellStyle="桁区切り">
      <totalsRowFormula>SUM(LTBL_24443[総数／事業所数])</totalsRowFormula>
    </tableColumn>
    <tableColumn id="11" xr3:uid="{74BF60D1-0A31-435D-9F98-95A4FF53BA8E}" name="総数／構成比" dataDxfId="109"/>
    <tableColumn id="12" xr3:uid="{79EA4476-A8ED-4A27-92B5-520C2D112990}" name="個人／事業所数" totalsRowFunction="sum" totalsRowDxfId="108" dataCellStyle="桁区切り" totalsRowCellStyle="桁区切り"/>
    <tableColumn id="13" xr3:uid="{F1DCABB8-2BFC-4BBB-BDD3-D5E582D2C3E2}" name="個人／構成比" dataDxfId="107"/>
    <tableColumn id="14" xr3:uid="{CD85961B-FC52-4996-B9F8-07B7EA784352}" name="法人／事業所数" totalsRowFunction="sum" totalsRowDxfId="106" dataCellStyle="桁区切り" totalsRowCellStyle="桁区切り"/>
    <tableColumn id="15" xr3:uid="{E32FBB79-F372-44DB-916B-C66CC1DE2E70}" name="法人／構成比" dataDxfId="105"/>
    <tableColumn id="16" xr3:uid="{9686174B-863D-47E1-A9E7-A6A43FC51A42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D3572BA-BC58-4EF7-B57C-A6E278E1BFEA}" name="M_TABLE_24443" displayName="M_TABLE_24443" ref="B23:I45" totalsRowShown="0">
  <autoFilter ref="B23:I45" xr:uid="{5D3572BA-BC58-4EF7-B57C-A6E278E1BFEA}"/>
  <tableColumns count="8">
    <tableColumn id="9" xr3:uid="{2B84B093-63AE-439E-A14F-4C3C7B380134}" name="産業中分類上位２０"/>
    <tableColumn id="10" xr3:uid="{8BFB0454-BAC0-46F9-89D0-4DC06AB7C893}" name="総数／事業所数" dataCellStyle="桁区切り"/>
    <tableColumn id="11" xr3:uid="{5E92AB4E-7772-49C9-8090-C7584A15264E}" name="総数／構成比" dataDxfId="103"/>
    <tableColumn id="12" xr3:uid="{DFB44D05-1E67-4C0D-A004-72B56857ECE6}" name="個人／事業所数" dataCellStyle="桁区切り"/>
    <tableColumn id="13" xr3:uid="{58F0886B-B6CF-4A88-B9FA-09B0964AB978}" name="個人／構成比" dataDxfId="102"/>
    <tableColumn id="14" xr3:uid="{6AB2329F-89E0-47BD-A7E2-79657F5BF9E3}" name="法人／事業所数" dataCellStyle="桁区切り"/>
    <tableColumn id="15" xr3:uid="{D117AB3C-A881-48EE-83F1-ECEFA2B146C4}" name="法人／構成比" dataDxfId="101"/>
    <tableColumn id="16" xr3:uid="{A6655F60-BC3B-4467-9079-7B5ECDC7E44F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203F3-9E8D-44B6-B631-4A55A40B2769}" name="S_TABLE_24443" displayName="S_TABLE_24443" ref="B48:I70" totalsRowShown="0">
  <autoFilter ref="B48:I70" xr:uid="{000203F3-9E8D-44B6-B631-4A55A40B2769}"/>
  <tableColumns count="8">
    <tableColumn id="9" xr3:uid="{81A8C8D8-FED2-4D0E-821E-B2B0F4BBDD42}" name="産業小分類上位２０"/>
    <tableColumn id="10" xr3:uid="{54AC3C9C-ACDD-4CE4-A8EF-423683AE2BDB}" name="総数／事業所数" dataCellStyle="桁区切り"/>
    <tableColumn id="11" xr3:uid="{3ACEE7C6-0376-4B24-9252-5F2AA86D4E28}" name="総数／構成比" dataDxfId="100"/>
    <tableColumn id="12" xr3:uid="{0298C51E-6D37-48C1-8ADD-4D560AC33BF5}" name="個人／事業所数" dataCellStyle="桁区切り"/>
    <tableColumn id="13" xr3:uid="{663D3ACA-35BF-40D5-BD1E-F8A7010D21D2}" name="個人／構成比" dataDxfId="99"/>
    <tableColumn id="14" xr3:uid="{366B7AA9-C878-49DA-80E6-FD4F99E1189C}" name="法人／事業所数" dataCellStyle="桁区切り"/>
    <tableColumn id="15" xr3:uid="{C4259F6E-F518-4CE1-83D4-D12526C611E2}" name="法人／構成比" dataDxfId="98"/>
    <tableColumn id="16" xr3:uid="{27C60E40-A18A-4286-BF31-CD67C5086431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C7FCFD6-50B1-45ED-8F2E-95AF86F7A3B0}" name="LTBL_24202" displayName="LTBL_24202" ref="B4:I20" totalsRowCount="1">
  <autoFilter ref="B4:I19" xr:uid="{2C7FCFD6-50B1-45ED-8F2E-95AF86F7A3B0}"/>
  <tableColumns count="8">
    <tableColumn id="9" xr3:uid="{5A0BDA2D-B7C2-4C50-AAA4-AE7671517283}" name="産業大分類" totalsRowLabel="合計" totalsRowDxfId="391"/>
    <tableColumn id="10" xr3:uid="{79833B62-D8F6-44FB-9782-4C9635E6CDD2}" name="総数／事業所数" totalsRowFunction="custom" totalsRowDxfId="390" dataCellStyle="桁区切り" totalsRowCellStyle="桁区切り">
      <totalsRowFormula>SUM(LTBL_24202[総数／事業所数])</totalsRowFormula>
    </tableColumn>
    <tableColumn id="11" xr3:uid="{B520BBF5-6F7A-47DA-A192-B57907FC27C7}" name="総数／構成比" dataDxfId="389"/>
    <tableColumn id="12" xr3:uid="{9A48A815-781A-48CC-B917-83B59AF81657}" name="個人／事業所数" totalsRowFunction="sum" totalsRowDxfId="388" dataCellStyle="桁区切り" totalsRowCellStyle="桁区切り"/>
    <tableColumn id="13" xr3:uid="{B1B3E83D-6BF6-46D0-B3B6-0BB0270AF657}" name="個人／構成比" dataDxfId="387"/>
    <tableColumn id="14" xr3:uid="{24691F0A-A0F7-43C9-B9C4-1CD3F4DE4995}" name="法人／事業所数" totalsRowFunction="sum" totalsRowDxfId="386" dataCellStyle="桁区切り" totalsRowCellStyle="桁区切り"/>
    <tableColumn id="15" xr3:uid="{7CD72CC1-0CB5-407D-9DC8-A3F3E3CE6A64}" name="法人／構成比" dataDxfId="385"/>
    <tableColumn id="16" xr3:uid="{6FFD1154-004C-47D3-8FE1-6640490CC3A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7F155F2-B70D-4C36-B7DA-78DFE5449599}" name="LTBL_24461" displayName="LTBL_24461" ref="B4:I20" totalsRowCount="1">
  <autoFilter ref="B4:I19" xr:uid="{77F155F2-B70D-4C36-B7DA-78DFE5449599}"/>
  <tableColumns count="8">
    <tableColumn id="9" xr3:uid="{6C4789F7-4C71-44D7-8548-FCA3B1E9D6C2}" name="産業大分類" totalsRowLabel="合計" totalsRowDxfId="97"/>
    <tableColumn id="10" xr3:uid="{5B2335D2-0F74-44A8-B76D-22291DDB9FE2}" name="総数／事業所数" totalsRowFunction="custom" totalsRowDxfId="96" dataCellStyle="桁区切り" totalsRowCellStyle="桁区切り">
      <totalsRowFormula>SUM(LTBL_24461[総数／事業所数])</totalsRowFormula>
    </tableColumn>
    <tableColumn id="11" xr3:uid="{3FA83775-8010-4EC1-A3A7-F5462EB1005F}" name="総数／構成比" dataDxfId="95"/>
    <tableColumn id="12" xr3:uid="{07D389B8-2031-4E19-B57C-115F21BD6551}" name="個人／事業所数" totalsRowFunction="sum" totalsRowDxfId="94" dataCellStyle="桁区切り" totalsRowCellStyle="桁区切り"/>
    <tableColumn id="13" xr3:uid="{D8371A65-AA4E-4273-934B-D19DF4B56CEC}" name="個人／構成比" dataDxfId="93"/>
    <tableColumn id="14" xr3:uid="{108A501F-54BB-4295-BBCE-4C4908225F0A}" name="法人／事業所数" totalsRowFunction="sum" totalsRowDxfId="92" dataCellStyle="桁区切り" totalsRowCellStyle="桁区切り"/>
    <tableColumn id="15" xr3:uid="{2C0D06B5-7364-42E6-BC49-365B80604659}" name="法人／構成比" dataDxfId="91"/>
    <tableColumn id="16" xr3:uid="{E9AB29C7-7EB7-4DC1-9563-F7D5D5745C23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9285B17-9428-4EE0-B7A8-4A7C9AF54048}" name="M_TABLE_24461" displayName="M_TABLE_24461" ref="B23:I44" totalsRowShown="0">
  <autoFilter ref="B23:I44" xr:uid="{89285B17-9428-4EE0-B7A8-4A7C9AF54048}"/>
  <tableColumns count="8">
    <tableColumn id="9" xr3:uid="{61DB4239-C73E-4265-8BA7-18A13E58FA29}" name="産業中分類上位２０"/>
    <tableColumn id="10" xr3:uid="{09244CDB-A404-4198-B0D6-DC612B48D060}" name="総数／事業所数" dataCellStyle="桁区切り"/>
    <tableColumn id="11" xr3:uid="{1F28CB1F-D3AA-4C14-B953-A90605AF22D3}" name="総数／構成比" dataDxfId="89"/>
    <tableColumn id="12" xr3:uid="{3FE0FDC2-AAA4-46C2-815E-3741473CFA8C}" name="個人／事業所数" dataCellStyle="桁区切り"/>
    <tableColumn id="13" xr3:uid="{198EB125-C22E-48AA-BC70-EE9DB2B29FD4}" name="個人／構成比" dataDxfId="88"/>
    <tableColumn id="14" xr3:uid="{4BBD0055-6342-4438-B0B8-0AC3CFD81008}" name="法人／事業所数" dataCellStyle="桁区切り"/>
    <tableColumn id="15" xr3:uid="{C885C728-738C-449C-809C-37CA84D4E0EA}" name="法人／構成比" dataDxfId="87"/>
    <tableColumn id="16" xr3:uid="{3ED4787D-C844-4135-81B3-C44612112369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9FD0DC1-74B4-423F-A617-8B9B3081584E}" name="S_TABLE_24461" displayName="S_TABLE_24461" ref="B47:I68" totalsRowShown="0">
  <autoFilter ref="B47:I68" xr:uid="{19FD0DC1-74B4-423F-A617-8B9B3081584E}"/>
  <tableColumns count="8">
    <tableColumn id="9" xr3:uid="{60BAC39B-09BF-46D4-9B91-C17D0BA606E8}" name="産業小分類上位２０"/>
    <tableColumn id="10" xr3:uid="{6640EC45-73E5-47E6-AC7C-3AB1741AA332}" name="総数／事業所数" dataCellStyle="桁区切り"/>
    <tableColumn id="11" xr3:uid="{494667D8-0BDA-481E-A81C-6E93EF015893}" name="総数／構成比" dataDxfId="86"/>
    <tableColumn id="12" xr3:uid="{C32F73FD-253D-4D18-A056-5DAD8AFD326B}" name="個人／事業所数" dataCellStyle="桁区切り"/>
    <tableColumn id="13" xr3:uid="{90E4AD92-CF0E-4E5B-ADB3-D9ACC2BF604A}" name="個人／構成比" dataDxfId="85"/>
    <tableColumn id="14" xr3:uid="{2A5B8DAE-EB2C-452C-9D80-A59981EA21E5}" name="法人／事業所数" dataCellStyle="桁区切り"/>
    <tableColumn id="15" xr3:uid="{E9A0460D-DDEF-47A4-BB94-6EC55B3172CB}" name="法人／構成比" dataDxfId="84"/>
    <tableColumn id="16" xr3:uid="{2F06BA99-E9C2-4B3D-940E-F8DB850E9CA0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2D54C7B-A48C-411E-8724-0C1D143FA0B5}" name="LTBL_24470" displayName="LTBL_24470" ref="B4:I20" totalsRowCount="1">
  <autoFilter ref="B4:I19" xr:uid="{82D54C7B-A48C-411E-8724-0C1D143FA0B5}"/>
  <tableColumns count="8">
    <tableColumn id="9" xr3:uid="{37F53B4E-3479-4318-B027-86D281039F68}" name="産業大分類" totalsRowLabel="合計" totalsRowDxfId="83"/>
    <tableColumn id="10" xr3:uid="{66251A3A-E1F2-46A4-ADED-69379954F4D2}" name="総数／事業所数" totalsRowFunction="custom" totalsRowDxfId="82" dataCellStyle="桁区切り" totalsRowCellStyle="桁区切り">
      <totalsRowFormula>SUM(LTBL_24470[総数／事業所数])</totalsRowFormula>
    </tableColumn>
    <tableColumn id="11" xr3:uid="{E640C8D1-C69A-439E-885F-7A6B0AA879C8}" name="総数／構成比" dataDxfId="81"/>
    <tableColumn id="12" xr3:uid="{1316DF5F-2A15-4503-9F3E-7F9D9C33AFC1}" name="個人／事業所数" totalsRowFunction="sum" totalsRowDxfId="80" dataCellStyle="桁区切り" totalsRowCellStyle="桁区切り"/>
    <tableColumn id="13" xr3:uid="{5D8286EB-3EB5-4E02-B80F-33763BCB0875}" name="個人／構成比" dataDxfId="79"/>
    <tableColumn id="14" xr3:uid="{41E0BE15-320F-4DBE-9029-DE61F3D8C16C}" name="法人／事業所数" totalsRowFunction="sum" totalsRowDxfId="78" dataCellStyle="桁区切り" totalsRowCellStyle="桁区切り"/>
    <tableColumn id="15" xr3:uid="{285E4D16-95C6-43D9-9A85-0B67E39DE9C9}" name="法人／構成比" dataDxfId="77"/>
    <tableColumn id="16" xr3:uid="{CC44EA4F-BBE8-4D8E-8620-1D0EA837EBF0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BC4FB33-9DA3-4FC1-A4A2-FA482D98723F}" name="M_TABLE_24470" displayName="M_TABLE_24470" ref="B23:I51" totalsRowShown="0">
  <autoFilter ref="B23:I51" xr:uid="{4BC4FB33-9DA3-4FC1-A4A2-FA482D98723F}"/>
  <tableColumns count="8">
    <tableColumn id="9" xr3:uid="{3C91D5C8-367C-42EB-B53D-4374CE009FFE}" name="産業中分類上位２０"/>
    <tableColumn id="10" xr3:uid="{AF0A2B34-D2F8-4602-AB58-44BDC6FA97BB}" name="総数／事業所数" dataCellStyle="桁区切り"/>
    <tableColumn id="11" xr3:uid="{0B13D0B1-6E8D-4C2C-BFCD-6AEE2FF2A887}" name="総数／構成比" dataDxfId="75"/>
    <tableColumn id="12" xr3:uid="{4AABB222-1463-421A-9687-970FC372B5F2}" name="個人／事業所数" dataCellStyle="桁区切り"/>
    <tableColumn id="13" xr3:uid="{AA6163C2-C0CE-4B27-99CA-88AB9F0D15B1}" name="個人／構成比" dataDxfId="74"/>
    <tableColumn id="14" xr3:uid="{18E4EA42-E407-45F2-B28B-E5AE3E0883F4}" name="法人／事業所数" dataCellStyle="桁区切り"/>
    <tableColumn id="15" xr3:uid="{8EC2357C-8B3F-4FF8-9766-F39EFDB9C2C0}" name="法人／構成比" dataDxfId="73"/>
    <tableColumn id="16" xr3:uid="{8D11CB99-618E-4383-979D-A3AE0214E967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5D65B25-110B-447D-9B94-A28E0236064B}" name="S_TABLE_24470" displayName="S_TABLE_24470" ref="B54:I75" totalsRowShown="0">
  <autoFilter ref="B54:I75" xr:uid="{15D65B25-110B-447D-9B94-A28E0236064B}"/>
  <tableColumns count="8">
    <tableColumn id="9" xr3:uid="{3BE55BD4-B603-4F29-AEB0-632088B3CD33}" name="産業小分類上位２０"/>
    <tableColumn id="10" xr3:uid="{656C7896-2150-4ECA-BF46-85769F84033C}" name="総数／事業所数" dataCellStyle="桁区切り"/>
    <tableColumn id="11" xr3:uid="{C506247C-755C-49B1-A62E-99A36BF3535A}" name="総数／構成比" dataDxfId="72"/>
    <tableColumn id="12" xr3:uid="{416B5A79-37E4-403D-932C-5F0C8C405D8C}" name="個人／事業所数" dataCellStyle="桁区切り"/>
    <tableColumn id="13" xr3:uid="{E061D6BB-5551-4F06-BDBA-E37FE40D818C}" name="個人／構成比" dataDxfId="71"/>
    <tableColumn id="14" xr3:uid="{238D247D-E28D-49EF-A373-A4CB49F6DC54}" name="法人／事業所数" dataCellStyle="桁区切り"/>
    <tableColumn id="15" xr3:uid="{4314CB7B-B113-4B24-B953-61E0788BD15E}" name="法人／構成比" dataDxfId="70"/>
    <tableColumn id="16" xr3:uid="{DFF8C70F-FDA8-4D74-8C61-63E07F4EE809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E37AE1D-4EEA-48E2-8838-B1EEFB917DF2}" name="LTBL_24471" displayName="LTBL_24471" ref="B4:I20" totalsRowCount="1">
  <autoFilter ref="B4:I19" xr:uid="{7E37AE1D-4EEA-48E2-8838-B1EEFB917DF2}"/>
  <tableColumns count="8">
    <tableColumn id="9" xr3:uid="{8D34CBEE-6DC0-46F3-8A0E-502D381AECEC}" name="産業大分類" totalsRowLabel="合計" totalsRowDxfId="69"/>
    <tableColumn id="10" xr3:uid="{814E87B8-1274-4A80-8E09-DA629B88F016}" name="総数／事業所数" totalsRowFunction="custom" totalsRowDxfId="68" dataCellStyle="桁区切り" totalsRowCellStyle="桁区切り">
      <totalsRowFormula>SUM(LTBL_24471[総数／事業所数])</totalsRowFormula>
    </tableColumn>
    <tableColumn id="11" xr3:uid="{8139A130-FEDF-46DF-A4F3-C51B8A77FDD4}" name="総数／構成比" dataDxfId="67"/>
    <tableColumn id="12" xr3:uid="{5798BB41-6117-4FFE-85E0-EA01B10DC8D9}" name="個人／事業所数" totalsRowFunction="sum" totalsRowDxfId="66" dataCellStyle="桁区切り" totalsRowCellStyle="桁区切り"/>
    <tableColumn id="13" xr3:uid="{50785A3A-7269-4ADB-BEE2-14FA0652B492}" name="個人／構成比" dataDxfId="65"/>
    <tableColumn id="14" xr3:uid="{2DDBA42E-D327-47B4-BD0B-0A711AEAD11D}" name="法人／事業所数" totalsRowFunction="sum" totalsRowDxfId="64" dataCellStyle="桁区切り" totalsRowCellStyle="桁区切り"/>
    <tableColumn id="15" xr3:uid="{9B5AC0B1-3E3A-4762-9634-991AC4D08BBC}" name="法人／構成比" dataDxfId="63"/>
    <tableColumn id="16" xr3:uid="{704808EB-3DBC-4643-8BC1-511A9BE96F5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0856FAF-88D3-4AE6-B2AE-3314BA0E2797}" name="M_TABLE_24471" displayName="M_TABLE_24471" ref="B23:I50" totalsRowShown="0">
  <autoFilter ref="B23:I50" xr:uid="{90856FAF-88D3-4AE6-B2AE-3314BA0E2797}"/>
  <tableColumns count="8">
    <tableColumn id="9" xr3:uid="{691D9E55-D068-4DA3-8C4D-DA31F79814DB}" name="産業中分類上位２０"/>
    <tableColumn id="10" xr3:uid="{487A56E1-B908-4973-9A8F-4640AEF6F046}" name="総数／事業所数" dataCellStyle="桁区切り"/>
    <tableColumn id="11" xr3:uid="{B7F75139-940C-4525-8061-8816A07BAA2D}" name="総数／構成比" dataDxfId="61"/>
    <tableColumn id="12" xr3:uid="{F75F8FA8-E760-4F03-B487-7C5FB7102359}" name="個人／事業所数" dataCellStyle="桁区切り"/>
    <tableColumn id="13" xr3:uid="{00E78F5A-AF08-45DD-9855-0558B4FF0B14}" name="個人／構成比" dataDxfId="60"/>
    <tableColumn id="14" xr3:uid="{388E96A8-AD31-49E8-A6CA-052CF398429D}" name="法人／事業所数" dataCellStyle="桁区切り"/>
    <tableColumn id="15" xr3:uid="{6F059783-AD3C-4BB2-920C-17D09362F3A9}" name="法人／構成比" dataDxfId="59"/>
    <tableColumn id="16" xr3:uid="{702D5CD3-7E46-4EB1-957A-1C09EA1752A5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5198B39-457F-4E29-9B66-0EB0EBF7C22D}" name="S_TABLE_24471" displayName="S_TABLE_24471" ref="B53:I78" totalsRowShown="0">
  <autoFilter ref="B53:I78" xr:uid="{C5198B39-457F-4E29-9B66-0EB0EBF7C22D}"/>
  <tableColumns count="8">
    <tableColumn id="9" xr3:uid="{B601509D-5E2C-45A7-8182-468CA9C81AB0}" name="産業小分類上位２０"/>
    <tableColumn id="10" xr3:uid="{CA49A42E-D9AB-4C9E-BE06-D3487B77BEF7}" name="総数／事業所数" dataCellStyle="桁区切り"/>
    <tableColumn id="11" xr3:uid="{B2C099E7-7B70-4ADE-B15D-4C1F1E7E4F9C}" name="総数／構成比" dataDxfId="58"/>
    <tableColumn id="12" xr3:uid="{13FAAD11-24B8-4640-A2B4-367B50A3B956}" name="個人／事業所数" dataCellStyle="桁区切り"/>
    <tableColumn id="13" xr3:uid="{0DE99D76-69B2-4275-89E3-203E80A3639E}" name="個人／構成比" dataDxfId="57"/>
    <tableColumn id="14" xr3:uid="{411533B6-051A-4351-8B22-9BFFF7C7DD61}" name="法人／事業所数" dataCellStyle="桁区切り"/>
    <tableColumn id="15" xr3:uid="{17728A0D-7646-4A1D-A661-98ADC230D389}" name="法人／構成比" dataDxfId="56"/>
    <tableColumn id="16" xr3:uid="{23394A11-7598-4B97-A2F8-7AD742B58D67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B385F0D-5A29-4B34-8AED-6B9750C9C4A6}" name="LTBL_24472" displayName="LTBL_24472" ref="B4:I20" totalsRowCount="1">
  <autoFilter ref="B4:I19" xr:uid="{4B385F0D-5A29-4B34-8AED-6B9750C9C4A6}"/>
  <tableColumns count="8">
    <tableColumn id="9" xr3:uid="{4810BD6D-17B8-4BED-AF7D-E72713361B6F}" name="産業大分類" totalsRowLabel="合計" totalsRowDxfId="55"/>
    <tableColumn id="10" xr3:uid="{F6D5E90B-D15F-4622-A680-CC31C8B7B57C}" name="総数／事業所数" totalsRowFunction="custom" totalsRowDxfId="54" dataCellStyle="桁区切り" totalsRowCellStyle="桁区切り">
      <totalsRowFormula>SUM(LTBL_24472[総数／事業所数])</totalsRowFormula>
    </tableColumn>
    <tableColumn id="11" xr3:uid="{95FB9681-F40E-4A04-9D24-E27229ABD18A}" name="総数／構成比" dataDxfId="53"/>
    <tableColumn id="12" xr3:uid="{82983E30-51E9-4F95-9CCB-C47C14F94B01}" name="個人／事業所数" totalsRowFunction="sum" totalsRowDxfId="52" dataCellStyle="桁区切り" totalsRowCellStyle="桁区切り"/>
    <tableColumn id="13" xr3:uid="{A7CDE1AE-A873-4C57-BA90-EE6E29C7534E}" name="個人／構成比" dataDxfId="51"/>
    <tableColumn id="14" xr3:uid="{E9EC14FE-5208-41F7-8959-CB3939794E58}" name="法人／事業所数" totalsRowFunction="sum" totalsRowDxfId="50" dataCellStyle="桁区切り" totalsRowCellStyle="桁区切り"/>
    <tableColumn id="15" xr3:uid="{DDBDEE8C-D8DF-4E16-9258-06F33A9F8394}" name="法人／構成比" dataDxfId="49"/>
    <tableColumn id="16" xr3:uid="{589C459A-E7A1-4443-9E1D-622DC610EFD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30DE429-C083-40F7-8E1C-3CD00BB9E2C0}" name="M_TABLE_24202" displayName="M_TABLE_24202" ref="B23:I43" totalsRowShown="0">
  <autoFilter ref="B23:I43" xr:uid="{530DE429-C083-40F7-8E1C-3CD00BB9E2C0}"/>
  <tableColumns count="8">
    <tableColumn id="9" xr3:uid="{B44DAE80-6B5D-4F5A-AF9E-D77BD46A0BC6}" name="産業中分類上位２０"/>
    <tableColumn id="10" xr3:uid="{F45E759F-D1AE-4131-BCEE-A8AC6527148A}" name="総数／事業所数" dataCellStyle="桁区切り"/>
    <tableColumn id="11" xr3:uid="{6CF229CF-5776-4274-9C26-46003F6777B9}" name="総数／構成比" dataDxfId="383"/>
    <tableColumn id="12" xr3:uid="{7AA7B3B9-5703-479F-BB13-4AE9A02AE021}" name="個人／事業所数" dataCellStyle="桁区切り"/>
    <tableColumn id="13" xr3:uid="{A0A2EF43-EC01-423F-BA28-4455C932D371}" name="個人／構成比" dataDxfId="382"/>
    <tableColumn id="14" xr3:uid="{F2D45874-ABCB-46BB-BBB1-1B76E1FFCE50}" name="法人／事業所数" dataCellStyle="桁区切り"/>
    <tableColumn id="15" xr3:uid="{039B6F96-42A7-478D-96FF-A87E7512784E}" name="法人／構成比" dataDxfId="381"/>
    <tableColumn id="16" xr3:uid="{0C9AD99F-B4DD-4866-A162-2AF73D931F55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695D1EA-12CD-415C-94DC-94AA55EF8566}" name="M_TABLE_24472" displayName="M_TABLE_24472" ref="B23:I46" totalsRowShown="0">
  <autoFilter ref="B23:I46" xr:uid="{2695D1EA-12CD-415C-94DC-94AA55EF8566}"/>
  <tableColumns count="8">
    <tableColumn id="9" xr3:uid="{C72420EF-217B-4CED-AC2C-3E5DE3E1D13C}" name="産業中分類上位２０"/>
    <tableColumn id="10" xr3:uid="{C45440D9-456D-4D11-B65B-DBB6ACB67899}" name="総数／事業所数" dataCellStyle="桁区切り"/>
    <tableColumn id="11" xr3:uid="{66B917BF-BC81-4FF0-930D-18EEFCB375D8}" name="総数／構成比" dataDxfId="47"/>
    <tableColumn id="12" xr3:uid="{B2D3DEC1-076C-41A6-A32A-42B010ED2621}" name="個人／事業所数" dataCellStyle="桁区切り"/>
    <tableColumn id="13" xr3:uid="{80E4DB4D-D4C2-476F-9362-721A9C2DE650}" name="個人／構成比" dataDxfId="46"/>
    <tableColumn id="14" xr3:uid="{5C223FD1-0D42-4A9C-815E-523274EAF653}" name="法人／事業所数" dataCellStyle="桁区切り"/>
    <tableColumn id="15" xr3:uid="{47188262-4055-4FB3-AFE0-80B87EBA4C4E}" name="法人／構成比" dataDxfId="45"/>
    <tableColumn id="16" xr3:uid="{9D3D11D5-4193-43EC-96D8-528434D8A304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F1F31D8-AB9B-421A-9946-4399B3F4042C}" name="S_TABLE_24472" displayName="S_TABLE_24472" ref="B49:I69" totalsRowShown="0">
  <autoFilter ref="B49:I69" xr:uid="{8F1F31D8-AB9B-421A-9946-4399B3F4042C}"/>
  <tableColumns count="8">
    <tableColumn id="9" xr3:uid="{4547FD77-AC30-4FDC-A812-5084189E885F}" name="産業小分類上位２０"/>
    <tableColumn id="10" xr3:uid="{400504B5-AD56-4380-A0B8-17910430ADA3}" name="総数／事業所数" dataCellStyle="桁区切り"/>
    <tableColumn id="11" xr3:uid="{833D0597-2BF7-4E0C-90B5-DBE184E63E09}" name="総数／構成比" dataDxfId="44"/>
    <tableColumn id="12" xr3:uid="{F427C821-C028-4040-9635-770348C0A4A1}" name="個人／事業所数" dataCellStyle="桁区切り"/>
    <tableColumn id="13" xr3:uid="{D825F785-397E-4ADE-AF74-F34CAF30B95A}" name="個人／構成比" dataDxfId="43"/>
    <tableColumn id="14" xr3:uid="{561E8093-B23B-453A-9339-4562271447E7}" name="法人／事業所数" dataCellStyle="桁区切り"/>
    <tableColumn id="15" xr3:uid="{AEE182D8-F9F7-4B19-A14A-BA5C3FF8309F}" name="法人／構成比" dataDxfId="42"/>
    <tableColumn id="16" xr3:uid="{0DF82915-CF7C-40FE-9848-7618F11631A6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9883C6D-5FDC-4E10-82A2-A42AB67B211A}" name="LTBL_24543" displayName="LTBL_24543" ref="B4:I20" totalsRowCount="1">
  <autoFilter ref="B4:I19" xr:uid="{89883C6D-5FDC-4E10-82A2-A42AB67B211A}"/>
  <tableColumns count="8">
    <tableColumn id="9" xr3:uid="{2FD97E67-D48B-487B-BC7C-F03A5B7352AF}" name="産業大分類" totalsRowLabel="合計" totalsRowDxfId="41"/>
    <tableColumn id="10" xr3:uid="{CF33B516-DAA5-4379-965B-9807D62B62B2}" name="総数／事業所数" totalsRowFunction="custom" totalsRowDxfId="40" dataCellStyle="桁区切り" totalsRowCellStyle="桁区切り">
      <totalsRowFormula>SUM(LTBL_24543[総数／事業所数])</totalsRowFormula>
    </tableColumn>
    <tableColumn id="11" xr3:uid="{4DE6A9D9-52B7-431F-AAB5-621CF228E13B}" name="総数／構成比" dataDxfId="39"/>
    <tableColumn id="12" xr3:uid="{C91A9835-4E60-46AA-9782-50C26470857A}" name="個人／事業所数" totalsRowFunction="sum" totalsRowDxfId="38" dataCellStyle="桁区切り" totalsRowCellStyle="桁区切り"/>
    <tableColumn id="13" xr3:uid="{9202B74D-74C1-4BF8-85EE-CC466DD7A6DD}" name="個人／構成比" dataDxfId="37"/>
    <tableColumn id="14" xr3:uid="{023B216B-F7B6-4727-A48D-29A726D99A21}" name="法人／事業所数" totalsRowFunction="sum" totalsRowDxfId="36" dataCellStyle="桁区切り" totalsRowCellStyle="桁区切り"/>
    <tableColumn id="15" xr3:uid="{546ACA61-B4D1-4432-9773-DBA3B16307D2}" name="法人／構成比" dataDxfId="35"/>
    <tableColumn id="16" xr3:uid="{18D20AB5-BD57-4745-B3BB-65E9119C668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1B971701-63DD-4261-B023-F7FA04C6CA69}" name="M_TABLE_24543" displayName="M_TABLE_24543" ref="B23:I44" totalsRowShown="0">
  <autoFilter ref="B23:I44" xr:uid="{1B971701-63DD-4261-B023-F7FA04C6CA69}"/>
  <tableColumns count="8">
    <tableColumn id="9" xr3:uid="{266D783C-810D-4771-B3B2-B7140CCA61DB}" name="産業中分類上位２０"/>
    <tableColumn id="10" xr3:uid="{558AEFD3-43EB-4634-99DA-DD55D6AF2478}" name="総数／事業所数" dataCellStyle="桁区切り"/>
    <tableColumn id="11" xr3:uid="{7BAE60AF-2791-47AF-9E69-BB8029AFA729}" name="総数／構成比" dataDxfId="33"/>
    <tableColumn id="12" xr3:uid="{08A3F92C-A4A7-4EF1-944D-0E65FF185E94}" name="個人／事業所数" dataCellStyle="桁区切り"/>
    <tableColumn id="13" xr3:uid="{0C1A7AC4-25B9-46C0-8BA5-51A277971D74}" name="個人／構成比" dataDxfId="32"/>
    <tableColumn id="14" xr3:uid="{1D1C876A-1E95-4002-9B7B-E965BB2B78EE}" name="法人／事業所数" dataCellStyle="桁区切り"/>
    <tableColumn id="15" xr3:uid="{90A73E0D-684F-480F-9E48-E5F029B11A60}" name="法人／構成比" dataDxfId="31"/>
    <tableColumn id="16" xr3:uid="{DD440436-351F-418A-8906-C2F4C8CB1C81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25DA9AE-0E99-4CE1-BF1F-6888FD474598}" name="S_TABLE_24543" displayName="S_TABLE_24543" ref="B47:I67" totalsRowShown="0">
  <autoFilter ref="B47:I67" xr:uid="{E25DA9AE-0E99-4CE1-BF1F-6888FD474598}"/>
  <tableColumns count="8">
    <tableColumn id="9" xr3:uid="{EBA4505E-5A9A-4E3F-B11F-2E561E6D0FF7}" name="産業小分類上位２０"/>
    <tableColumn id="10" xr3:uid="{4D674944-1E8C-40F4-BCC4-605DE8A38309}" name="総数／事業所数" dataCellStyle="桁区切り"/>
    <tableColumn id="11" xr3:uid="{9DAD7141-CDA1-4FDD-912D-D7989C7E8547}" name="総数／構成比" dataDxfId="30"/>
    <tableColumn id="12" xr3:uid="{79190532-65F9-4C46-B440-BF9FC7D5DDAF}" name="個人／事業所数" dataCellStyle="桁区切り"/>
    <tableColumn id="13" xr3:uid="{BAEE25FD-E7AE-4D98-B372-F59DC5983D76}" name="個人／構成比" dataDxfId="29"/>
    <tableColumn id="14" xr3:uid="{0DDECE78-9CFF-4013-A1B4-AFCEF8E3940B}" name="法人／事業所数" dataCellStyle="桁区切り"/>
    <tableColumn id="15" xr3:uid="{D2DA2547-8028-445B-BFC8-A1C8DF8BDF8A}" name="法人／構成比" dataDxfId="28"/>
    <tableColumn id="16" xr3:uid="{01D7B859-4FAA-4776-ADEC-57146C0ECCA6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4CABFB58-ED59-476A-B44B-2EEE2503E554}" name="LTBL_24561" displayName="LTBL_24561" ref="B4:I20" totalsRowCount="1">
  <autoFilter ref="B4:I19" xr:uid="{4CABFB58-ED59-476A-B44B-2EEE2503E554}"/>
  <tableColumns count="8">
    <tableColumn id="9" xr3:uid="{6F0B5025-F77C-4357-AF1F-1AA33C60ABEB}" name="産業大分類" totalsRowLabel="合計" totalsRowDxfId="27"/>
    <tableColumn id="10" xr3:uid="{72731BAE-C05D-40FF-BEA1-D18D7980A580}" name="総数／事業所数" totalsRowFunction="custom" totalsRowDxfId="26" dataCellStyle="桁区切り" totalsRowCellStyle="桁区切り">
      <totalsRowFormula>SUM(LTBL_24561[総数／事業所数])</totalsRowFormula>
    </tableColumn>
    <tableColumn id="11" xr3:uid="{EE3A301B-8878-4F57-8049-6A9C2B77C0F6}" name="総数／構成比" dataDxfId="25"/>
    <tableColumn id="12" xr3:uid="{84059468-5291-4EE5-869C-A1E0AC9CB450}" name="個人／事業所数" totalsRowFunction="sum" totalsRowDxfId="24" dataCellStyle="桁区切り" totalsRowCellStyle="桁区切り"/>
    <tableColumn id="13" xr3:uid="{D5B30841-D7ED-4571-A434-DBE8598952C8}" name="個人／構成比" dataDxfId="23"/>
    <tableColumn id="14" xr3:uid="{3A47AE28-4800-4A0C-B1EC-A9384544CD98}" name="法人／事業所数" totalsRowFunction="sum" totalsRowDxfId="22" dataCellStyle="桁区切り" totalsRowCellStyle="桁区切り"/>
    <tableColumn id="15" xr3:uid="{4381B028-4566-4000-9F89-20BC1B1E26C5}" name="法人／構成比" dataDxfId="21"/>
    <tableColumn id="16" xr3:uid="{A56482CA-0A87-4819-AD81-2D248E0084EF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2BA02D29-8352-4EA6-A71E-925A51DF7697}" name="M_TABLE_24561" displayName="M_TABLE_24561" ref="B23:I43" totalsRowShown="0">
  <autoFilter ref="B23:I43" xr:uid="{2BA02D29-8352-4EA6-A71E-925A51DF7697}"/>
  <tableColumns count="8">
    <tableColumn id="9" xr3:uid="{7317ADFD-1556-49BC-8BC9-D5B97068DEE9}" name="産業中分類上位２０"/>
    <tableColumn id="10" xr3:uid="{E5DA80AA-DFD0-443E-B740-E9C8B02FAC2B}" name="総数／事業所数" dataCellStyle="桁区切り"/>
    <tableColumn id="11" xr3:uid="{9D46443D-FE3F-42ED-A2BD-82AF84673BC1}" name="総数／構成比" dataDxfId="19"/>
    <tableColumn id="12" xr3:uid="{6985C3C6-04C1-4AD1-91A8-83B6E9E7159D}" name="個人／事業所数" dataCellStyle="桁区切り"/>
    <tableColumn id="13" xr3:uid="{A27228C7-6427-40C5-AD4C-C591F738162A}" name="個人／構成比" dataDxfId="18"/>
    <tableColumn id="14" xr3:uid="{19B2494D-03B7-4132-98CC-18F2454467EF}" name="法人／事業所数" dataCellStyle="桁区切り"/>
    <tableColumn id="15" xr3:uid="{441F871B-9167-407E-8C93-7DB8532E80E7}" name="法人／構成比" dataDxfId="17"/>
    <tableColumn id="16" xr3:uid="{13DFBB17-BD4E-437C-A361-2E4ECBBEEC6A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B72AB76-72A5-42BD-B0A3-2F57C71E04DF}" name="S_TABLE_24561" displayName="S_TABLE_24561" ref="B46:I66" totalsRowShown="0">
  <autoFilter ref="B46:I66" xr:uid="{6B72AB76-72A5-42BD-B0A3-2F57C71E04DF}"/>
  <tableColumns count="8">
    <tableColumn id="9" xr3:uid="{400FBA90-0316-44EC-A7DA-DA8BBF621CB2}" name="産業小分類上位２０"/>
    <tableColumn id="10" xr3:uid="{36203245-929C-4D50-97FD-2463A7B855E5}" name="総数／事業所数" dataCellStyle="桁区切り"/>
    <tableColumn id="11" xr3:uid="{8881D8EE-AC32-49D2-A79D-64A196818B59}" name="総数／構成比" dataDxfId="16"/>
    <tableColumn id="12" xr3:uid="{BE898727-5660-4669-B116-AF4FA06F3C52}" name="個人／事業所数" dataCellStyle="桁区切り"/>
    <tableColumn id="13" xr3:uid="{005C4E76-311C-40F7-A7B5-A7EE77A9F0E9}" name="個人／構成比" dataDxfId="15"/>
    <tableColumn id="14" xr3:uid="{1CEBEEEE-892F-406A-BAAA-97E775E3A26A}" name="法人／事業所数" dataCellStyle="桁区切り"/>
    <tableColumn id="15" xr3:uid="{13A867EB-49D2-4254-9364-6DDCE9289229}" name="法人／構成比" dataDxfId="14"/>
    <tableColumn id="16" xr3:uid="{A6D8697D-EEDC-4905-A78A-B460C44AE9A9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71DF265-1E46-4EC8-8EDC-A6972DB2B12A}" name="LTBL_24562" displayName="LTBL_24562" ref="B4:I20" totalsRowCount="1">
  <autoFilter ref="B4:I19" xr:uid="{571DF265-1E46-4EC8-8EDC-A6972DB2B12A}"/>
  <tableColumns count="8">
    <tableColumn id="9" xr3:uid="{2B65B893-9B74-4F20-8AA5-8F3EF7C76AE9}" name="産業大分類" totalsRowLabel="合計" totalsRowDxfId="13"/>
    <tableColumn id="10" xr3:uid="{868D6692-EA18-4D22-A5E6-1017BADB8838}" name="総数／事業所数" totalsRowFunction="custom" totalsRowDxfId="12" dataCellStyle="桁区切り" totalsRowCellStyle="桁区切り">
      <totalsRowFormula>SUM(LTBL_24562[総数／事業所数])</totalsRowFormula>
    </tableColumn>
    <tableColumn id="11" xr3:uid="{B43FF892-D138-4AD4-B328-24A7D51C5D70}" name="総数／構成比" dataDxfId="11"/>
    <tableColumn id="12" xr3:uid="{9929FB85-E86E-47D6-98E9-A07C6B0F16FF}" name="個人／事業所数" totalsRowFunction="sum" totalsRowDxfId="10" dataCellStyle="桁区切り" totalsRowCellStyle="桁区切り"/>
    <tableColumn id="13" xr3:uid="{B4AB6D0C-86F9-424F-9807-AE8BE9E61A17}" name="個人／構成比" dataDxfId="9"/>
    <tableColumn id="14" xr3:uid="{AC471DAC-1235-46AC-B144-5AE846823744}" name="法人／事業所数" totalsRowFunction="sum" totalsRowDxfId="8" dataCellStyle="桁区切り" totalsRowCellStyle="桁区切り"/>
    <tableColumn id="15" xr3:uid="{EE406307-CD4C-489B-A684-05BE45E2F0C7}" name="法人／構成比" dataDxfId="7"/>
    <tableColumn id="16" xr3:uid="{5D64CDEF-933C-4697-892F-CC260CE213C7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AC2978C-E420-4752-BFB7-6CEEA22DE25D}" name="M_TABLE_24562" displayName="M_TABLE_24562" ref="B23:I51" totalsRowShown="0">
  <autoFilter ref="B23:I51" xr:uid="{AAC2978C-E420-4752-BFB7-6CEEA22DE25D}"/>
  <tableColumns count="8">
    <tableColumn id="9" xr3:uid="{1254B967-9CE6-485E-88E6-7354C7560AB4}" name="産業中分類上位２０"/>
    <tableColumn id="10" xr3:uid="{BFD070CF-22FA-48B3-A158-0FB06334EE18}" name="総数／事業所数" dataCellStyle="桁区切り"/>
    <tableColumn id="11" xr3:uid="{966FFC39-9BE6-437F-A863-1F02549C169F}" name="総数／構成比" dataDxfId="5"/>
    <tableColumn id="12" xr3:uid="{B6E71850-52B9-456A-831C-11B91C836517}" name="個人／事業所数" dataCellStyle="桁区切り"/>
    <tableColumn id="13" xr3:uid="{089EBDAE-B41C-47B9-8DD5-5476C3CF265A}" name="個人／構成比" dataDxfId="4"/>
    <tableColumn id="14" xr3:uid="{A9ECB3C3-6450-488E-BC77-5CA2F7846E31}" name="法人／事業所数" dataCellStyle="桁区切り"/>
    <tableColumn id="15" xr3:uid="{4EA88891-8792-4647-A1E2-048F498B1B19}" name="法人／構成比" dataDxfId="3"/>
    <tableColumn id="16" xr3:uid="{55E069AC-0225-4019-A7AE-83E6BC4D56D0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750CCAE-C6E7-4CD0-9154-44D546BA4BA9}" name="S_TABLE_24202" displayName="S_TABLE_24202" ref="B46:I66" totalsRowShown="0">
  <autoFilter ref="B46:I66" xr:uid="{5750CCAE-C6E7-4CD0-9154-44D546BA4BA9}"/>
  <tableColumns count="8">
    <tableColumn id="9" xr3:uid="{EC88A69B-0550-48C6-BA64-053207F85199}" name="産業小分類上位２０"/>
    <tableColumn id="10" xr3:uid="{7864EC56-89A7-4973-80C3-A4C4A3976D76}" name="総数／事業所数" dataCellStyle="桁区切り"/>
    <tableColumn id="11" xr3:uid="{9A26CF80-0F8A-45D7-88B5-34C01CB53B66}" name="総数／構成比" dataDxfId="380"/>
    <tableColumn id="12" xr3:uid="{A7D0D710-6800-4A01-8C45-359EA09AF676}" name="個人／事業所数" dataCellStyle="桁区切り"/>
    <tableColumn id="13" xr3:uid="{C7E765D7-13E8-432C-B228-C95DBF00AAEF}" name="個人／構成比" dataDxfId="379"/>
    <tableColumn id="14" xr3:uid="{C950C249-B7C6-458F-B21F-645568659B18}" name="法人／事業所数" dataCellStyle="桁区切り"/>
    <tableColumn id="15" xr3:uid="{FDE7619E-3793-4129-8535-2C2AF17AF5BE}" name="法人／構成比" dataDxfId="378"/>
    <tableColumn id="16" xr3:uid="{E668EEEA-0294-452A-8E79-177157B5C430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FF15B1E-8074-48EF-8F53-477A0A718ECC}" name="S_TABLE_24562" displayName="S_TABLE_24562" ref="B54:I75" totalsRowShown="0">
  <autoFilter ref="B54:I75" xr:uid="{0FF15B1E-8074-48EF-8F53-477A0A718ECC}"/>
  <tableColumns count="8">
    <tableColumn id="9" xr3:uid="{467E6FAD-6D66-4F1F-88BC-2ABA8475477D}" name="産業小分類上位２０"/>
    <tableColumn id="10" xr3:uid="{BAE89BB3-2F51-4DE5-AE16-6EBCCC303F51}" name="総数／事業所数" dataCellStyle="桁区切り"/>
    <tableColumn id="11" xr3:uid="{3D44AEAD-4FAB-43D8-8C8B-9656C4CCDB01}" name="総数／構成比" dataDxfId="2"/>
    <tableColumn id="12" xr3:uid="{C3841A54-F69C-4EF3-AA88-D5813EDA88A9}" name="個人／事業所数" dataCellStyle="桁区切り"/>
    <tableColumn id="13" xr3:uid="{D9C17330-A13B-4C31-A07C-4BA90A5A1A45}" name="個人／構成比" dataDxfId="1"/>
    <tableColumn id="14" xr3:uid="{8619CB59-8A25-446A-A14E-6446580CBDAB}" name="法人／事業所数" dataCellStyle="桁区切り"/>
    <tableColumn id="15" xr3:uid="{87021C57-CFCA-4B3C-BA04-33BDF760C360}" name="法人／構成比" dataDxfId="0"/>
    <tableColumn id="16" xr3:uid="{2F72A225-EEB6-4E7B-BFAF-C519B74225C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A13F-B43C-4260-B913-23EE929435BC}">
  <dimension ref="A1:B34"/>
  <sheetViews>
    <sheetView tabSelected="1" workbookViewId="0"/>
  </sheetViews>
  <sheetFormatPr defaultRowHeight="13.2" x14ac:dyDescent="0.2"/>
  <sheetData>
    <row r="1" spans="1:2" x14ac:dyDescent="0.2">
      <c r="A1" t="s">
        <v>261</v>
      </c>
    </row>
    <row r="2" spans="1:2" x14ac:dyDescent="0.2">
      <c r="B2" s="13" t="s">
        <v>197</v>
      </c>
    </row>
    <row r="3" spans="1:2" x14ac:dyDescent="0.2">
      <c r="B3" s="13" t="s">
        <v>107</v>
      </c>
    </row>
    <row r="4" spans="1:2" x14ac:dyDescent="0.2">
      <c r="B4" s="13" t="s">
        <v>195</v>
      </c>
    </row>
    <row r="5" spans="1:2" x14ac:dyDescent="0.2">
      <c r="B5" s="13" t="s">
        <v>231</v>
      </c>
    </row>
    <row r="6" spans="1:2" x14ac:dyDescent="0.2">
      <c r="B6" s="13" t="s">
        <v>232</v>
      </c>
    </row>
    <row r="7" spans="1:2" x14ac:dyDescent="0.2">
      <c r="B7" s="13" t="s">
        <v>233</v>
      </c>
    </row>
    <row r="8" spans="1:2" x14ac:dyDescent="0.2">
      <c r="B8" s="13" t="s">
        <v>234</v>
      </c>
    </row>
    <row r="9" spans="1:2" x14ac:dyDescent="0.2">
      <c r="B9" s="13" t="s">
        <v>235</v>
      </c>
    </row>
    <row r="10" spans="1:2" x14ac:dyDescent="0.2">
      <c r="B10" s="13" t="s">
        <v>236</v>
      </c>
    </row>
    <row r="11" spans="1:2" x14ac:dyDescent="0.2">
      <c r="B11" s="13" t="s">
        <v>237</v>
      </c>
    </row>
    <row r="12" spans="1:2" x14ac:dyDescent="0.2">
      <c r="B12" s="13" t="s">
        <v>238</v>
      </c>
    </row>
    <row r="13" spans="1:2" x14ac:dyDescent="0.2">
      <c r="B13" s="13" t="s">
        <v>239</v>
      </c>
    </row>
    <row r="14" spans="1:2" x14ac:dyDescent="0.2">
      <c r="B14" s="13" t="s">
        <v>240</v>
      </c>
    </row>
    <row r="15" spans="1:2" x14ac:dyDescent="0.2">
      <c r="B15" s="13" t="s">
        <v>241</v>
      </c>
    </row>
    <row r="16" spans="1:2" x14ac:dyDescent="0.2">
      <c r="B16" s="13" t="s">
        <v>242</v>
      </c>
    </row>
    <row r="17" spans="2:2" x14ac:dyDescent="0.2">
      <c r="B17" s="13" t="s">
        <v>243</v>
      </c>
    </row>
    <row r="18" spans="2:2" x14ac:dyDescent="0.2">
      <c r="B18" s="13" t="s">
        <v>244</v>
      </c>
    </row>
    <row r="19" spans="2:2" x14ac:dyDescent="0.2">
      <c r="B19" s="13" t="s">
        <v>245</v>
      </c>
    </row>
    <row r="20" spans="2:2" x14ac:dyDescent="0.2">
      <c r="B20" s="13" t="s">
        <v>246</v>
      </c>
    </row>
    <row r="21" spans="2:2" x14ac:dyDescent="0.2">
      <c r="B21" s="13" t="s">
        <v>247</v>
      </c>
    </row>
    <row r="22" spans="2:2" x14ac:dyDescent="0.2">
      <c r="B22" s="13" t="s">
        <v>248</v>
      </c>
    </row>
    <row r="23" spans="2:2" x14ac:dyDescent="0.2">
      <c r="B23" s="13" t="s">
        <v>249</v>
      </c>
    </row>
    <row r="24" spans="2:2" x14ac:dyDescent="0.2">
      <c r="B24" s="13" t="s">
        <v>250</v>
      </c>
    </row>
    <row r="25" spans="2:2" x14ac:dyDescent="0.2">
      <c r="B25" s="13" t="s">
        <v>251</v>
      </c>
    </row>
    <row r="26" spans="2:2" x14ac:dyDescent="0.2">
      <c r="B26" s="13" t="s">
        <v>252</v>
      </c>
    </row>
    <row r="27" spans="2:2" x14ac:dyDescent="0.2">
      <c r="B27" s="13" t="s">
        <v>253</v>
      </c>
    </row>
    <row r="28" spans="2:2" x14ac:dyDescent="0.2">
      <c r="B28" s="13" t="s">
        <v>254</v>
      </c>
    </row>
    <row r="29" spans="2:2" x14ac:dyDescent="0.2">
      <c r="B29" s="13" t="s">
        <v>255</v>
      </c>
    </row>
    <row r="30" spans="2:2" x14ac:dyDescent="0.2">
      <c r="B30" s="13" t="s">
        <v>256</v>
      </c>
    </row>
    <row r="31" spans="2:2" x14ac:dyDescent="0.2">
      <c r="B31" s="13" t="s">
        <v>257</v>
      </c>
    </row>
    <row r="32" spans="2:2" x14ac:dyDescent="0.2">
      <c r="B32" s="13" t="s">
        <v>258</v>
      </c>
    </row>
    <row r="33" spans="2:2" x14ac:dyDescent="0.2">
      <c r="B33" s="13" t="s">
        <v>259</v>
      </c>
    </row>
    <row r="34" spans="2:2" x14ac:dyDescent="0.2">
      <c r="B34" s="13" t="s">
        <v>260</v>
      </c>
    </row>
  </sheetData>
  <phoneticPr fontId="1"/>
  <hyperlinks>
    <hyperlink ref="B2" location="'産業大分類'!a1" display="産業大分類" xr:uid="{EF504EA0-0048-465E-983E-9882E58119B7}"/>
    <hyperlink ref="B3" location="'産業中分類'!a1" display="産業中分類" xr:uid="{EA38ADCB-0C78-4BE2-AEFC-46BE917C394C}"/>
    <hyperlink ref="B4" location="'産業小分類'!a1" display="産業小分類" xr:uid="{0714DBB1-98D2-4E88-86FF-56F0378C076D}"/>
    <hyperlink ref="B5" location="'三重県'!a1" display="三重県" xr:uid="{237F3ECF-32D6-41F9-80E3-435E19196CC4}"/>
    <hyperlink ref="B6" location="'津市'!a1" display="津市" xr:uid="{71EA287F-50F6-4D79-9914-2C55BF597A14}"/>
    <hyperlink ref="B7" location="'四日市市'!a1" display="四日市市" xr:uid="{67CF1E78-B8AC-4FFA-9B9D-5BAACD04EC13}"/>
    <hyperlink ref="B8" location="'伊勢市'!a1" display="伊勢市" xr:uid="{A08BCC54-F78F-485F-8FBE-10AAC8E5E85B}"/>
    <hyperlink ref="B9" location="'松阪市'!a1" display="松阪市" xr:uid="{433479FF-E8E4-47F9-9666-CFCE7DC39C8E}"/>
    <hyperlink ref="B10" location="'桑名市'!a1" display="桑名市" xr:uid="{45B091EA-4B8C-47DD-90B0-A2F013C3ADAD}"/>
    <hyperlink ref="B11" location="'鈴鹿市'!a1" display="鈴鹿市" xr:uid="{9B09B8D5-63C5-4498-8E29-39E5C2AD731F}"/>
    <hyperlink ref="B12" location="'名張市'!a1" display="名張市" xr:uid="{64800642-7684-42B6-A648-39D79FB0A141}"/>
    <hyperlink ref="B13" location="'尾鷲市'!a1" display="尾鷲市" xr:uid="{E1D8D4A0-9CEF-4F1E-9ABC-EC79DAFA7C12}"/>
    <hyperlink ref="B14" location="'亀山市'!a1" display="亀山市" xr:uid="{BF8213DD-548A-4200-8381-3853CCAB8F0C}"/>
    <hyperlink ref="B15" location="'鳥羽市'!a1" display="鳥羽市" xr:uid="{D45D3928-258C-4CE5-97B2-0286B17909B6}"/>
    <hyperlink ref="B16" location="'熊野市'!a1" display="熊野市" xr:uid="{52D527E8-24DF-4E63-A5E5-5C562ABD8BA2}"/>
    <hyperlink ref="B17" location="'いなべ市'!a1" display="いなべ市" xr:uid="{995D3822-D839-44FB-B4E7-E0E1EC4AD6A3}"/>
    <hyperlink ref="B18" location="'志摩市'!a1" display="志摩市" xr:uid="{82887443-D2E8-48C1-88F6-DFBD3D7CA8A8}"/>
    <hyperlink ref="B19" location="'伊賀市'!a1" display="伊賀市" xr:uid="{83DB65D2-F53A-47AE-B848-0FCA3B7CDA4F}"/>
    <hyperlink ref="B20" location="'桑名郡木曽岬町'!a1" display="桑名郡木曽岬町" xr:uid="{0B708574-8725-4E7C-80C7-CD8AB5A7D627}"/>
    <hyperlink ref="B21" location="'員弁郡東員町'!a1" display="員弁郡東員町" xr:uid="{57FE6472-BA0D-4899-8487-816EE1769B71}"/>
    <hyperlink ref="B22" location="'三重郡菰野町'!a1" display="三重郡菰野町" xr:uid="{A9550E94-A225-415C-AC06-ECBC2A87B2DA}"/>
    <hyperlink ref="B23" location="'三重郡朝日町'!a1" display="三重郡朝日町" xr:uid="{73A19C4C-32ED-4214-A73D-FE9DCBFC5B6B}"/>
    <hyperlink ref="B24" location="'三重郡川越町'!a1" display="三重郡川越町" xr:uid="{DD525279-36C4-4D95-A550-07F46ACD2126}"/>
    <hyperlink ref="B25" location="'多気郡多気町'!a1" display="多気郡多気町" xr:uid="{A0BCBB34-D459-47C7-AB6F-9CEE1E6BC14E}"/>
    <hyperlink ref="B26" location="'多気郡明和町'!a1" display="多気郡明和町" xr:uid="{6C0FD2DA-7A49-4C5D-80BC-469B87C600C6}"/>
    <hyperlink ref="B27" location="'多気郡大台町'!a1" display="多気郡大台町" xr:uid="{B2DB86D4-5B4F-44B5-95DD-780C5C9F14C0}"/>
    <hyperlink ref="B28" location="'度会郡玉城町'!a1" display="度会郡玉城町" xr:uid="{056768F2-03B3-41FE-93D2-671CAA1FFE46}"/>
    <hyperlink ref="B29" location="'度会郡度会町'!a1" display="度会郡度会町" xr:uid="{70F95F79-5B79-4425-8746-4AD5F2470117}"/>
    <hyperlink ref="B30" location="'度会郡大紀町'!a1" display="度会郡大紀町" xr:uid="{1243D1FA-4FC3-4F0F-A110-4A7D1A6A1B90}"/>
    <hyperlink ref="B31" location="'度会郡南伊勢町'!a1" display="度会郡南伊勢町" xr:uid="{30898CC1-7650-4B7A-8397-272D446BEE00}"/>
    <hyperlink ref="B32" location="'北牟婁郡紀北町'!a1" display="北牟婁郡紀北町" xr:uid="{4FCF427B-29EA-4E8B-8A48-3A270E66B189}"/>
    <hyperlink ref="B33" location="'南牟婁郡御浜町'!a1" display="南牟婁郡御浜町" xr:uid="{138A5743-0BAF-4FB8-A3A8-F5EC93F5F1AC}"/>
    <hyperlink ref="B34" location="'南牟婁郡紀宝町'!a1" display="南牟婁郡紀宝町" xr:uid="{C902EC8D-4662-4A41-949F-9322ADE4E02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47CA-DA08-4361-BEA9-8AD225E2443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31</v>
      </c>
      <c r="C6" s="12">
        <v>415</v>
      </c>
      <c r="D6" s="8">
        <v>13.49</v>
      </c>
      <c r="E6" s="12">
        <v>122</v>
      </c>
      <c r="F6" s="8">
        <v>8.27</v>
      </c>
      <c r="G6" s="12">
        <v>293</v>
      </c>
      <c r="H6" s="8">
        <v>18.7</v>
      </c>
      <c r="I6" s="12">
        <v>0</v>
      </c>
    </row>
    <row r="7" spans="2:9" ht="15" customHeight="1" x14ac:dyDescent="0.2">
      <c r="B7" t="s">
        <v>32</v>
      </c>
      <c r="C7" s="12">
        <v>408</v>
      </c>
      <c r="D7" s="8">
        <v>13.26</v>
      </c>
      <c r="E7" s="12">
        <v>157</v>
      </c>
      <c r="F7" s="8">
        <v>10.64</v>
      </c>
      <c r="G7" s="12">
        <v>250</v>
      </c>
      <c r="H7" s="8">
        <v>15.95</v>
      </c>
      <c r="I7" s="12">
        <v>1</v>
      </c>
    </row>
    <row r="8" spans="2:9" ht="15" customHeight="1" x14ac:dyDescent="0.2">
      <c r="B8" t="s">
        <v>33</v>
      </c>
      <c r="C8" s="12">
        <v>6</v>
      </c>
      <c r="D8" s="8">
        <v>0.2</v>
      </c>
      <c r="E8" s="12">
        <v>0</v>
      </c>
      <c r="F8" s="8">
        <v>0</v>
      </c>
      <c r="G8" s="12">
        <v>4</v>
      </c>
      <c r="H8" s="8">
        <v>0.26</v>
      </c>
      <c r="I8" s="12">
        <v>0</v>
      </c>
    </row>
    <row r="9" spans="2:9" ht="15" customHeight="1" x14ac:dyDescent="0.2">
      <c r="B9" t="s">
        <v>34</v>
      </c>
      <c r="C9" s="12">
        <v>34</v>
      </c>
      <c r="D9" s="8">
        <v>1.1100000000000001</v>
      </c>
      <c r="E9" s="12">
        <v>2</v>
      </c>
      <c r="F9" s="8">
        <v>0.14000000000000001</v>
      </c>
      <c r="G9" s="12">
        <v>32</v>
      </c>
      <c r="H9" s="8">
        <v>2.04</v>
      </c>
      <c r="I9" s="12">
        <v>0</v>
      </c>
    </row>
    <row r="10" spans="2:9" ht="15" customHeight="1" x14ac:dyDescent="0.2">
      <c r="B10" t="s">
        <v>35</v>
      </c>
      <c r="C10" s="12">
        <v>25</v>
      </c>
      <c r="D10" s="8">
        <v>0.81</v>
      </c>
      <c r="E10" s="12">
        <v>5</v>
      </c>
      <c r="F10" s="8">
        <v>0.34</v>
      </c>
      <c r="G10" s="12">
        <v>18</v>
      </c>
      <c r="H10" s="8">
        <v>1.1499999999999999</v>
      </c>
      <c r="I10" s="12">
        <v>1</v>
      </c>
    </row>
    <row r="11" spans="2:9" ht="15" customHeight="1" x14ac:dyDescent="0.2">
      <c r="B11" t="s">
        <v>36</v>
      </c>
      <c r="C11" s="12">
        <v>808</v>
      </c>
      <c r="D11" s="8">
        <v>26.27</v>
      </c>
      <c r="E11" s="12">
        <v>334</v>
      </c>
      <c r="F11" s="8">
        <v>22.64</v>
      </c>
      <c r="G11" s="12">
        <v>474</v>
      </c>
      <c r="H11" s="8">
        <v>30.25</v>
      </c>
      <c r="I11" s="12">
        <v>0</v>
      </c>
    </row>
    <row r="12" spans="2:9" ht="15" customHeight="1" x14ac:dyDescent="0.2">
      <c r="B12" t="s">
        <v>37</v>
      </c>
      <c r="C12" s="12">
        <v>22</v>
      </c>
      <c r="D12" s="8">
        <v>0.72</v>
      </c>
      <c r="E12" s="12">
        <v>2</v>
      </c>
      <c r="F12" s="8">
        <v>0.14000000000000001</v>
      </c>
      <c r="G12" s="12">
        <v>20</v>
      </c>
      <c r="H12" s="8">
        <v>1.28</v>
      </c>
      <c r="I12" s="12">
        <v>0</v>
      </c>
    </row>
    <row r="13" spans="2:9" ht="15" customHeight="1" x14ac:dyDescent="0.2">
      <c r="B13" t="s">
        <v>38</v>
      </c>
      <c r="C13" s="12">
        <v>242</v>
      </c>
      <c r="D13" s="8">
        <v>7.87</v>
      </c>
      <c r="E13" s="12">
        <v>91</v>
      </c>
      <c r="F13" s="8">
        <v>6.17</v>
      </c>
      <c r="G13" s="12">
        <v>151</v>
      </c>
      <c r="H13" s="8">
        <v>9.64</v>
      </c>
      <c r="I13" s="12">
        <v>0</v>
      </c>
    </row>
    <row r="14" spans="2:9" ht="15" customHeight="1" x14ac:dyDescent="0.2">
      <c r="B14" t="s">
        <v>39</v>
      </c>
      <c r="C14" s="12">
        <v>160</v>
      </c>
      <c r="D14" s="8">
        <v>5.2</v>
      </c>
      <c r="E14" s="12">
        <v>93</v>
      </c>
      <c r="F14" s="8">
        <v>6.31</v>
      </c>
      <c r="G14" s="12">
        <v>64</v>
      </c>
      <c r="H14" s="8">
        <v>4.08</v>
      </c>
      <c r="I14" s="12">
        <v>0</v>
      </c>
    </row>
    <row r="15" spans="2:9" ht="15" customHeight="1" x14ac:dyDescent="0.2">
      <c r="B15" t="s">
        <v>40</v>
      </c>
      <c r="C15" s="12">
        <v>290</v>
      </c>
      <c r="D15" s="8">
        <v>9.43</v>
      </c>
      <c r="E15" s="12">
        <v>221</v>
      </c>
      <c r="F15" s="8">
        <v>14.98</v>
      </c>
      <c r="G15" s="12">
        <v>69</v>
      </c>
      <c r="H15" s="8">
        <v>4.4000000000000004</v>
      </c>
      <c r="I15" s="12">
        <v>0</v>
      </c>
    </row>
    <row r="16" spans="2:9" ht="15" customHeight="1" x14ac:dyDescent="0.2">
      <c r="B16" t="s">
        <v>41</v>
      </c>
      <c r="C16" s="12">
        <v>327</v>
      </c>
      <c r="D16" s="8">
        <v>10.63</v>
      </c>
      <c r="E16" s="12">
        <v>251</v>
      </c>
      <c r="F16" s="8">
        <v>17.02</v>
      </c>
      <c r="G16" s="12">
        <v>74</v>
      </c>
      <c r="H16" s="8">
        <v>4.72</v>
      </c>
      <c r="I16" s="12">
        <v>1</v>
      </c>
    </row>
    <row r="17" spans="2:9" ht="15" customHeight="1" x14ac:dyDescent="0.2">
      <c r="B17" t="s">
        <v>42</v>
      </c>
      <c r="C17" s="12">
        <v>154</v>
      </c>
      <c r="D17" s="8">
        <v>5.01</v>
      </c>
      <c r="E17" s="12">
        <v>109</v>
      </c>
      <c r="F17" s="8">
        <v>7.39</v>
      </c>
      <c r="G17" s="12">
        <v>27</v>
      </c>
      <c r="H17" s="8">
        <v>1.72</v>
      </c>
      <c r="I17" s="12">
        <v>1</v>
      </c>
    </row>
    <row r="18" spans="2:9" ht="15" customHeight="1" x14ac:dyDescent="0.2">
      <c r="B18" t="s">
        <v>43</v>
      </c>
      <c r="C18" s="12">
        <v>97</v>
      </c>
      <c r="D18" s="8">
        <v>3.15</v>
      </c>
      <c r="E18" s="12">
        <v>59</v>
      </c>
      <c r="F18" s="8">
        <v>4</v>
      </c>
      <c r="G18" s="12">
        <v>38</v>
      </c>
      <c r="H18" s="8">
        <v>2.4300000000000002</v>
      </c>
      <c r="I18" s="12">
        <v>0</v>
      </c>
    </row>
    <row r="19" spans="2:9" ht="15" customHeight="1" x14ac:dyDescent="0.2">
      <c r="B19" t="s">
        <v>44</v>
      </c>
      <c r="C19" s="12">
        <v>87</v>
      </c>
      <c r="D19" s="8">
        <v>2.83</v>
      </c>
      <c r="E19" s="12">
        <v>29</v>
      </c>
      <c r="F19" s="8">
        <v>1.97</v>
      </c>
      <c r="G19" s="12">
        <v>52</v>
      </c>
      <c r="H19" s="8">
        <v>3.32</v>
      </c>
      <c r="I19" s="12">
        <v>0</v>
      </c>
    </row>
    <row r="20" spans="2:9" ht="15" customHeight="1" x14ac:dyDescent="0.2">
      <c r="B20" s="9" t="s">
        <v>198</v>
      </c>
      <c r="C20" s="12">
        <f>SUM(LTBL_24205[総数／事業所数])</f>
        <v>3076</v>
      </c>
      <c r="E20" s="12">
        <f>SUBTOTAL(109,LTBL_24205[個人／事業所数])</f>
        <v>1475</v>
      </c>
      <c r="G20" s="12">
        <f>SUBTOTAL(109,LTBL_24205[法人／事業所数])</f>
        <v>1567</v>
      </c>
      <c r="I20" s="12">
        <f>SUBTOTAL(109,LTBL_24205[法人以外の団体／事業所数])</f>
        <v>4</v>
      </c>
    </row>
    <row r="21" spans="2:9" ht="15" customHeight="1" x14ac:dyDescent="0.2">
      <c r="E21" s="11">
        <f>LTBL_24205[[#Totals],[個人／事業所数]]/LTBL_24205[[#Totals],[総数／事業所数]]</f>
        <v>0.479518855656697</v>
      </c>
      <c r="G21" s="11">
        <f>LTBL_24205[[#Totals],[法人／事業所数]]/LTBL_24205[[#Totals],[総数／事業所数]]</f>
        <v>0.50942782834850453</v>
      </c>
      <c r="I21" s="11">
        <f>LTBL_24205[[#Totals],[法人以外の団体／事業所数]]/LTBL_24205[[#Totals],[総数／事業所数]]</f>
        <v>1.3003901170351106E-3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278</v>
      </c>
      <c r="D24" s="8">
        <v>9.0399999999999991</v>
      </c>
      <c r="E24" s="12">
        <v>231</v>
      </c>
      <c r="F24" s="8">
        <v>15.66</v>
      </c>
      <c r="G24" s="12">
        <v>47</v>
      </c>
      <c r="H24" s="8">
        <v>3</v>
      </c>
      <c r="I24" s="12">
        <v>0</v>
      </c>
    </row>
    <row r="25" spans="2:9" ht="15" customHeight="1" x14ac:dyDescent="0.2">
      <c r="B25" t="s">
        <v>66</v>
      </c>
      <c r="C25" s="12">
        <v>253</v>
      </c>
      <c r="D25" s="8">
        <v>8.2200000000000006</v>
      </c>
      <c r="E25" s="12">
        <v>216</v>
      </c>
      <c r="F25" s="8">
        <v>14.64</v>
      </c>
      <c r="G25" s="12">
        <v>37</v>
      </c>
      <c r="H25" s="8">
        <v>2.36</v>
      </c>
      <c r="I25" s="12">
        <v>0</v>
      </c>
    </row>
    <row r="26" spans="2:9" ht="15" customHeight="1" x14ac:dyDescent="0.2">
      <c r="B26" t="s">
        <v>62</v>
      </c>
      <c r="C26" s="12">
        <v>232</v>
      </c>
      <c r="D26" s="8">
        <v>7.54</v>
      </c>
      <c r="E26" s="12">
        <v>104</v>
      </c>
      <c r="F26" s="8">
        <v>7.05</v>
      </c>
      <c r="G26" s="12">
        <v>128</v>
      </c>
      <c r="H26" s="8">
        <v>8.17</v>
      </c>
      <c r="I26" s="12">
        <v>0</v>
      </c>
    </row>
    <row r="27" spans="2:9" ht="15" customHeight="1" x14ac:dyDescent="0.2">
      <c r="B27" t="s">
        <v>63</v>
      </c>
      <c r="C27" s="12">
        <v>198</v>
      </c>
      <c r="D27" s="8">
        <v>6.44</v>
      </c>
      <c r="E27" s="12">
        <v>82</v>
      </c>
      <c r="F27" s="8">
        <v>5.56</v>
      </c>
      <c r="G27" s="12">
        <v>116</v>
      </c>
      <c r="H27" s="8">
        <v>7.4</v>
      </c>
      <c r="I27" s="12">
        <v>0</v>
      </c>
    </row>
    <row r="28" spans="2:9" ht="15" customHeight="1" x14ac:dyDescent="0.2">
      <c r="B28" t="s">
        <v>53</v>
      </c>
      <c r="C28" s="12">
        <v>187</v>
      </c>
      <c r="D28" s="8">
        <v>6.08</v>
      </c>
      <c r="E28" s="12">
        <v>50</v>
      </c>
      <c r="F28" s="8">
        <v>3.39</v>
      </c>
      <c r="G28" s="12">
        <v>137</v>
      </c>
      <c r="H28" s="8">
        <v>8.74</v>
      </c>
      <c r="I28" s="12">
        <v>0</v>
      </c>
    </row>
    <row r="29" spans="2:9" ht="15" customHeight="1" x14ac:dyDescent="0.2">
      <c r="B29" t="s">
        <v>69</v>
      </c>
      <c r="C29" s="12">
        <v>154</v>
      </c>
      <c r="D29" s="8">
        <v>5.01</v>
      </c>
      <c r="E29" s="12">
        <v>109</v>
      </c>
      <c r="F29" s="8">
        <v>7.39</v>
      </c>
      <c r="G29" s="12">
        <v>27</v>
      </c>
      <c r="H29" s="8">
        <v>1.72</v>
      </c>
      <c r="I29" s="12">
        <v>1</v>
      </c>
    </row>
    <row r="30" spans="2:9" ht="15" customHeight="1" x14ac:dyDescent="0.2">
      <c r="B30" t="s">
        <v>60</v>
      </c>
      <c r="C30" s="12">
        <v>153</v>
      </c>
      <c r="D30" s="8">
        <v>4.97</v>
      </c>
      <c r="E30" s="12">
        <v>105</v>
      </c>
      <c r="F30" s="8">
        <v>7.12</v>
      </c>
      <c r="G30" s="12">
        <v>48</v>
      </c>
      <c r="H30" s="8">
        <v>3.06</v>
      </c>
      <c r="I30" s="12">
        <v>0</v>
      </c>
    </row>
    <row r="31" spans="2:9" ht="15" customHeight="1" x14ac:dyDescent="0.2">
      <c r="B31" t="s">
        <v>54</v>
      </c>
      <c r="C31" s="12">
        <v>135</v>
      </c>
      <c r="D31" s="8">
        <v>4.3899999999999997</v>
      </c>
      <c r="E31" s="12">
        <v>58</v>
      </c>
      <c r="F31" s="8">
        <v>3.93</v>
      </c>
      <c r="G31" s="12">
        <v>77</v>
      </c>
      <c r="H31" s="8">
        <v>4.91</v>
      </c>
      <c r="I31" s="12">
        <v>0</v>
      </c>
    </row>
    <row r="32" spans="2:9" ht="15" customHeight="1" x14ac:dyDescent="0.2">
      <c r="B32" t="s">
        <v>59</v>
      </c>
      <c r="C32" s="12">
        <v>124</v>
      </c>
      <c r="D32" s="8">
        <v>4.03</v>
      </c>
      <c r="E32" s="12">
        <v>37</v>
      </c>
      <c r="F32" s="8">
        <v>2.5099999999999998</v>
      </c>
      <c r="G32" s="12">
        <v>87</v>
      </c>
      <c r="H32" s="8">
        <v>5.55</v>
      </c>
      <c r="I32" s="12">
        <v>0</v>
      </c>
    </row>
    <row r="33" spans="2:9" ht="15" customHeight="1" x14ac:dyDescent="0.2">
      <c r="B33" t="s">
        <v>61</v>
      </c>
      <c r="C33" s="12">
        <v>94</v>
      </c>
      <c r="D33" s="8">
        <v>3.06</v>
      </c>
      <c r="E33" s="12">
        <v>49</v>
      </c>
      <c r="F33" s="8">
        <v>3.32</v>
      </c>
      <c r="G33" s="12">
        <v>45</v>
      </c>
      <c r="H33" s="8">
        <v>2.87</v>
      </c>
      <c r="I33" s="12">
        <v>0</v>
      </c>
    </row>
    <row r="34" spans="2:9" ht="15" customHeight="1" x14ac:dyDescent="0.2">
      <c r="B34" t="s">
        <v>55</v>
      </c>
      <c r="C34" s="12">
        <v>93</v>
      </c>
      <c r="D34" s="8">
        <v>3.02</v>
      </c>
      <c r="E34" s="12">
        <v>14</v>
      </c>
      <c r="F34" s="8">
        <v>0.95</v>
      </c>
      <c r="G34" s="12">
        <v>79</v>
      </c>
      <c r="H34" s="8">
        <v>5.04</v>
      </c>
      <c r="I34" s="12">
        <v>0</v>
      </c>
    </row>
    <row r="35" spans="2:9" ht="15" customHeight="1" x14ac:dyDescent="0.2">
      <c r="B35" t="s">
        <v>64</v>
      </c>
      <c r="C35" s="12">
        <v>81</v>
      </c>
      <c r="D35" s="8">
        <v>2.63</v>
      </c>
      <c r="E35" s="12">
        <v>60</v>
      </c>
      <c r="F35" s="8">
        <v>4.07</v>
      </c>
      <c r="G35" s="12">
        <v>21</v>
      </c>
      <c r="H35" s="8">
        <v>1.34</v>
      </c>
      <c r="I35" s="12">
        <v>0</v>
      </c>
    </row>
    <row r="36" spans="2:9" ht="15" customHeight="1" x14ac:dyDescent="0.2">
      <c r="B36" t="s">
        <v>56</v>
      </c>
      <c r="C36" s="12">
        <v>78</v>
      </c>
      <c r="D36" s="8">
        <v>2.54</v>
      </c>
      <c r="E36" s="12">
        <v>29</v>
      </c>
      <c r="F36" s="8">
        <v>1.97</v>
      </c>
      <c r="G36" s="12">
        <v>49</v>
      </c>
      <c r="H36" s="8">
        <v>3.13</v>
      </c>
      <c r="I36" s="12">
        <v>0</v>
      </c>
    </row>
    <row r="37" spans="2:9" ht="15" customHeight="1" x14ac:dyDescent="0.2">
      <c r="B37" t="s">
        <v>65</v>
      </c>
      <c r="C37" s="12">
        <v>74</v>
      </c>
      <c r="D37" s="8">
        <v>2.41</v>
      </c>
      <c r="E37" s="12">
        <v>32</v>
      </c>
      <c r="F37" s="8">
        <v>2.17</v>
      </c>
      <c r="G37" s="12">
        <v>40</v>
      </c>
      <c r="H37" s="8">
        <v>2.5499999999999998</v>
      </c>
      <c r="I37" s="12">
        <v>0</v>
      </c>
    </row>
    <row r="38" spans="2:9" ht="15" customHeight="1" x14ac:dyDescent="0.2">
      <c r="B38" t="s">
        <v>70</v>
      </c>
      <c r="C38" s="12">
        <v>73</v>
      </c>
      <c r="D38" s="8">
        <v>2.37</v>
      </c>
      <c r="E38" s="12">
        <v>59</v>
      </c>
      <c r="F38" s="8">
        <v>4</v>
      </c>
      <c r="G38" s="12">
        <v>14</v>
      </c>
      <c r="H38" s="8">
        <v>0.89</v>
      </c>
      <c r="I38" s="12">
        <v>0</v>
      </c>
    </row>
    <row r="39" spans="2:9" ht="15" customHeight="1" x14ac:dyDescent="0.2">
      <c r="B39" t="s">
        <v>81</v>
      </c>
      <c r="C39" s="12">
        <v>66</v>
      </c>
      <c r="D39" s="8">
        <v>2.15</v>
      </c>
      <c r="E39" s="12">
        <v>23</v>
      </c>
      <c r="F39" s="8">
        <v>1.56</v>
      </c>
      <c r="G39" s="12">
        <v>43</v>
      </c>
      <c r="H39" s="8">
        <v>2.74</v>
      </c>
      <c r="I39" s="12">
        <v>0</v>
      </c>
    </row>
    <row r="40" spans="2:9" ht="15" customHeight="1" x14ac:dyDescent="0.2">
      <c r="B40" t="s">
        <v>57</v>
      </c>
      <c r="C40" s="12">
        <v>65</v>
      </c>
      <c r="D40" s="8">
        <v>2.11</v>
      </c>
      <c r="E40" s="12">
        <v>10</v>
      </c>
      <c r="F40" s="8">
        <v>0.68</v>
      </c>
      <c r="G40" s="12">
        <v>55</v>
      </c>
      <c r="H40" s="8">
        <v>3.51</v>
      </c>
      <c r="I40" s="12">
        <v>0</v>
      </c>
    </row>
    <row r="41" spans="2:9" ht="15" customHeight="1" x14ac:dyDescent="0.2">
      <c r="B41" t="s">
        <v>73</v>
      </c>
      <c r="C41" s="12">
        <v>42</v>
      </c>
      <c r="D41" s="8">
        <v>1.37</v>
      </c>
      <c r="E41" s="12">
        <v>6</v>
      </c>
      <c r="F41" s="8">
        <v>0.41</v>
      </c>
      <c r="G41" s="12">
        <v>36</v>
      </c>
      <c r="H41" s="8">
        <v>2.2999999999999998</v>
      </c>
      <c r="I41" s="12">
        <v>0</v>
      </c>
    </row>
    <row r="42" spans="2:9" ht="15" customHeight="1" x14ac:dyDescent="0.2">
      <c r="B42" t="s">
        <v>58</v>
      </c>
      <c r="C42" s="12">
        <v>39</v>
      </c>
      <c r="D42" s="8">
        <v>1.27</v>
      </c>
      <c r="E42" s="12">
        <v>9</v>
      </c>
      <c r="F42" s="8">
        <v>0.61</v>
      </c>
      <c r="G42" s="12">
        <v>30</v>
      </c>
      <c r="H42" s="8">
        <v>1.91</v>
      </c>
      <c r="I42" s="12">
        <v>0</v>
      </c>
    </row>
    <row r="43" spans="2:9" ht="15" customHeight="1" x14ac:dyDescent="0.2">
      <c r="B43" t="s">
        <v>80</v>
      </c>
      <c r="C43" s="12">
        <v>31</v>
      </c>
      <c r="D43" s="8">
        <v>1.01</v>
      </c>
      <c r="E43" s="12">
        <v>12</v>
      </c>
      <c r="F43" s="8">
        <v>0.81</v>
      </c>
      <c r="G43" s="12">
        <v>19</v>
      </c>
      <c r="H43" s="8">
        <v>1.21</v>
      </c>
      <c r="I43" s="12">
        <v>0</v>
      </c>
    </row>
    <row r="44" spans="2:9" ht="15" customHeight="1" x14ac:dyDescent="0.2">
      <c r="B44" t="s">
        <v>82</v>
      </c>
      <c r="C44" s="12">
        <v>31</v>
      </c>
      <c r="D44" s="8">
        <v>1.01</v>
      </c>
      <c r="E44" s="12">
        <v>4</v>
      </c>
      <c r="F44" s="8">
        <v>0.27</v>
      </c>
      <c r="G44" s="12">
        <v>27</v>
      </c>
      <c r="H44" s="8">
        <v>1.72</v>
      </c>
      <c r="I44" s="12">
        <v>0</v>
      </c>
    </row>
    <row r="45" spans="2:9" ht="15" customHeight="1" x14ac:dyDescent="0.2">
      <c r="B45" t="s">
        <v>68</v>
      </c>
      <c r="C45" s="12">
        <v>31</v>
      </c>
      <c r="D45" s="8">
        <v>1.01</v>
      </c>
      <c r="E45" s="12">
        <v>11</v>
      </c>
      <c r="F45" s="8">
        <v>0.75</v>
      </c>
      <c r="G45" s="12">
        <v>19</v>
      </c>
      <c r="H45" s="8">
        <v>1.21</v>
      </c>
      <c r="I45" s="12">
        <v>0</v>
      </c>
    </row>
    <row r="48" spans="2:9" ht="33" customHeight="1" x14ac:dyDescent="0.2">
      <c r="B48" t="s">
        <v>200</v>
      </c>
      <c r="C48" s="10" t="s">
        <v>46</v>
      </c>
      <c r="D48" s="10" t="s">
        <v>47</v>
      </c>
      <c r="E48" s="10" t="s">
        <v>48</v>
      </c>
      <c r="F48" s="10" t="s">
        <v>49</v>
      </c>
      <c r="G48" s="10" t="s">
        <v>50</v>
      </c>
      <c r="H48" s="10" t="s">
        <v>51</v>
      </c>
      <c r="I48" s="10" t="s">
        <v>52</v>
      </c>
    </row>
    <row r="49" spans="2:9" ht="15" customHeight="1" x14ac:dyDescent="0.2">
      <c r="B49" t="s">
        <v>124</v>
      </c>
      <c r="C49" s="12">
        <v>139</v>
      </c>
      <c r="D49" s="8">
        <v>4.5199999999999996</v>
      </c>
      <c r="E49" s="12">
        <v>120</v>
      </c>
      <c r="F49" s="8">
        <v>8.14</v>
      </c>
      <c r="G49" s="12">
        <v>19</v>
      </c>
      <c r="H49" s="8">
        <v>1.21</v>
      </c>
      <c r="I49" s="12">
        <v>0</v>
      </c>
    </row>
    <row r="50" spans="2:9" ht="15" customHeight="1" x14ac:dyDescent="0.2">
      <c r="B50" t="s">
        <v>117</v>
      </c>
      <c r="C50" s="12">
        <v>114</v>
      </c>
      <c r="D50" s="8">
        <v>3.71</v>
      </c>
      <c r="E50" s="12">
        <v>65</v>
      </c>
      <c r="F50" s="8">
        <v>4.41</v>
      </c>
      <c r="G50" s="12">
        <v>49</v>
      </c>
      <c r="H50" s="8">
        <v>3.13</v>
      </c>
      <c r="I50" s="12">
        <v>0</v>
      </c>
    </row>
    <row r="51" spans="2:9" ht="15" customHeight="1" x14ac:dyDescent="0.2">
      <c r="B51" t="s">
        <v>125</v>
      </c>
      <c r="C51" s="12">
        <v>91</v>
      </c>
      <c r="D51" s="8">
        <v>2.96</v>
      </c>
      <c r="E51" s="12">
        <v>73</v>
      </c>
      <c r="F51" s="8">
        <v>4.95</v>
      </c>
      <c r="G51" s="12">
        <v>17</v>
      </c>
      <c r="H51" s="8">
        <v>1.08</v>
      </c>
      <c r="I51" s="12">
        <v>1</v>
      </c>
    </row>
    <row r="52" spans="2:9" ht="15" customHeight="1" x14ac:dyDescent="0.2">
      <c r="B52" t="s">
        <v>122</v>
      </c>
      <c r="C52" s="12">
        <v>83</v>
      </c>
      <c r="D52" s="8">
        <v>2.7</v>
      </c>
      <c r="E52" s="12">
        <v>76</v>
      </c>
      <c r="F52" s="8">
        <v>5.15</v>
      </c>
      <c r="G52" s="12">
        <v>7</v>
      </c>
      <c r="H52" s="8">
        <v>0.45</v>
      </c>
      <c r="I52" s="12">
        <v>0</v>
      </c>
    </row>
    <row r="53" spans="2:9" ht="15" customHeight="1" x14ac:dyDescent="0.2">
      <c r="B53" t="s">
        <v>123</v>
      </c>
      <c r="C53" s="12">
        <v>76</v>
      </c>
      <c r="D53" s="8">
        <v>2.4700000000000002</v>
      </c>
      <c r="E53" s="12">
        <v>75</v>
      </c>
      <c r="F53" s="8">
        <v>5.08</v>
      </c>
      <c r="G53" s="12">
        <v>1</v>
      </c>
      <c r="H53" s="8">
        <v>0.06</v>
      </c>
      <c r="I53" s="12">
        <v>0</v>
      </c>
    </row>
    <row r="54" spans="2:9" ht="15" customHeight="1" x14ac:dyDescent="0.2">
      <c r="B54" t="s">
        <v>116</v>
      </c>
      <c r="C54" s="12">
        <v>70</v>
      </c>
      <c r="D54" s="8">
        <v>2.2799999999999998</v>
      </c>
      <c r="E54" s="12">
        <v>39</v>
      </c>
      <c r="F54" s="8">
        <v>2.64</v>
      </c>
      <c r="G54" s="12">
        <v>31</v>
      </c>
      <c r="H54" s="8">
        <v>1.98</v>
      </c>
      <c r="I54" s="12">
        <v>0</v>
      </c>
    </row>
    <row r="55" spans="2:9" ht="15" customHeight="1" x14ac:dyDescent="0.2">
      <c r="B55" t="s">
        <v>126</v>
      </c>
      <c r="C55" s="12">
        <v>64</v>
      </c>
      <c r="D55" s="8">
        <v>2.08</v>
      </c>
      <c r="E55" s="12">
        <v>53</v>
      </c>
      <c r="F55" s="8">
        <v>3.59</v>
      </c>
      <c r="G55" s="12">
        <v>11</v>
      </c>
      <c r="H55" s="8">
        <v>0.7</v>
      </c>
      <c r="I55" s="12">
        <v>0</v>
      </c>
    </row>
    <row r="56" spans="2:9" ht="15" customHeight="1" x14ac:dyDescent="0.2">
      <c r="B56" t="s">
        <v>114</v>
      </c>
      <c r="C56" s="12">
        <v>62</v>
      </c>
      <c r="D56" s="8">
        <v>2.02</v>
      </c>
      <c r="E56" s="12">
        <v>34</v>
      </c>
      <c r="F56" s="8">
        <v>2.31</v>
      </c>
      <c r="G56" s="12">
        <v>28</v>
      </c>
      <c r="H56" s="8">
        <v>1.79</v>
      </c>
      <c r="I56" s="12">
        <v>0</v>
      </c>
    </row>
    <row r="57" spans="2:9" ht="15" customHeight="1" x14ac:dyDescent="0.2">
      <c r="B57" t="s">
        <v>108</v>
      </c>
      <c r="C57" s="12">
        <v>59</v>
      </c>
      <c r="D57" s="8">
        <v>1.92</v>
      </c>
      <c r="E57" s="12">
        <v>11</v>
      </c>
      <c r="F57" s="8">
        <v>0.75</v>
      </c>
      <c r="G57" s="12">
        <v>48</v>
      </c>
      <c r="H57" s="8">
        <v>3.06</v>
      </c>
      <c r="I57" s="12">
        <v>0</v>
      </c>
    </row>
    <row r="58" spans="2:9" ht="15" customHeight="1" x14ac:dyDescent="0.2">
      <c r="B58" t="s">
        <v>119</v>
      </c>
      <c r="C58" s="12">
        <v>57</v>
      </c>
      <c r="D58" s="8">
        <v>1.85</v>
      </c>
      <c r="E58" s="12">
        <v>40</v>
      </c>
      <c r="F58" s="8">
        <v>2.71</v>
      </c>
      <c r="G58" s="12">
        <v>17</v>
      </c>
      <c r="H58" s="8">
        <v>1.08</v>
      </c>
      <c r="I58" s="12">
        <v>0</v>
      </c>
    </row>
    <row r="59" spans="2:9" ht="15" customHeight="1" x14ac:dyDescent="0.2">
      <c r="B59" t="s">
        <v>109</v>
      </c>
      <c r="C59" s="12">
        <v>56</v>
      </c>
      <c r="D59" s="8">
        <v>1.82</v>
      </c>
      <c r="E59" s="12">
        <v>11</v>
      </c>
      <c r="F59" s="8">
        <v>0.75</v>
      </c>
      <c r="G59" s="12">
        <v>45</v>
      </c>
      <c r="H59" s="8">
        <v>2.87</v>
      </c>
      <c r="I59" s="12">
        <v>0</v>
      </c>
    </row>
    <row r="60" spans="2:9" ht="15" customHeight="1" x14ac:dyDescent="0.2">
      <c r="B60" t="s">
        <v>113</v>
      </c>
      <c r="C60" s="12">
        <v>50</v>
      </c>
      <c r="D60" s="8">
        <v>1.63</v>
      </c>
      <c r="E60" s="12">
        <v>21</v>
      </c>
      <c r="F60" s="8">
        <v>1.42</v>
      </c>
      <c r="G60" s="12">
        <v>29</v>
      </c>
      <c r="H60" s="8">
        <v>1.85</v>
      </c>
      <c r="I60" s="12">
        <v>0</v>
      </c>
    </row>
    <row r="61" spans="2:9" ht="15" customHeight="1" x14ac:dyDescent="0.2">
      <c r="B61" t="s">
        <v>118</v>
      </c>
      <c r="C61" s="12">
        <v>50</v>
      </c>
      <c r="D61" s="8">
        <v>1.63</v>
      </c>
      <c r="E61" s="12">
        <v>19</v>
      </c>
      <c r="F61" s="8">
        <v>1.29</v>
      </c>
      <c r="G61" s="12">
        <v>29</v>
      </c>
      <c r="H61" s="8">
        <v>1.85</v>
      </c>
      <c r="I61" s="12">
        <v>0</v>
      </c>
    </row>
    <row r="62" spans="2:9" ht="15" customHeight="1" x14ac:dyDescent="0.2">
      <c r="B62" t="s">
        <v>115</v>
      </c>
      <c r="C62" s="12">
        <v>49</v>
      </c>
      <c r="D62" s="8">
        <v>1.59</v>
      </c>
      <c r="E62" s="12">
        <v>15</v>
      </c>
      <c r="F62" s="8">
        <v>1.02</v>
      </c>
      <c r="G62" s="12">
        <v>34</v>
      </c>
      <c r="H62" s="8">
        <v>2.17</v>
      </c>
      <c r="I62" s="12">
        <v>0</v>
      </c>
    </row>
    <row r="63" spans="2:9" ht="15" customHeight="1" x14ac:dyDescent="0.2">
      <c r="B63" t="s">
        <v>128</v>
      </c>
      <c r="C63" s="12">
        <v>49</v>
      </c>
      <c r="D63" s="8">
        <v>1.59</v>
      </c>
      <c r="E63" s="12">
        <v>6</v>
      </c>
      <c r="F63" s="8">
        <v>0.41</v>
      </c>
      <c r="G63" s="12">
        <v>43</v>
      </c>
      <c r="H63" s="8">
        <v>2.74</v>
      </c>
      <c r="I63" s="12">
        <v>0</v>
      </c>
    </row>
    <row r="64" spans="2:9" ht="15" customHeight="1" x14ac:dyDescent="0.2">
      <c r="B64" t="s">
        <v>131</v>
      </c>
      <c r="C64" s="12">
        <v>48</v>
      </c>
      <c r="D64" s="8">
        <v>1.56</v>
      </c>
      <c r="E64" s="12">
        <v>12</v>
      </c>
      <c r="F64" s="8">
        <v>0.81</v>
      </c>
      <c r="G64" s="12">
        <v>36</v>
      </c>
      <c r="H64" s="8">
        <v>2.2999999999999998</v>
      </c>
      <c r="I64" s="12">
        <v>0</v>
      </c>
    </row>
    <row r="65" spans="2:9" ht="15" customHeight="1" x14ac:dyDescent="0.2">
      <c r="B65" t="s">
        <v>132</v>
      </c>
      <c r="C65" s="12">
        <v>46</v>
      </c>
      <c r="D65" s="8">
        <v>1.5</v>
      </c>
      <c r="E65" s="12">
        <v>41</v>
      </c>
      <c r="F65" s="8">
        <v>2.78</v>
      </c>
      <c r="G65" s="12">
        <v>5</v>
      </c>
      <c r="H65" s="8">
        <v>0.32</v>
      </c>
      <c r="I65" s="12">
        <v>0</v>
      </c>
    </row>
    <row r="66" spans="2:9" ht="15" customHeight="1" x14ac:dyDescent="0.2">
      <c r="B66" t="s">
        <v>133</v>
      </c>
      <c r="C66" s="12">
        <v>43</v>
      </c>
      <c r="D66" s="8">
        <v>1.4</v>
      </c>
      <c r="E66" s="12">
        <v>33</v>
      </c>
      <c r="F66" s="8">
        <v>2.2400000000000002</v>
      </c>
      <c r="G66" s="12">
        <v>10</v>
      </c>
      <c r="H66" s="8">
        <v>0.64</v>
      </c>
      <c r="I66" s="12">
        <v>0</v>
      </c>
    </row>
    <row r="67" spans="2:9" ht="15" customHeight="1" x14ac:dyDescent="0.2">
      <c r="B67" t="s">
        <v>110</v>
      </c>
      <c r="C67" s="12">
        <v>42</v>
      </c>
      <c r="D67" s="8">
        <v>1.37</v>
      </c>
      <c r="E67" s="12">
        <v>22</v>
      </c>
      <c r="F67" s="8">
        <v>1.49</v>
      </c>
      <c r="G67" s="12">
        <v>20</v>
      </c>
      <c r="H67" s="8">
        <v>1.28</v>
      </c>
      <c r="I67" s="12">
        <v>0</v>
      </c>
    </row>
    <row r="68" spans="2:9" ht="15" customHeight="1" x14ac:dyDescent="0.2">
      <c r="B68" t="s">
        <v>112</v>
      </c>
      <c r="C68" s="12">
        <v>38</v>
      </c>
      <c r="D68" s="8">
        <v>1.24</v>
      </c>
      <c r="E68" s="12">
        <v>7</v>
      </c>
      <c r="F68" s="8">
        <v>0.47</v>
      </c>
      <c r="G68" s="12">
        <v>31</v>
      </c>
      <c r="H68" s="8">
        <v>1.98</v>
      </c>
      <c r="I68" s="12">
        <v>0</v>
      </c>
    </row>
    <row r="69" spans="2:9" ht="15" customHeight="1" x14ac:dyDescent="0.2">
      <c r="B69" t="s">
        <v>120</v>
      </c>
      <c r="C69" s="12">
        <v>38</v>
      </c>
      <c r="D69" s="8">
        <v>1.24</v>
      </c>
      <c r="E69" s="12">
        <v>34</v>
      </c>
      <c r="F69" s="8">
        <v>2.31</v>
      </c>
      <c r="G69" s="12">
        <v>4</v>
      </c>
      <c r="H69" s="8">
        <v>0.26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49D8-DA91-485A-95FF-2EC49CE62D7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552</v>
      </c>
      <c r="D6" s="8">
        <v>16.84</v>
      </c>
      <c r="E6" s="12">
        <v>178</v>
      </c>
      <c r="F6" s="8">
        <v>11.25</v>
      </c>
      <c r="G6" s="12">
        <v>374</v>
      </c>
      <c r="H6" s="8">
        <v>22.44</v>
      </c>
      <c r="I6" s="12">
        <v>0</v>
      </c>
    </row>
    <row r="7" spans="2:9" ht="15" customHeight="1" x14ac:dyDescent="0.2">
      <c r="B7" t="s">
        <v>32</v>
      </c>
      <c r="C7" s="12">
        <v>344</v>
      </c>
      <c r="D7" s="8">
        <v>10.49</v>
      </c>
      <c r="E7" s="12">
        <v>132</v>
      </c>
      <c r="F7" s="8">
        <v>8.34</v>
      </c>
      <c r="G7" s="12">
        <v>212</v>
      </c>
      <c r="H7" s="8">
        <v>12.72</v>
      </c>
      <c r="I7" s="12">
        <v>0</v>
      </c>
    </row>
    <row r="8" spans="2:9" ht="15" customHeight="1" x14ac:dyDescent="0.2">
      <c r="B8" t="s">
        <v>33</v>
      </c>
      <c r="C8" s="12">
        <v>8</v>
      </c>
      <c r="D8" s="8">
        <v>0.24</v>
      </c>
      <c r="E8" s="12">
        <v>0</v>
      </c>
      <c r="F8" s="8">
        <v>0</v>
      </c>
      <c r="G8" s="12">
        <v>8</v>
      </c>
      <c r="H8" s="8">
        <v>0.48</v>
      </c>
      <c r="I8" s="12">
        <v>0</v>
      </c>
    </row>
    <row r="9" spans="2:9" ht="15" customHeight="1" x14ac:dyDescent="0.2">
      <c r="B9" t="s">
        <v>34</v>
      </c>
      <c r="C9" s="12">
        <v>18</v>
      </c>
      <c r="D9" s="8">
        <v>0.55000000000000004</v>
      </c>
      <c r="E9" s="12">
        <v>2</v>
      </c>
      <c r="F9" s="8">
        <v>0.13</v>
      </c>
      <c r="G9" s="12">
        <v>16</v>
      </c>
      <c r="H9" s="8">
        <v>0.96</v>
      </c>
      <c r="I9" s="12">
        <v>0</v>
      </c>
    </row>
    <row r="10" spans="2:9" ht="15" customHeight="1" x14ac:dyDescent="0.2">
      <c r="B10" t="s">
        <v>35</v>
      </c>
      <c r="C10" s="12">
        <v>45</v>
      </c>
      <c r="D10" s="8">
        <v>1.37</v>
      </c>
      <c r="E10" s="12">
        <v>4</v>
      </c>
      <c r="F10" s="8">
        <v>0.25</v>
      </c>
      <c r="G10" s="12">
        <v>41</v>
      </c>
      <c r="H10" s="8">
        <v>2.46</v>
      </c>
      <c r="I10" s="12">
        <v>0</v>
      </c>
    </row>
    <row r="11" spans="2:9" ht="15" customHeight="1" x14ac:dyDescent="0.2">
      <c r="B11" t="s">
        <v>36</v>
      </c>
      <c r="C11" s="12">
        <v>798</v>
      </c>
      <c r="D11" s="8">
        <v>24.34</v>
      </c>
      <c r="E11" s="12">
        <v>369</v>
      </c>
      <c r="F11" s="8">
        <v>23.32</v>
      </c>
      <c r="G11" s="12">
        <v>429</v>
      </c>
      <c r="H11" s="8">
        <v>25.73</v>
      </c>
      <c r="I11" s="12">
        <v>0</v>
      </c>
    </row>
    <row r="12" spans="2:9" ht="15" customHeight="1" x14ac:dyDescent="0.2">
      <c r="B12" t="s">
        <v>37</v>
      </c>
      <c r="C12" s="12">
        <v>31</v>
      </c>
      <c r="D12" s="8">
        <v>0.95</v>
      </c>
      <c r="E12" s="12">
        <v>3</v>
      </c>
      <c r="F12" s="8">
        <v>0.19</v>
      </c>
      <c r="G12" s="12">
        <v>28</v>
      </c>
      <c r="H12" s="8">
        <v>1.68</v>
      </c>
      <c r="I12" s="12">
        <v>0</v>
      </c>
    </row>
    <row r="13" spans="2:9" ht="15" customHeight="1" x14ac:dyDescent="0.2">
      <c r="B13" t="s">
        <v>38</v>
      </c>
      <c r="C13" s="12">
        <v>186</v>
      </c>
      <c r="D13" s="8">
        <v>5.67</v>
      </c>
      <c r="E13" s="12">
        <v>26</v>
      </c>
      <c r="F13" s="8">
        <v>1.64</v>
      </c>
      <c r="G13" s="12">
        <v>160</v>
      </c>
      <c r="H13" s="8">
        <v>9.6</v>
      </c>
      <c r="I13" s="12">
        <v>0</v>
      </c>
    </row>
    <row r="14" spans="2:9" ht="15" customHeight="1" x14ac:dyDescent="0.2">
      <c r="B14" t="s">
        <v>39</v>
      </c>
      <c r="C14" s="12">
        <v>144</v>
      </c>
      <c r="D14" s="8">
        <v>4.3899999999999997</v>
      </c>
      <c r="E14" s="12">
        <v>73</v>
      </c>
      <c r="F14" s="8">
        <v>4.6100000000000003</v>
      </c>
      <c r="G14" s="12">
        <v>70</v>
      </c>
      <c r="H14" s="8">
        <v>4.2</v>
      </c>
      <c r="I14" s="12">
        <v>0</v>
      </c>
    </row>
    <row r="15" spans="2:9" ht="15" customHeight="1" x14ac:dyDescent="0.2">
      <c r="B15" t="s">
        <v>40</v>
      </c>
      <c r="C15" s="12">
        <v>343</v>
      </c>
      <c r="D15" s="8">
        <v>10.46</v>
      </c>
      <c r="E15" s="12">
        <v>266</v>
      </c>
      <c r="F15" s="8">
        <v>16.809999999999999</v>
      </c>
      <c r="G15" s="12">
        <v>77</v>
      </c>
      <c r="H15" s="8">
        <v>4.62</v>
      </c>
      <c r="I15" s="12">
        <v>0</v>
      </c>
    </row>
    <row r="16" spans="2:9" ht="15" customHeight="1" x14ac:dyDescent="0.2">
      <c r="B16" t="s">
        <v>41</v>
      </c>
      <c r="C16" s="12">
        <v>406</v>
      </c>
      <c r="D16" s="8">
        <v>12.39</v>
      </c>
      <c r="E16" s="12">
        <v>316</v>
      </c>
      <c r="F16" s="8">
        <v>19.97</v>
      </c>
      <c r="G16" s="12">
        <v>90</v>
      </c>
      <c r="H16" s="8">
        <v>5.4</v>
      </c>
      <c r="I16" s="12">
        <v>0</v>
      </c>
    </row>
    <row r="17" spans="2:9" ht="15" customHeight="1" x14ac:dyDescent="0.2">
      <c r="B17" t="s">
        <v>42</v>
      </c>
      <c r="C17" s="12">
        <v>135</v>
      </c>
      <c r="D17" s="8">
        <v>4.12</v>
      </c>
      <c r="E17" s="12">
        <v>84</v>
      </c>
      <c r="F17" s="8">
        <v>5.31</v>
      </c>
      <c r="G17" s="12">
        <v>35</v>
      </c>
      <c r="H17" s="8">
        <v>2.1</v>
      </c>
      <c r="I17" s="12">
        <v>3</v>
      </c>
    </row>
    <row r="18" spans="2:9" ht="15" customHeight="1" x14ac:dyDescent="0.2">
      <c r="B18" t="s">
        <v>43</v>
      </c>
      <c r="C18" s="12">
        <v>124</v>
      </c>
      <c r="D18" s="8">
        <v>3.78</v>
      </c>
      <c r="E18" s="12">
        <v>70</v>
      </c>
      <c r="F18" s="8">
        <v>4.42</v>
      </c>
      <c r="G18" s="12">
        <v>49</v>
      </c>
      <c r="H18" s="8">
        <v>2.94</v>
      </c>
      <c r="I18" s="12">
        <v>2</v>
      </c>
    </row>
    <row r="19" spans="2:9" ht="15" customHeight="1" x14ac:dyDescent="0.2">
      <c r="B19" t="s">
        <v>44</v>
      </c>
      <c r="C19" s="12">
        <v>144</v>
      </c>
      <c r="D19" s="8">
        <v>4.3899999999999997</v>
      </c>
      <c r="E19" s="12">
        <v>59</v>
      </c>
      <c r="F19" s="8">
        <v>3.73</v>
      </c>
      <c r="G19" s="12">
        <v>78</v>
      </c>
      <c r="H19" s="8">
        <v>4.68</v>
      </c>
      <c r="I19" s="12">
        <v>4</v>
      </c>
    </row>
    <row r="20" spans="2:9" ht="15" customHeight="1" x14ac:dyDescent="0.2">
      <c r="B20" s="9" t="s">
        <v>198</v>
      </c>
      <c r="C20" s="12">
        <f>SUM(LTBL_24207[総数／事業所数])</f>
        <v>3278</v>
      </c>
      <c r="E20" s="12">
        <f>SUBTOTAL(109,LTBL_24207[個人／事業所数])</f>
        <v>1582</v>
      </c>
      <c r="G20" s="12">
        <f>SUBTOTAL(109,LTBL_24207[法人／事業所数])</f>
        <v>1667</v>
      </c>
      <c r="I20" s="12">
        <f>SUBTOTAL(109,LTBL_24207[法人以外の団体／事業所数])</f>
        <v>9</v>
      </c>
    </row>
    <row r="21" spans="2:9" ht="15" customHeight="1" x14ac:dyDescent="0.2">
      <c r="E21" s="11">
        <f>LTBL_24207[[#Totals],[個人／事業所数]]/LTBL_24207[[#Totals],[総数／事業所数]]</f>
        <v>0.48261134838316044</v>
      </c>
      <c r="G21" s="11">
        <f>LTBL_24207[[#Totals],[法人／事業所数]]/LTBL_24207[[#Totals],[総数／事業所数]]</f>
        <v>0.50854179377669306</v>
      </c>
      <c r="I21" s="11">
        <f>LTBL_24207[[#Totals],[法人以外の団体／事業所数]]/LTBL_24207[[#Totals],[総数／事業所数]]</f>
        <v>2.7455765710799268E-3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357</v>
      </c>
      <c r="D24" s="8">
        <v>10.89</v>
      </c>
      <c r="E24" s="12">
        <v>298</v>
      </c>
      <c r="F24" s="8">
        <v>18.84</v>
      </c>
      <c r="G24" s="12">
        <v>59</v>
      </c>
      <c r="H24" s="8">
        <v>3.54</v>
      </c>
      <c r="I24" s="12">
        <v>0</v>
      </c>
    </row>
    <row r="25" spans="2:9" ht="15" customHeight="1" x14ac:dyDescent="0.2">
      <c r="B25" t="s">
        <v>66</v>
      </c>
      <c r="C25" s="12">
        <v>307</v>
      </c>
      <c r="D25" s="8">
        <v>9.3699999999999992</v>
      </c>
      <c r="E25" s="12">
        <v>259</v>
      </c>
      <c r="F25" s="8">
        <v>16.37</v>
      </c>
      <c r="G25" s="12">
        <v>48</v>
      </c>
      <c r="H25" s="8">
        <v>2.88</v>
      </c>
      <c r="I25" s="12">
        <v>0</v>
      </c>
    </row>
    <row r="26" spans="2:9" ht="15" customHeight="1" x14ac:dyDescent="0.2">
      <c r="B26" t="s">
        <v>62</v>
      </c>
      <c r="C26" s="12">
        <v>251</v>
      </c>
      <c r="D26" s="8">
        <v>7.66</v>
      </c>
      <c r="E26" s="12">
        <v>120</v>
      </c>
      <c r="F26" s="8">
        <v>7.59</v>
      </c>
      <c r="G26" s="12">
        <v>131</v>
      </c>
      <c r="H26" s="8">
        <v>7.86</v>
      </c>
      <c r="I26" s="12">
        <v>0</v>
      </c>
    </row>
    <row r="27" spans="2:9" ht="15" customHeight="1" x14ac:dyDescent="0.2">
      <c r="B27" t="s">
        <v>53</v>
      </c>
      <c r="C27" s="12">
        <v>231</v>
      </c>
      <c r="D27" s="8">
        <v>7.05</v>
      </c>
      <c r="E27" s="12">
        <v>62</v>
      </c>
      <c r="F27" s="8">
        <v>3.92</v>
      </c>
      <c r="G27" s="12">
        <v>169</v>
      </c>
      <c r="H27" s="8">
        <v>10.14</v>
      </c>
      <c r="I27" s="12">
        <v>0</v>
      </c>
    </row>
    <row r="28" spans="2:9" ht="15" customHeight="1" x14ac:dyDescent="0.2">
      <c r="B28" t="s">
        <v>61</v>
      </c>
      <c r="C28" s="12">
        <v>165</v>
      </c>
      <c r="D28" s="8">
        <v>5.03</v>
      </c>
      <c r="E28" s="12">
        <v>86</v>
      </c>
      <c r="F28" s="8">
        <v>5.44</v>
      </c>
      <c r="G28" s="12">
        <v>79</v>
      </c>
      <c r="H28" s="8">
        <v>4.74</v>
      </c>
      <c r="I28" s="12">
        <v>0</v>
      </c>
    </row>
    <row r="29" spans="2:9" ht="15" customHeight="1" x14ac:dyDescent="0.2">
      <c r="B29" t="s">
        <v>54</v>
      </c>
      <c r="C29" s="12">
        <v>164</v>
      </c>
      <c r="D29" s="8">
        <v>5</v>
      </c>
      <c r="E29" s="12">
        <v>77</v>
      </c>
      <c r="F29" s="8">
        <v>4.87</v>
      </c>
      <c r="G29" s="12">
        <v>87</v>
      </c>
      <c r="H29" s="8">
        <v>5.22</v>
      </c>
      <c r="I29" s="12">
        <v>0</v>
      </c>
    </row>
    <row r="30" spans="2:9" ht="15" customHeight="1" x14ac:dyDescent="0.2">
      <c r="B30" t="s">
        <v>55</v>
      </c>
      <c r="C30" s="12">
        <v>157</v>
      </c>
      <c r="D30" s="8">
        <v>4.79</v>
      </c>
      <c r="E30" s="12">
        <v>39</v>
      </c>
      <c r="F30" s="8">
        <v>2.4700000000000002</v>
      </c>
      <c r="G30" s="12">
        <v>118</v>
      </c>
      <c r="H30" s="8">
        <v>7.08</v>
      </c>
      <c r="I30" s="12">
        <v>0</v>
      </c>
    </row>
    <row r="31" spans="2:9" ht="15" customHeight="1" x14ac:dyDescent="0.2">
      <c r="B31" t="s">
        <v>69</v>
      </c>
      <c r="C31" s="12">
        <v>135</v>
      </c>
      <c r="D31" s="8">
        <v>4.12</v>
      </c>
      <c r="E31" s="12">
        <v>84</v>
      </c>
      <c r="F31" s="8">
        <v>5.31</v>
      </c>
      <c r="G31" s="12">
        <v>35</v>
      </c>
      <c r="H31" s="8">
        <v>2.1</v>
      </c>
      <c r="I31" s="12">
        <v>3</v>
      </c>
    </row>
    <row r="32" spans="2:9" ht="15" customHeight="1" x14ac:dyDescent="0.2">
      <c r="B32" t="s">
        <v>63</v>
      </c>
      <c r="C32" s="12">
        <v>121</v>
      </c>
      <c r="D32" s="8">
        <v>3.69</v>
      </c>
      <c r="E32" s="12">
        <v>16</v>
      </c>
      <c r="F32" s="8">
        <v>1.01</v>
      </c>
      <c r="G32" s="12">
        <v>105</v>
      </c>
      <c r="H32" s="8">
        <v>6.3</v>
      </c>
      <c r="I32" s="12">
        <v>0</v>
      </c>
    </row>
    <row r="33" spans="2:9" ht="15" customHeight="1" x14ac:dyDescent="0.2">
      <c r="B33" t="s">
        <v>60</v>
      </c>
      <c r="C33" s="12">
        <v>117</v>
      </c>
      <c r="D33" s="8">
        <v>3.57</v>
      </c>
      <c r="E33" s="12">
        <v>90</v>
      </c>
      <c r="F33" s="8">
        <v>5.69</v>
      </c>
      <c r="G33" s="12">
        <v>27</v>
      </c>
      <c r="H33" s="8">
        <v>1.62</v>
      </c>
      <c r="I33" s="12">
        <v>0</v>
      </c>
    </row>
    <row r="34" spans="2:9" ht="15" customHeight="1" x14ac:dyDescent="0.2">
      <c r="B34" t="s">
        <v>70</v>
      </c>
      <c r="C34" s="12">
        <v>78</v>
      </c>
      <c r="D34" s="8">
        <v>2.38</v>
      </c>
      <c r="E34" s="12">
        <v>69</v>
      </c>
      <c r="F34" s="8">
        <v>4.3600000000000003</v>
      </c>
      <c r="G34" s="12">
        <v>9</v>
      </c>
      <c r="H34" s="8">
        <v>0.54</v>
      </c>
      <c r="I34" s="12">
        <v>0</v>
      </c>
    </row>
    <row r="35" spans="2:9" ht="15" customHeight="1" x14ac:dyDescent="0.2">
      <c r="B35" t="s">
        <v>59</v>
      </c>
      <c r="C35" s="12">
        <v>77</v>
      </c>
      <c r="D35" s="8">
        <v>2.35</v>
      </c>
      <c r="E35" s="12">
        <v>44</v>
      </c>
      <c r="F35" s="8">
        <v>2.78</v>
      </c>
      <c r="G35" s="12">
        <v>33</v>
      </c>
      <c r="H35" s="8">
        <v>1.98</v>
      </c>
      <c r="I35" s="12">
        <v>0</v>
      </c>
    </row>
    <row r="36" spans="2:9" ht="15" customHeight="1" x14ac:dyDescent="0.2">
      <c r="B36" t="s">
        <v>64</v>
      </c>
      <c r="C36" s="12">
        <v>75</v>
      </c>
      <c r="D36" s="8">
        <v>2.29</v>
      </c>
      <c r="E36" s="12">
        <v>51</v>
      </c>
      <c r="F36" s="8">
        <v>3.22</v>
      </c>
      <c r="G36" s="12">
        <v>24</v>
      </c>
      <c r="H36" s="8">
        <v>1.44</v>
      </c>
      <c r="I36" s="12">
        <v>0</v>
      </c>
    </row>
    <row r="37" spans="2:9" ht="15" customHeight="1" x14ac:dyDescent="0.2">
      <c r="B37" t="s">
        <v>72</v>
      </c>
      <c r="C37" s="12">
        <v>67</v>
      </c>
      <c r="D37" s="8">
        <v>2.04</v>
      </c>
      <c r="E37" s="12">
        <v>50</v>
      </c>
      <c r="F37" s="8">
        <v>3.16</v>
      </c>
      <c r="G37" s="12">
        <v>17</v>
      </c>
      <c r="H37" s="8">
        <v>1.02</v>
      </c>
      <c r="I37" s="12">
        <v>0</v>
      </c>
    </row>
    <row r="38" spans="2:9" ht="15" customHeight="1" x14ac:dyDescent="0.2">
      <c r="B38" t="s">
        <v>65</v>
      </c>
      <c r="C38" s="12">
        <v>66</v>
      </c>
      <c r="D38" s="8">
        <v>2.0099999999999998</v>
      </c>
      <c r="E38" s="12">
        <v>22</v>
      </c>
      <c r="F38" s="8">
        <v>1.39</v>
      </c>
      <c r="G38" s="12">
        <v>43</v>
      </c>
      <c r="H38" s="8">
        <v>2.58</v>
      </c>
      <c r="I38" s="12">
        <v>0</v>
      </c>
    </row>
    <row r="39" spans="2:9" ht="15" customHeight="1" x14ac:dyDescent="0.2">
      <c r="B39" t="s">
        <v>83</v>
      </c>
      <c r="C39" s="12">
        <v>58</v>
      </c>
      <c r="D39" s="8">
        <v>1.77</v>
      </c>
      <c r="E39" s="12">
        <v>14</v>
      </c>
      <c r="F39" s="8">
        <v>0.88</v>
      </c>
      <c r="G39" s="12">
        <v>44</v>
      </c>
      <c r="H39" s="8">
        <v>2.64</v>
      </c>
      <c r="I39" s="12">
        <v>0</v>
      </c>
    </row>
    <row r="40" spans="2:9" ht="15" customHeight="1" x14ac:dyDescent="0.2">
      <c r="B40" t="s">
        <v>56</v>
      </c>
      <c r="C40" s="12">
        <v>53</v>
      </c>
      <c r="D40" s="8">
        <v>1.62</v>
      </c>
      <c r="E40" s="12">
        <v>20</v>
      </c>
      <c r="F40" s="8">
        <v>1.26</v>
      </c>
      <c r="G40" s="12">
        <v>33</v>
      </c>
      <c r="H40" s="8">
        <v>1.98</v>
      </c>
      <c r="I40" s="12">
        <v>0</v>
      </c>
    </row>
    <row r="41" spans="2:9" ht="15" customHeight="1" x14ac:dyDescent="0.2">
      <c r="B41" t="s">
        <v>73</v>
      </c>
      <c r="C41" s="12">
        <v>51</v>
      </c>
      <c r="D41" s="8">
        <v>1.56</v>
      </c>
      <c r="E41" s="12">
        <v>5</v>
      </c>
      <c r="F41" s="8">
        <v>0.32</v>
      </c>
      <c r="G41" s="12">
        <v>46</v>
      </c>
      <c r="H41" s="8">
        <v>2.76</v>
      </c>
      <c r="I41" s="12">
        <v>0</v>
      </c>
    </row>
    <row r="42" spans="2:9" ht="15" customHeight="1" x14ac:dyDescent="0.2">
      <c r="B42" t="s">
        <v>78</v>
      </c>
      <c r="C42" s="12">
        <v>49</v>
      </c>
      <c r="D42" s="8">
        <v>1.49</v>
      </c>
      <c r="E42" s="12">
        <v>6</v>
      </c>
      <c r="F42" s="8">
        <v>0.38</v>
      </c>
      <c r="G42" s="12">
        <v>43</v>
      </c>
      <c r="H42" s="8">
        <v>2.58</v>
      </c>
      <c r="I42" s="12">
        <v>0</v>
      </c>
    </row>
    <row r="43" spans="2:9" ht="15" customHeight="1" x14ac:dyDescent="0.2">
      <c r="B43" t="s">
        <v>71</v>
      </c>
      <c r="C43" s="12">
        <v>46</v>
      </c>
      <c r="D43" s="8">
        <v>1.4</v>
      </c>
      <c r="E43" s="12">
        <v>1</v>
      </c>
      <c r="F43" s="8">
        <v>0.06</v>
      </c>
      <c r="G43" s="12">
        <v>40</v>
      </c>
      <c r="H43" s="8">
        <v>2.4</v>
      </c>
      <c r="I43" s="12">
        <v>2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190</v>
      </c>
      <c r="D47" s="8">
        <v>5.8</v>
      </c>
      <c r="E47" s="12">
        <v>166</v>
      </c>
      <c r="F47" s="8">
        <v>10.49</v>
      </c>
      <c r="G47" s="12">
        <v>24</v>
      </c>
      <c r="H47" s="8">
        <v>1.44</v>
      </c>
      <c r="I47" s="12">
        <v>0</v>
      </c>
    </row>
    <row r="48" spans="2:9" ht="15" customHeight="1" x14ac:dyDescent="0.2">
      <c r="B48" t="s">
        <v>114</v>
      </c>
      <c r="C48" s="12">
        <v>106</v>
      </c>
      <c r="D48" s="8">
        <v>3.23</v>
      </c>
      <c r="E48" s="12">
        <v>51</v>
      </c>
      <c r="F48" s="8">
        <v>3.22</v>
      </c>
      <c r="G48" s="12">
        <v>55</v>
      </c>
      <c r="H48" s="8">
        <v>3.3</v>
      </c>
      <c r="I48" s="12">
        <v>0</v>
      </c>
    </row>
    <row r="49" spans="2:9" ht="15" customHeight="1" x14ac:dyDescent="0.2">
      <c r="B49" t="s">
        <v>123</v>
      </c>
      <c r="C49" s="12">
        <v>101</v>
      </c>
      <c r="D49" s="8">
        <v>3.08</v>
      </c>
      <c r="E49" s="12">
        <v>99</v>
      </c>
      <c r="F49" s="8">
        <v>6.26</v>
      </c>
      <c r="G49" s="12">
        <v>2</v>
      </c>
      <c r="H49" s="8">
        <v>0.12</v>
      </c>
      <c r="I49" s="12">
        <v>0</v>
      </c>
    </row>
    <row r="50" spans="2:9" ht="15" customHeight="1" x14ac:dyDescent="0.2">
      <c r="B50" t="s">
        <v>108</v>
      </c>
      <c r="C50" s="12">
        <v>86</v>
      </c>
      <c r="D50" s="8">
        <v>2.62</v>
      </c>
      <c r="E50" s="12">
        <v>17</v>
      </c>
      <c r="F50" s="8">
        <v>1.07</v>
      </c>
      <c r="G50" s="12">
        <v>69</v>
      </c>
      <c r="H50" s="8">
        <v>4.1399999999999997</v>
      </c>
      <c r="I50" s="12">
        <v>0</v>
      </c>
    </row>
    <row r="51" spans="2:9" ht="15" customHeight="1" x14ac:dyDescent="0.2">
      <c r="B51" t="s">
        <v>119</v>
      </c>
      <c r="C51" s="12">
        <v>86</v>
      </c>
      <c r="D51" s="8">
        <v>2.62</v>
      </c>
      <c r="E51" s="12">
        <v>72</v>
      </c>
      <c r="F51" s="8">
        <v>4.55</v>
      </c>
      <c r="G51" s="12">
        <v>14</v>
      </c>
      <c r="H51" s="8">
        <v>0.84</v>
      </c>
      <c r="I51" s="12">
        <v>0</v>
      </c>
    </row>
    <row r="52" spans="2:9" ht="15" customHeight="1" x14ac:dyDescent="0.2">
      <c r="B52" t="s">
        <v>117</v>
      </c>
      <c r="C52" s="12">
        <v>75</v>
      </c>
      <c r="D52" s="8">
        <v>2.29</v>
      </c>
      <c r="E52" s="12">
        <v>14</v>
      </c>
      <c r="F52" s="8">
        <v>0.88</v>
      </c>
      <c r="G52" s="12">
        <v>61</v>
      </c>
      <c r="H52" s="8">
        <v>3.66</v>
      </c>
      <c r="I52" s="12">
        <v>0</v>
      </c>
    </row>
    <row r="53" spans="2:9" ht="15" customHeight="1" x14ac:dyDescent="0.2">
      <c r="B53" t="s">
        <v>116</v>
      </c>
      <c r="C53" s="12">
        <v>70</v>
      </c>
      <c r="D53" s="8">
        <v>2.14</v>
      </c>
      <c r="E53" s="12">
        <v>48</v>
      </c>
      <c r="F53" s="8">
        <v>3.03</v>
      </c>
      <c r="G53" s="12">
        <v>22</v>
      </c>
      <c r="H53" s="8">
        <v>1.32</v>
      </c>
      <c r="I53" s="12">
        <v>0</v>
      </c>
    </row>
    <row r="54" spans="2:9" ht="15" customHeight="1" x14ac:dyDescent="0.2">
      <c r="B54" t="s">
        <v>122</v>
      </c>
      <c r="C54" s="12">
        <v>69</v>
      </c>
      <c r="D54" s="8">
        <v>2.1</v>
      </c>
      <c r="E54" s="12">
        <v>65</v>
      </c>
      <c r="F54" s="8">
        <v>4.1100000000000003</v>
      </c>
      <c r="G54" s="12">
        <v>4</v>
      </c>
      <c r="H54" s="8">
        <v>0.24</v>
      </c>
      <c r="I54" s="12">
        <v>0</v>
      </c>
    </row>
    <row r="55" spans="2:9" ht="15" customHeight="1" x14ac:dyDescent="0.2">
      <c r="B55" t="s">
        <v>111</v>
      </c>
      <c r="C55" s="12">
        <v>68</v>
      </c>
      <c r="D55" s="8">
        <v>2.0699999999999998</v>
      </c>
      <c r="E55" s="12">
        <v>21</v>
      </c>
      <c r="F55" s="8">
        <v>1.33</v>
      </c>
      <c r="G55" s="12">
        <v>47</v>
      </c>
      <c r="H55" s="8">
        <v>2.82</v>
      </c>
      <c r="I55" s="12">
        <v>0</v>
      </c>
    </row>
    <row r="56" spans="2:9" ht="15" customHeight="1" x14ac:dyDescent="0.2">
      <c r="B56" t="s">
        <v>125</v>
      </c>
      <c r="C56" s="12">
        <v>68</v>
      </c>
      <c r="D56" s="8">
        <v>2.0699999999999998</v>
      </c>
      <c r="E56" s="12">
        <v>52</v>
      </c>
      <c r="F56" s="8">
        <v>3.29</v>
      </c>
      <c r="G56" s="12">
        <v>16</v>
      </c>
      <c r="H56" s="8">
        <v>0.96</v>
      </c>
      <c r="I56" s="12">
        <v>0</v>
      </c>
    </row>
    <row r="57" spans="2:9" ht="15" customHeight="1" x14ac:dyDescent="0.2">
      <c r="B57" t="s">
        <v>109</v>
      </c>
      <c r="C57" s="12">
        <v>67</v>
      </c>
      <c r="D57" s="8">
        <v>2.04</v>
      </c>
      <c r="E57" s="12">
        <v>10</v>
      </c>
      <c r="F57" s="8">
        <v>0.63</v>
      </c>
      <c r="G57" s="12">
        <v>57</v>
      </c>
      <c r="H57" s="8">
        <v>3.42</v>
      </c>
      <c r="I57" s="12">
        <v>0</v>
      </c>
    </row>
    <row r="58" spans="2:9" ht="15" customHeight="1" x14ac:dyDescent="0.2">
      <c r="B58" t="s">
        <v>120</v>
      </c>
      <c r="C58" s="12">
        <v>67</v>
      </c>
      <c r="D58" s="8">
        <v>2.04</v>
      </c>
      <c r="E58" s="12">
        <v>53</v>
      </c>
      <c r="F58" s="8">
        <v>3.35</v>
      </c>
      <c r="G58" s="12">
        <v>14</v>
      </c>
      <c r="H58" s="8">
        <v>0.84</v>
      </c>
      <c r="I58" s="12">
        <v>0</v>
      </c>
    </row>
    <row r="59" spans="2:9" ht="15" customHeight="1" x14ac:dyDescent="0.2">
      <c r="B59" t="s">
        <v>127</v>
      </c>
      <c r="C59" s="12">
        <v>67</v>
      </c>
      <c r="D59" s="8">
        <v>2.04</v>
      </c>
      <c r="E59" s="12">
        <v>50</v>
      </c>
      <c r="F59" s="8">
        <v>3.16</v>
      </c>
      <c r="G59" s="12">
        <v>17</v>
      </c>
      <c r="H59" s="8">
        <v>1.02</v>
      </c>
      <c r="I59" s="12">
        <v>0</v>
      </c>
    </row>
    <row r="60" spans="2:9" ht="15" customHeight="1" x14ac:dyDescent="0.2">
      <c r="B60" t="s">
        <v>112</v>
      </c>
      <c r="C60" s="12">
        <v>65</v>
      </c>
      <c r="D60" s="8">
        <v>1.98</v>
      </c>
      <c r="E60" s="12">
        <v>15</v>
      </c>
      <c r="F60" s="8">
        <v>0.95</v>
      </c>
      <c r="G60" s="12">
        <v>50</v>
      </c>
      <c r="H60" s="8">
        <v>3</v>
      </c>
      <c r="I60" s="12">
        <v>0</v>
      </c>
    </row>
    <row r="61" spans="2:9" ht="15" customHeight="1" x14ac:dyDescent="0.2">
      <c r="B61" t="s">
        <v>115</v>
      </c>
      <c r="C61" s="12">
        <v>60</v>
      </c>
      <c r="D61" s="8">
        <v>1.83</v>
      </c>
      <c r="E61" s="12">
        <v>21</v>
      </c>
      <c r="F61" s="8">
        <v>1.33</v>
      </c>
      <c r="G61" s="12">
        <v>39</v>
      </c>
      <c r="H61" s="8">
        <v>2.34</v>
      </c>
      <c r="I61" s="12">
        <v>0</v>
      </c>
    </row>
    <row r="62" spans="2:9" ht="15" customHeight="1" x14ac:dyDescent="0.2">
      <c r="B62" t="s">
        <v>126</v>
      </c>
      <c r="C62" s="12">
        <v>54</v>
      </c>
      <c r="D62" s="8">
        <v>1.65</v>
      </c>
      <c r="E62" s="12">
        <v>48</v>
      </c>
      <c r="F62" s="8">
        <v>3.03</v>
      </c>
      <c r="G62" s="12">
        <v>6</v>
      </c>
      <c r="H62" s="8">
        <v>0.36</v>
      </c>
      <c r="I62" s="12">
        <v>0</v>
      </c>
    </row>
    <row r="63" spans="2:9" ht="15" customHeight="1" x14ac:dyDescent="0.2">
      <c r="B63" t="s">
        <v>135</v>
      </c>
      <c r="C63" s="12">
        <v>50</v>
      </c>
      <c r="D63" s="8">
        <v>1.53</v>
      </c>
      <c r="E63" s="12">
        <v>14</v>
      </c>
      <c r="F63" s="8">
        <v>0.88</v>
      </c>
      <c r="G63" s="12">
        <v>36</v>
      </c>
      <c r="H63" s="8">
        <v>2.16</v>
      </c>
      <c r="I63" s="12">
        <v>0</v>
      </c>
    </row>
    <row r="64" spans="2:9" ht="15" customHeight="1" x14ac:dyDescent="0.2">
      <c r="B64" t="s">
        <v>110</v>
      </c>
      <c r="C64" s="12">
        <v>49</v>
      </c>
      <c r="D64" s="8">
        <v>1.49</v>
      </c>
      <c r="E64" s="12">
        <v>26</v>
      </c>
      <c r="F64" s="8">
        <v>1.64</v>
      </c>
      <c r="G64" s="12">
        <v>23</v>
      </c>
      <c r="H64" s="8">
        <v>1.38</v>
      </c>
      <c r="I64" s="12">
        <v>0</v>
      </c>
    </row>
    <row r="65" spans="2:9" ht="15" customHeight="1" x14ac:dyDescent="0.2">
      <c r="B65" t="s">
        <v>133</v>
      </c>
      <c r="C65" s="12">
        <v>44</v>
      </c>
      <c r="D65" s="8">
        <v>1.34</v>
      </c>
      <c r="E65" s="12">
        <v>32</v>
      </c>
      <c r="F65" s="8">
        <v>2.02</v>
      </c>
      <c r="G65" s="12">
        <v>12</v>
      </c>
      <c r="H65" s="8">
        <v>0.72</v>
      </c>
      <c r="I65" s="12">
        <v>0</v>
      </c>
    </row>
    <row r="66" spans="2:9" ht="15" customHeight="1" x14ac:dyDescent="0.2">
      <c r="B66" t="s">
        <v>136</v>
      </c>
      <c r="C66" s="12">
        <v>43</v>
      </c>
      <c r="D66" s="8">
        <v>1.31</v>
      </c>
      <c r="E66" s="12">
        <v>21</v>
      </c>
      <c r="F66" s="8">
        <v>1.33</v>
      </c>
      <c r="G66" s="12">
        <v>22</v>
      </c>
      <c r="H66" s="8">
        <v>1.32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59BD-E2DE-4E55-978E-FFEECCC0D54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194</v>
      </c>
      <c r="D6" s="8">
        <v>11.91</v>
      </c>
      <c r="E6" s="12">
        <v>90</v>
      </c>
      <c r="F6" s="8">
        <v>9.26</v>
      </c>
      <c r="G6" s="12">
        <v>104</v>
      </c>
      <c r="H6" s="8">
        <v>16.3</v>
      </c>
      <c r="I6" s="12">
        <v>0</v>
      </c>
    </row>
    <row r="7" spans="2:9" ht="15" customHeight="1" x14ac:dyDescent="0.2">
      <c r="B7" t="s">
        <v>32</v>
      </c>
      <c r="C7" s="12">
        <v>115</v>
      </c>
      <c r="D7" s="8">
        <v>7.06</v>
      </c>
      <c r="E7" s="12">
        <v>50</v>
      </c>
      <c r="F7" s="8">
        <v>5.14</v>
      </c>
      <c r="G7" s="12">
        <v>65</v>
      </c>
      <c r="H7" s="8">
        <v>10.19</v>
      </c>
      <c r="I7" s="12">
        <v>0</v>
      </c>
    </row>
    <row r="8" spans="2:9" ht="15" customHeight="1" x14ac:dyDescent="0.2">
      <c r="B8" t="s">
        <v>33</v>
      </c>
      <c r="C8" s="12">
        <v>3</v>
      </c>
      <c r="D8" s="8">
        <v>0.18</v>
      </c>
      <c r="E8" s="12">
        <v>1</v>
      </c>
      <c r="F8" s="8">
        <v>0.1</v>
      </c>
      <c r="G8" s="12">
        <v>2</v>
      </c>
      <c r="H8" s="8">
        <v>0.31</v>
      </c>
      <c r="I8" s="12">
        <v>0</v>
      </c>
    </row>
    <row r="9" spans="2:9" ht="15" customHeight="1" x14ac:dyDescent="0.2">
      <c r="B9" t="s">
        <v>34</v>
      </c>
      <c r="C9" s="12">
        <v>18</v>
      </c>
      <c r="D9" s="8">
        <v>1.1000000000000001</v>
      </c>
      <c r="E9" s="12">
        <v>0</v>
      </c>
      <c r="F9" s="8">
        <v>0</v>
      </c>
      <c r="G9" s="12">
        <v>18</v>
      </c>
      <c r="H9" s="8">
        <v>2.82</v>
      </c>
      <c r="I9" s="12">
        <v>0</v>
      </c>
    </row>
    <row r="10" spans="2:9" ht="15" customHeight="1" x14ac:dyDescent="0.2">
      <c r="B10" t="s">
        <v>35</v>
      </c>
      <c r="C10" s="12">
        <v>9</v>
      </c>
      <c r="D10" s="8">
        <v>0.55000000000000004</v>
      </c>
      <c r="E10" s="12">
        <v>3</v>
      </c>
      <c r="F10" s="8">
        <v>0.31</v>
      </c>
      <c r="G10" s="12">
        <v>6</v>
      </c>
      <c r="H10" s="8">
        <v>0.94</v>
      </c>
      <c r="I10" s="12">
        <v>0</v>
      </c>
    </row>
    <row r="11" spans="2:9" ht="15" customHeight="1" x14ac:dyDescent="0.2">
      <c r="B11" t="s">
        <v>36</v>
      </c>
      <c r="C11" s="12">
        <v>366</v>
      </c>
      <c r="D11" s="8">
        <v>22.47</v>
      </c>
      <c r="E11" s="12">
        <v>192</v>
      </c>
      <c r="F11" s="8">
        <v>19.75</v>
      </c>
      <c r="G11" s="12">
        <v>173</v>
      </c>
      <c r="H11" s="8">
        <v>27.12</v>
      </c>
      <c r="I11" s="12">
        <v>1</v>
      </c>
    </row>
    <row r="12" spans="2:9" ht="15" customHeight="1" x14ac:dyDescent="0.2">
      <c r="B12" t="s">
        <v>37</v>
      </c>
      <c r="C12" s="12">
        <v>14</v>
      </c>
      <c r="D12" s="8">
        <v>0.86</v>
      </c>
      <c r="E12" s="12">
        <v>4</v>
      </c>
      <c r="F12" s="8">
        <v>0.41</v>
      </c>
      <c r="G12" s="12">
        <v>10</v>
      </c>
      <c r="H12" s="8">
        <v>1.57</v>
      </c>
      <c r="I12" s="12">
        <v>0</v>
      </c>
    </row>
    <row r="13" spans="2:9" ht="15" customHeight="1" x14ac:dyDescent="0.2">
      <c r="B13" t="s">
        <v>38</v>
      </c>
      <c r="C13" s="12">
        <v>186</v>
      </c>
      <c r="D13" s="8">
        <v>11.42</v>
      </c>
      <c r="E13" s="12">
        <v>101</v>
      </c>
      <c r="F13" s="8">
        <v>10.39</v>
      </c>
      <c r="G13" s="12">
        <v>85</v>
      </c>
      <c r="H13" s="8">
        <v>13.32</v>
      </c>
      <c r="I13" s="12">
        <v>0</v>
      </c>
    </row>
    <row r="14" spans="2:9" ht="15" customHeight="1" x14ac:dyDescent="0.2">
      <c r="B14" t="s">
        <v>39</v>
      </c>
      <c r="C14" s="12">
        <v>71</v>
      </c>
      <c r="D14" s="8">
        <v>4.3600000000000003</v>
      </c>
      <c r="E14" s="12">
        <v>42</v>
      </c>
      <c r="F14" s="8">
        <v>4.32</v>
      </c>
      <c r="G14" s="12">
        <v>28</v>
      </c>
      <c r="H14" s="8">
        <v>4.3899999999999997</v>
      </c>
      <c r="I14" s="12">
        <v>0</v>
      </c>
    </row>
    <row r="15" spans="2:9" ht="15" customHeight="1" x14ac:dyDescent="0.2">
      <c r="B15" t="s">
        <v>40</v>
      </c>
      <c r="C15" s="12">
        <v>158</v>
      </c>
      <c r="D15" s="8">
        <v>9.6999999999999993</v>
      </c>
      <c r="E15" s="12">
        <v>127</v>
      </c>
      <c r="F15" s="8">
        <v>13.07</v>
      </c>
      <c r="G15" s="12">
        <v>31</v>
      </c>
      <c r="H15" s="8">
        <v>4.8600000000000003</v>
      </c>
      <c r="I15" s="12">
        <v>0</v>
      </c>
    </row>
    <row r="16" spans="2:9" ht="15" customHeight="1" x14ac:dyDescent="0.2">
      <c r="B16" t="s">
        <v>41</v>
      </c>
      <c r="C16" s="12">
        <v>242</v>
      </c>
      <c r="D16" s="8">
        <v>14.86</v>
      </c>
      <c r="E16" s="12">
        <v>197</v>
      </c>
      <c r="F16" s="8">
        <v>20.27</v>
      </c>
      <c r="G16" s="12">
        <v>45</v>
      </c>
      <c r="H16" s="8">
        <v>7.05</v>
      </c>
      <c r="I16" s="12">
        <v>0</v>
      </c>
    </row>
    <row r="17" spans="2:9" ht="15" customHeight="1" x14ac:dyDescent="0.2">
      <c r="B17" t="s">
        <v>42</v>
      </c>
      <c r="C17" s="12">
        <v>107</v>
      </c>
      <c r="D17" s="8">
        <v>6.57</v>
      </c>
      <c r="E17" s="12">
        <v>82</v>
      </c>
      <c r="F17" s="8">
        <v>8.44</v>
      </c>
      <c r="G17" s="12">
        <v>16</v>
      </c>
      <c r="H17" s="8">
        <v>2.5099999999999998</v>
      </c>
      <c r="I17" s="12">
        <v>4</v>
      </c>
    </row>
    <row r="18" spans="2:9" ht="15" customHeight="1" x14ac:dyDescent="0.2">
      <c r="B18" t="s">
        <v>43</v>
      </c>
      <c r="C18" s="12">
        <v>90</v>
      </c>
      <c r="D18" s="8">
        <v>5.52</v>
      </c>
      <c r="E18" s="12">
        <v>56</v>
      </c>
      <c r="F18" s="8">
        <v>5.76</v>
      </c>
      <c r="G18" s="12">
        <v>29</v>
      </c>
      <c r="H18" s="8">
        <v>4.55</v>
      </c>
      <c r="I18" s="12">
        <v>2</v>
      </c>
    </row>
    <row r="19" spans="2:9" ht="15" customHeight="1" x14ac:dyDescent="0.2">
      <c r="B19" t="s">
        <v>44</v>
      </c>
      <c r="C19" s="12">
        <v>56</v>
      </c>
      <c r="D19" s="8">
        <v>3.44</v>
      </c>
      <c r="E19" s="12">
        <v>27</v>
      </c>
      <c r="F19" s="8">
        <v>2.78</v>
      </c>
      <c r="G19" s="12">
        <v>26</v>
      </c>
      <c r="H19" s="8">
        <v>4.08</v>
      </c>
      <c r="I19" s="12">
        <v>2</v>
      </c>
    </row>
    <row r="20" spans="2:9" ht="15" customHeight="1" x14ac:dyDescent="0.2">
      <c r="B20" s="9" t="s">
        <v>198</v>
      </c>
      <c r="C20" s="12">
        <f>SUM(LTBL_24208[総数／事業所数])</f>
        <v>1629</v>
      </c>
      <c r="E20" s="12">
        <f>SUBTOTAL(109,LTBL_24208[個人／事業所数])</f>
        <v>972</v>
      </c>
      <c r="G20" s="12">
        <f>SUBTOTAL(109,LTBL_24208[法人／事業所数])</f>
        <v>638</v>
      </c>
      <c r="I20" s="12">
        <f>SUBTOTAL(109,LTBL_24208[法人以外の団体／事業所数])</f>
        <v>9</v>
      </c>
    </row>
    <row r="21" spans="2:9" ht="15" customHeight="1" x14ac:dyDescent="0.2">
      <c r="E21" s="11">
        <f>LTBL_24208[[#Totals],[個人／事業所数]]/LTBL_24208[[#Totals],[総数／事業所数]]</f>
        <v>0.59668508287292821</v>
      </c>
      <c r="G21" s="11">
        <f>LTBL_24208[[#Totals],[法人／事業所数]]/LTBL_24208[[#Totals],[総数／事業所数]]</f>
        <v>0.39165131982811541</v>
      </c>
      <c r="I21" s="11">
        <f>LTBL_24208[[#Totals],[法人以外の団体／事業所数]]/LTBL_24208[[#Totals],[総数／事業所数]]</f>
        <v>5.5248618784530384E-3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199</v>
      </c>
      <c r="D24" s="8">
        <v>12.22</v>
      </c>
      <c r="E24" s="12">
        <v>175</v>
      </c>
      <c r="F24" s="8">
        <v>18</v>
      </c>
      <c r="G24" s="12">
        <v>24</v>
      </c>
      <c r="H24" s="8">
        <v>3.76</v>
      </c>
      <c r="I24" s="12">
        <v>0</v>
      </c>
    </row>
    <row r="25" spans="2:9" ht="15" customHeight="1" x14ac:dyDescent="0.2">
      <c r="B25" t="s">
        <v>63</v>
      </c>
      <c r="C25" s="12">
        <v>142</v>
      </c>
      <c r="D25" s="8">
        <v>8.7200000000000006</v>
      </c>
      <c r="E25" s="12">
        <v>100</v>
      </c>
      <c r="F25" s="8">
        <v>10.29</v>
      </c>
      <c r="G25" s="12">
        <v>42</v>
      </c>
      <c r="H25" s="8">
        <v>6.58</v>
      </c>
      <c r="I25" s="12">
        <v>0</v>
      </c>
    </row>
    <row r="26" spans="2:9" ht="15" customHeight="1" x14ac:dyDescent="0.2">
      <c r="B26" t="s">
        <v>66</v>
      </c>
      <c r="C26" s="12">
        <v>137</v>
      </c>
      <c r="D26" s="8">
        <v>8.41</v>
      </c>
      <c r="E26" s="12">
        <v>120</v>
      </c>
      <c r="F26" s="8">
        <v>12.35</v>
      </c>
      <c r="G26" s="12">
        <v>17</v>
      </c>
      <c r="H26" s="8">
        <v>2.66</v>
      </c>
      <c r="I26" s="12">
        <v>0</v>
      </c>
    </row>
    <row r="27" spans="2:9" ht="15" customHeight="1" x14ac:dyDescent="0.2">
      <c r="B27" t="s">
        <v>62</v>
      </c>
      <c r="C27" s="12">
        <v>114</v>
      </c>
      <c r="D27" s="8">
        <v>7</v>
      </c>
      <c r="E27" s="12">
        <v>67</v>
      </c>
      <c r="F27" s="8">
        <v>6.89</v>
      </c>
      <c r="G27" s="12">
        <v>47</v>
      </c>
      <c r="H27" s="8">
        <v>7.37</v>
      </c>
      <c r="I27" s="12">
        <v>0</v>
      </c>
    </row>
    <row r="28" spans="2:9" ht="15" customHeight="1" x14ac:dyDescent="0.2">
      <c r="B28" t="s">
        <v>69</v>
      </c>
      <c r="C28" s="12">
        <v>107</v>
      </c>
      <c r="D28" s="8">
        <v>6.57</v>
      </c>
      <c r="E28" s="12">
        <v>82</v>
      </c>
      <c r="F28" s="8">
        <v>8.44</v>
      </c>
      <c r="G28" s="12">
        <v>16</v>
      </c>
      <c r="H28" s="8">
        <v>2.5099999999999998</v>
      </c>
      <c r="I28" s="12">
        <v>4</v>
      </c>
    </row>
    <row r="29" spans="2:9" ht="15" customHeight="1" x14ac:dyDescent="0.2">
      <c r="B29" t="s">
        <v>53</v>
      </c>
      <c r="C29" s="12">
        <v>104</v>
      </c>
      <c r="D29" s="8">
        <v>6.38</v>
      </c>
      <c r="E29" s="12">
        <v>38</v>
      </c>
      <c r="F29" s="8">
        <v>3.91</v>
      </c>
      <c r="G29" s="12">
        <v>66</v>
      </c>
      <c r="H29" s="8">
        <v>10.34</v>
      </c>
      <c r="I29" s="12">
        <v>0</v>
      </c>
    </row>
    <row r="30" spans="2:9" ht="15" customHeight="1" x14ac:dyDescent="0.2">
      <c r="B30" t="s">
        <v>60</v>
      </c>
      <c r="C30" s="12">
        <v>78</v>
      </c>
      <c r="D30" s="8">
        <v>4.79</v>
      </c>
      <c r="E30" s="12">
        <v>58</v>
      </c>
      <c r="F30" s="8">
        <v>5.97</v>
      </c>
      <c r="G30" s="12">
        <v>20</v>
      </c>
      <c r="H30" s="8">
        <v>3.13</v>
      </c>
      <c r="I30" s="12">
        <v>0</v>
      </c>
    </row>
    <row r="31" spans="2:9" ht="15" customHeight="1" x14ac:dyDescent="0.2">
      <c r="B31" t="s">
        <v>70</v>
      </c>
      <c r="C31" s="12">
        <v>64</v>
      </c>
      <c r="D31" s="8">
        <v>3.93</v>
      </c>
      <c r="E31" s="12">
        <v>56</v>
      </c>
      <c r="F31" s="8">
        <v>5.76</v>
      </c>
      <c r="G31" s="12">
        <v>8</v>
      </c>
      <c r="H31" s="8">
        <v>1.25</v>
      </c>
      <c r="I31" s="12">
        <v>0</v>
      </c>
    </row>
    <row r="32" spans="2:9" ht="15" customHeight="1" x14ac:dyDescent="0.2">
      <c r="B32" t="s">
        <v>61</v>
      </c>
      <c r="C32" s="12">
        <v>57</v>
      </c>
      <c r="D32" s="8">
        <v>3.5</v>
      </c>
      <c r="E32" s="12">
        <v>27</v>
      </c>
      <c r="F32" s="8">
        <v>2.78</v>
      </c>
      <c r="G32" s="12">
        <v>30</v>
      </c>
      <c r="H32" s="8">
        <v>4.7</v>
      </c>
      <c r="I32" s="12">
        <v>0</v>
      </c>
    </row>
    <row r="33" spans="2:9" ht="15" customHeight="1" x14ac:dyDescent="0.2">
      <c r="B33" t="s">
        <v>54</v>
      </c>
      <c r="C33" s="12">
        <v>48</v>
      </c>
      <c r="D33" s="8">
        <v>2.95</v>
      </c>
      <c r="E33" s="12">
        <v>28</v>
      </c>
      <c r="F33" s="8">
        <v>2.88</v>
      </c>
      <c r="G33" s="12">
        <v>20</v>
      </c>
      <c r="H33" s="8">
        <v>3.13</v>
      </c>
      <c r="I33" s="12">
        <v>0</v>
      </c>
    </row>
    <row r="34" spans="2:9" ht="15" customHeight="1" x14ac:dyDescent="0.2">
      <c r="B34" t="s">
        <v>55</v>
      </c>
      <c r="C34" s="12">
        <v>42</v>
      </c>
      <c r="D34" s="8">
        <v>2.58</v>
      </c>
      <c r="E34" s="12">
        <v>24</v>
      </c>
      <c r="F34" s="8">
        <v>2.4700000000000002</v>
      </c>
      <c r="G34" s="12">
        <v>18</v>
      </c>
      <c r="H34" s="8">
        <v>2.82</v>
      </c>
      <c r="I34" s="12">
        <v>0</v>
      </c>
    </row>
    <row r="35" spans="2:9" ht="15" customHeight="1" x14ac:dyDescent="0.2">
      <c r="B35" t="s">
        <v>65</v>
      </c>
      <c r="C35" s="12">
        <v>37</v>
      </c>
      <c r="D35" s="8">
        <v>2.27</v>
      </c>
      <c r="E35" s="12">
        <v>17</v>
      </c>
      <c r="F35" s="8">
        <v>1.75</v>
      </c>
      <c r="G35" s="12">
        <v>19</v>
      </c>
      <c r="H35" s="8">
        <v>2.98</v>
      </c>
      <c r="I35" s="12">
        <v>0</v>
      </c>
    </row>
    <row r="36" spans="2:9" ht="15" customHeight="1" x14ac:dyDescent="0.2">
      <c r="B36" t="s">
        <v>78</v>
      </c>
      <c r="C36" s="12">
        <v>36</v>
      </c>
      <c r="D36" s="8">
        <v>2.21</v>
      </c>
      <c r="E36" s="12">
        <v>1</v>
      </c>
      <c r="F36" s="8">
        <v>0.1</v>
      </c>
      <c r="G36" s="12">
        <v>35</v>
      </c>
      <c r="H36" s="8">
        <v>5.49</v>
      </c>
      <c r="I36" s="12">
        <v>0</v>
      </c>
    </row>
    <row r="37" spans="2:9" ht="15" customHeight="1" x14ac:dyDescent="0.2">
      <c r="B37" t="s">
        <v>64</v>
      </c>
      <c r="C37" s="12">
        <v>34</v>
      </c>
      <c r="D37" s="8">
        <v>2.09</v>
      </c>
      <c r="E37" s="12">
        <v>25</v>
      </c>
      <c r="F37" s="8">
        <v>2.57</v>
      </c>
      <c r="G37" s="12">
        <v>9</v>
      </c>
      <c r="H37" s="8">
        <v>1.41</v>
      </c>
      <c r="I37" s="12">
        <v>0</v>
      </c>
    </row>
    <row r="38" spans="2:9" ht="15" customHeight="1" x14ac:dyDescent="0.2">
      <c r="B38" t="s">
        <v>58</v>
      </c>
      <c r="C38" s="12">
        <v>33</v>
      </c>
      <c r="D38" s="8">
        <v>2.0299999999999998</v>
      </c>
      <c r="E38" s="12">
        <v>9</v>
      </c>
      <c r="F38" s="8">
        <v>0.93</v>
      </c>
      <c r="G38" s="12">
        <v>24</v>
      </c>
      <c r="H38" s="8">
        <v>3.76</v>
      </c>
      <c r="I38" s="12">
        <v>0</v>
      </c>
    </row>
    <row r="39" spans="2:9" ht="15" customHeight="1" x14ac:dyDescent="0.2">
      <c r="B39" t="s">
        <v>59</v>
      </c>
      <c r="C39" s="12">
        <v>33</v>
      </c>
      <c r="D39" s="8">
        <v>2.0299999999999998</v>
      </c>
      <c r="E39" s="12">
        <v>17</v>
      </c>
      <c r="F39" s="8">
        <v>1.75</v>
      </c>
      <c r="G39" s="12">
        <v>16</v>
      </c>
      <c r="H39" s="8">
        <v>2.5099999999999998</v>
      </c>
      <c r="I39" s="12">
        <v>0</v>
      </c>
    </row>
    <row r="40" spans="2:9" ht="15" customHeight="1" x14ac:dyDescent="0.2">
      <c r="B40" t="s">
        <v>68</v>
      </c>
      <c r="C40" s="12">
        <v>29</v>
      </c>
      <c r="D40" s="8">
        <v>1.78</v>
      </c>
      <c r="E40" s="12">
        <v>15</v>
      </c>
      <c r="F40" s="8">
        <v>1.54</v>
      </c>
      <c r="G40" s="12">
        <v>14</v>
      </c>
      <c r="H40" s="8">
        <v>2.19</v>
      </c>
      <c r="I40" s="12">
        <v>0</v>
      </c>
    </row>
    <row r="41" spans="2:9" ht="15" customHeight="1" x14ac:dyDescent="0.2">
      <c r="B41" t="s">
        <v>71</v>
      </c>
      <c r="C41" s="12">
        <v>26</v>
      </c>
      <c r="D41" s="8">
        <v>1.6</v>
      </c>
      <c r="E41" s="12">
        <v>0</v>
      </c>
      <c r="F41" s="8">
        <v>0</v>
      </c>
      <c r="G41" s="12">
        <v>21</v>
      </c>
      <c r="H41" s="8">
        <v>3.29</v>
      </c>
      <c r="I41" s="12">
        <v>2</v>
      </c>
    </row>
    <row r="42" spans="2:9" ht="15" customHeight="1" x14ac:dyDescent="0.2">
      <c r="B42" t="s">
        <v>72</v>
      </c>
      <c r="C42" s="12">
        <v>21</v>
      </c>
      <c r="D42" s="8">
        <v>1.29</v>
      </c>
      <c r="E42" s="12">
        <v>17</v>
      </c>
      <c r="F42" s="8">
        <v>1.75</v>
      </c>
      <c r="G42" s="12">
        <v>4</v>
      </c>
      <c r="H42" s="8">
        <v>0.63</v>
      </c>
      <c r="I42" s="12">
        <v>0</v>
      </c>
    </row>
    <row r="43" spans="2:9" ht="15" customHeight="1" x14ac:dyDescent="0.2">
      <c r="B43" t="s">
        <v>84</v>
      </c>
      <c r="C43" s="12">
        <v>16</v>
      </c>
      <c r="D43" s="8">
        <v>0.98</v>
      </c>
      <c r="E43" s="12">
        <v>3</v>
      </c>
      <c r="F43" s="8">
        <v>0.31</v>
      </c>
      <c r="G43" s="12">
        <v>13</v>
      </c>
      <c r="H43" s="8">
        <v>2.04</v>
      </c>
      <c r="I43" s="12">
        <v>0</v>
      </c>
    </row>
    <row r="44" spans="2:9" ht="15" customHeight="1" x14ac:dyDescent="0.2">
      <c r="B44" t="s">
        <v>74</v>
      </c>
      <c r="C44" s="12">
        <v>16</v>
      </c>
      <c r="D44" s="8">
        <v>0.98</v>
      </c>
      <c r="E44" s="12">
        <v>3</v>
      </c>
      <c r="F44" s="8">
        <v>0.31</v>
      </c>
      <c r="G44" s="12">
        <v>13</v>
      </c>
      <c r="H44" s="8">
        <v>2.04</v>
      </c>
      <c r="I44" s="12">
        <v>0</v>
      </c>
    </row>
    <row r="47" spans="2:9" ht="33" customHeight="1" x14ac:dyDescent="0.2">
      <c r="B47" t="s">
        <v>200</v>
      </c>
      <c r="C47" s="10" t="s">
        <v>46</v>
      </c>
      <c r="D47" s="10" t="s">
        <v>47</v>
      </c>
      <c r="E47" s="10" t="s">
        <v>48</v>
      </c>
      <c r="F47" s="10" t="s">
        <v>49</v>
      </c>
      <c r="G47" s="10" t="s">
        <v>50</v>
      </c>
      <c r="H47" s="10" t="s">
        <v>51</v>
      </c>
      <c r="I47" s="10" t="s">
        <v>52</v>
      </c>
    </row>
    <row r="48" spans="2:9" ht="15" customHeight="1" x14ac:dyDescent="0.2">
      <c r="B48" t="s">
        <v>124</v>
      </c>
      <c r="C48" s="12">
        <v>112</v>
      </c>
      <c r="D48" s="8">
        <v>6.88</v>
      </c>
      <c r="E48" s="12">
        <v>101</v>
      </c>
      <c r="F48" s="8">
        <v>10.39</v>
      </c>
      <c r="G48" s="12">
        <v>11</v>
      </c>
      <c r="H48" s="8">
        <v>1.72</v>
      </c>
      <c r="I48" s="12">
        <v>0</v>
      </c>
    </row>
    <row r="49" spans="2:9" ht="15" customHeight="1" x14ac:dyDescent="0.2">
      <c r="B49" t="s">
        <v>117</v>
      </c>
      <c r="C49" s="12">
        <v>81</v>
      </c>
      <c r="D49" s="8">
        <v>4.97</v>
      </c>
      <c r="E49" s="12">
        <v>67</v>
      </c>
      <c r="F49" s="8">
        <v>6.89</v>
      </c>
      <c r="G49" s="12">
        <v>14</v>
      </c>
      <c r="H49" s="8">
        <v>2.19</v>
      </c>
      <c r="I49" s="12">
        <v>0</v>
      </c>
    </row>
    <row r="50" spans="2:9" ht="15" customHeight="1" x14ac:dyDescent="0.2">
      <c r="B50" t="s">
        <v>125</v>
      </c>
      <c r="C50" s="12">
        <v>69</v>
      </c>
      <c r="D50" s="8">
        <v>4.24</v>
      </c>
      <c r="E50" s="12">
        <v>63</v>
      </c>
      <c r="F50" s="8">
        <v>6.48</v>
      </c>
      <c r="G50" s="12">
        <v>6</v>
      </c>
      <c r="H50" s="8">
        <v>0.94</v>
      </c>
      <c r="I50" s="12">
        <v>0</v>
      </c>
    </row>
    <row r="51" spans="2:9" ht="15" customHeight="1" x14ac:dyDescent="0.2">
      <c r="B51" t="s">
        <v>126</v>
      </c>
      <c r="C51" s="12">
        <v>51</v>
      </c>
      <c r="D51" s="8">
        <v>3.13</v>
      </c>
      <c r="E51" s="12">
        <v>45</v>
      </c>
      <c r="F51" s="8">
        <v>4.63</v>
      </c>
      <c r="G51" s="12">
        <v>6</v>
      </c>
      <c r="H51" s="8">
        <v>0.94</v>
      </c>
      <c r="I51" s="12">
        <v>0</v>
      </c>
    </row>
    <row r="52" spans="2:9" ht="15" customHeight="1" x14ac:dyDescent="0.2">
      <c r="B52" t="s">
        <v>123</v>
      </c>
      <c r="C52" s="12">
        <v>50</v>
      </c>
      <c r="D52" s="8">
        <v>3.07</v>
      </c>
      <c r="E52" s="12">
        <v>49</v>
      </c>
      <c r="F52" s="8">
        <v>5.04</v>
      </c>
      <c r="G52" s="12">
        <v>1</v>
      </c>
      <c r="H52" s="8">
        <v>0.16</v>
      </c>
      <c r="I52" s="12">
        <v>0</v>
      </c>
    </row>
    <row r="53" spans="2:9" ht="15" customHeight="1" x14ac:dyDescent="0.2">
      <c r="B53" t="s">
        <v>108</v>
      </c>
      <c r="C53" s="12">
        <v>41</v>
      </c>
      <c r="D53" s="8">
        <v>2.52</v>
      </c>
      <c r="E53" s="12">
        <v>12</v>
      </c>
      <c r="F53" s="8">
        <v>1.23</v>
      </c>
      <c r="G53" s="12">
        <v>29</v>
      </c>
      <c r="H53" s="8">
        <v>4.55</v>
      </c>
      <c r="I53" s="12">
        <v>0</v>
      </c>
    </row>
    <row r="54" spans="2:9" ht="15" customHeight="1" x14ac:dyDescent="0.2">
      <c r="B54" t="s">
        <v>119</v>
      </c>
      <c r="C54" s="12">
        <v>41</v>
      </c>
      <c r="D54" s="8">
        <v>2.52</v>
      </c>
      <c r="E54" s="12">
        <v>34</v>
      </c>
      <c r="F54" s="8">
        <v>3.5</v>
      </c>
      <c r="G54" s="12">
        <v>7</v>
      </c>
      <c r="H54" s="8">
        <v>1.1000000000000001</v>
      </c>
      <c r="I54" s="12">
        <v>0</v>
      </c>
    </row>
    <row r="55" spans="2:9" ht="15" customHeight="1" x14ac:dyDescent="0.2">
      <c r="B55" t="s">
        <v>114</v>
      </c>
      <c r="C55" s="12">
        <v>39</v>
      </c>
      <c r="D55" s="8">
        <v>2.39</v>
      </c>
      <c r="E55" s="12">
        <v>20</v>
      </c>
      <c r="F55" s="8">
        <v>2.06</v>
      </c>
      <c r="G55" s="12">
        <v>19</v>
      </c>
      <c r="H55" s="8">
        <v>2.98</v>
      </c>
      <c r="I55" s="12">
        <v>0</v>
      </c>
    </row>
    <row r="56" spans="2:9" ht="15" customHeight="1" x14ac:dyDescent="0.2">
      <c r="B56" t="s">
        <v>122</v>
      </c>
      <c r="C56" s="12">
        <v>34</v>
      </c>
      <c r="D56" s="8">
        <v>2.09</v>
      </c>
      <c r="E56" s="12">
        <v>28</v>
      </c>
      <c r="F56" s="8">
        <v>2.88</v>
      </c>
      <c r="G56" s="12">
        <v>6</v>
      </c>
      <c r="H56" s="8">
        <v>0.94</v>
      </c>
      <c r="I56" s="12">
        <v>0</v>
      </c>
    </row>
    <row r="57" spans="2:9" ht="15" customHeight="1" x14ac:dyDescent="0.2">
      <c r="B57" t="s">
        <v>116</v>
      </c>
      <c r="C57" s="12">
        <v>33</v>
      </c>
      <c r="D57" s="8">
        <v>2.0299999999999998</v>
      </c>
      <c r="E57" s="12">
        <v>22</v>
      </c>
      <c r="F57" s="8">
        <v>2.2599999999999998</v>
      </c>
      <c r="G57" s="12">
        <v>11</v>
      </c>
      <c r="H57" s="8">
        <v>1.72</v>
      </c>
      <c r="I57" s="12">
        <v>0</v>
      </c>
    </row>
    <row r="58" spans="2:9" ht="15" customHeight="1" x14ac:dyDescent="0.2">
      <c r="B58" t="s">
        <v>113</v>
      </c>
      <c r="C58" s="12">
        <v>29</v>
      </c>
      <c r="D58" s="8">
        <v>1.78</v>
      </c>
      <c r="E58" s="12">
        <v>19</v>
      </c>
      <c r="F58" s="8">
        <v>1.95</v>
      </c>
      <c r="G58" s="12">
        <v>10</v>
      </c>
      <c r="H58" s="8">
        <v>1.57</v>
      </c>
      <c r="I58" s="12">
        <v>0</v>
      </c>
    </row>
    <row r="59" spans="2:9" ht="15" customHeight="1" x14ac:dyDescent="0.2">
      <c r="B59" t="s">
        <v>138</v>
      </c>
      <c r="C59" s="12">
        <v>28</v>
      </c>
      <c r="D59" s="8">
        <v>1.72</v>
      </c>
      <c r="E59" s="12">
        <v>1</v>
      </c>
      <c r="F59" s="8">
        <v>0.1</v>
      </c>
      <c r="G59" s="12">
        <v>27</v>
      </c>
      <c r="H59" s="8">
        <v>4.2300000000000004</v>
      </c>
      <c r="I59" s="12">
        <v>0</v>
      </c>
    </row>
    <row r="60" spans="2:9" ht="15" customHeight="1" x14ac:dyDescent="0.2">
      <c r="B60" t="s">
        <v>133</v>
      </c>
      <c r="C60" s="12">
        <v>27</v>
      </c>
      <c r="D60" s="8">
        <v>1.66</v>
      </c>
      <c r="E60" s="12">
        <v>19</v>
      </c>
      <c r="F60" s="8">
        <v>1.95</v>
      </c>
      <c r="G60" s="12">
        <v>8</v>
      </c>
      <c r="H60" s="8">
        <v>1.25</v>
      </c>
      <c r="I60" s="12">
        <v>0</v>
      </c>
    </row>
    <row r="61" spans="2:9" ht="15" customHeight="1" x14ac:dyDescent="0.2">
      <c r="B61" t="s">
        <v>134</v>
      </c>
      <c r="C61" s="12">
        <v>26</v>
      </c>
      <c r="D61" s="8">
        <v>1.6</v>
      </c>
      <c r="E61" s="12">
        <v>20</v>
      </c>
      <c r="F61" s="8">
        <v>2.06</v>
      </c>
      <c r="G61" s="12">
        <v>6</v>
      </c>
      <c r="H61" s="8">
        <v>0.94</v>
      </c>
      <c r="I61" s="12">
        <v>0</v>
      </c>
    </row>
    <row r="62" spans="2:9" ht="15" customHeight="1" x14ac:dyDescent="0.2">
      <c r="B62" t="s">
        <v>139</v>
      </c>
      <c r="C62" s="12">
        <v>25</v>
      </c>
      <c r="D62" s="8">
        <v>1.53</v>
      </c>
      <c r="E62" s="12">
        <v>20</v>
      </c>
      <c r="F62" s="8">
        <v>2.06</v>
      </c>
      <c r="G62" s="12">
        <v>5</v>
      </c>
      <c r="H62" s="8">
        <v>0.78</v>
      </c>
      <c r="I62" s="12">
        <v>0</v>
      </c>
    </row>
    <row r="63" spans="2:9" ht="15" customHeight="1" x14ac:dyDescent="0.2">
      <c r="B63" t="s">
        <v>137</v>
      </c>
      <c r="C63" s="12">
        <v>24</v>
      </c>
      <c r="D63" s="8">
        <v>1.47</v>
      </c>
      <c r="E63" s="12">
        <v>13</v>
      </c>
      <c r="F63" s="8">
        <v>1.34</v>
      </c>
      <c r="G63" s="12">
        <v>11</v>
      </c>
      <c r="H63" s="8">
        <v>1.72</v>
      </c>
      <c r="I63" s="12">
        <v>0</v>
      </c>
    </row>
    <row r="64" spans="2:9" ht="15" customHeight="1" x14ac:dyDescent="0.2">
      <c r="B64" t="s">
        <v>132</v>
      </c>
      <c r="C64" s="12">
        <v>24</v>
      </c>
      <c r="D64" s="8">
        <v>1.47</v>
      </c>
      <c r="E64" s="12">
        <v>19</v>
      </c>
      <c r="F64" s="8">
        <v>1.95</v>
      </c>
      <c r="G64" s="12">
        <v>5</v>
      </c>
      <c r="H64" s="8">
        <v>0.78</v>
      </c>
      <c r="I64" s="12">
        <v>0</v>
      </c>
    </row>
    <row r="65" spans="2:9" ht="15" customHeight="1" x14ac:dyDescent="0.2">
      <c r="B65" t="s">
        <v>118</v>
      </c>
      <c r="C65" s="12">
        <v>24</v>
      </c>
      <c r="D65" s="8">
        <v>1.47</v>
      </c>
      <c r="E65" s="12">
        <v>9</v>
      </c>
      <c r="F65" s="8">
        <v>0.93</v>
      </c>
      <c r="G65" s="12">
        <v>14</v>
      </c>
      <c r="H65" s="8">
        <v>2.19</v>
      </c>
      <c r="I65" s="12">
        <v>0</v>
      </c>
    </row>
    <row r="66" spans="2:9" ht="15" customHeight="1" x14ac:dyDescent="0.2">
      <c r="B66" t="s">
        <v>128</v>
      </c>
      <c r="C66" s="12">
        <v>22</v>
      </c>
      <c r="D66" s="8">
        <v>1.35</v>
      </c>
      <c r="E66" s="12">
        <v>10</v>
      </c>
      <c r="F66" s="8">
        <v>1.03</v>
      </c>
      <c r="G66" s="12">
        <v>12</v>
      </c>
      <c r="H66" s="8">
        <v>1.88</v>
      </c>
      <c r="I66" s="12">
        <v>0</v>
      </c>
    </row>
    <row r="67" spans="2:9" ht="15" customHeight="1" x14ac:dyDescent="0.2">
      <c r="B67" t="s">
        <v>115</v>
      </c>
      <c r="C67" s="12">
        <v>21</v>
      </c>
      <c r="D67" s="8">
        <v>1.29</v>
      </c>
      <c r="E67" s="12">
        <v>11</v>
      </c>
      <c r="F67" s="8">
        <v>1.1299999999999999</v>
      </c>
      <c r="G67" s="12">
        <v>10</v>
      </c>
      <c r="H67" s="8">
        <v>1.57</v>
      </c>
      <c r="I67" s="12">
        <v>0</v>
      </c>
    </row>
    <row r="68" spans="2:9" ht="15" customHeight="1" x14ac:dyDescent="0.2">
      <c r="B68" t="s">
        <v>120</v>
      </c>
      <c r="C68" s="12">
        <v>21</v>
      </c>
      <c r="D68" s="8">
        <v>1.29</v>
      </c>
      <c r="E68" s="12">
        <v>20</v>
      </c>
      <c r="F68" s="8">
        <v>2.06</v>
      </c>
      <c r="G68" s="12">
        <v>1</v>
      </c>
      <c r="H68" s="8">
        <v>0.16</v>
      </c>
      <c r="I68" s="12">
        <v>0</v>
      </c>
    </row>
    <row r="69" spans="2:9" ht="15" customHeight="1" x14ac:dyDescent="0.2">
      <c r="B69" t="s">
        <v>127</v>
      </c>
      <c r="C69" s="12">
        <v>21</v>
      </c>
      <c r="D69" s="8">
        <v>1.29</v>
      </c>
      <c r="E69" s="12">
        <v>17</v>
      </c>
      <c r="F69" s="8">
        <v>1.75</v>
      </c>
      <c r="G69" s="12">
        <v>4</v>
      </c>
      <c r="H69" s="8">
        <v>0.63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46DD-0903-4AA1-9E10-944205B941B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0.53</v>
      </c>
      <c r="I5" s="12">
        <v>0</v>
      </c>
    </row>
    <row r="6" spans="2:9" ht="15" customHeight="1" x14ac:dyDescent="0.2">
      <c r="B6" t="s">
        <v>31</v>
      </c>
      <c r="C6" s="12">
        <v>77</v>
      </c>
      <c r="D6" s="8">
        <v>11.1</v>
      </c>
      <c r="E6" s="12">
        <v>44</v>
      </c>
      <c r="F6" s="8">
        <v>9.07</v>
      </c>
      <c r="G6" s="12">
        <v>33</v>
      </c>
      <c r="H6" s="8">
        <v>17.46</v>
      </c>
      <c r="I6" s="12">
        <v>0</v>
      </c>
    </row>
    <row r="7" spans="2:9" ht="15" customHeight="1" x14ac:dyDescent="0.2">
      <c r="B7" t="s">
        <v>32</v>
      </c>
      <c r="C7" s="12">
        <v>42</v>
      </c>
      <c r="D7" s="8">
        <v>6.05</v>
      </c>
      <c r="E7" s="12">
        <v>23</v>
      </c>
      <c r="F7" s="8">
        <v>4.74</v>
      </c>
      <c r="G7" s="12">
        <v>19</v>
      </c>
      <c r="H7" s="8">
        <v>10.050000000000001</v>
      </c>
      <c r="I7" s="12">
        <v>0</v>
      </c>
    </row>
    <row r="8" spans="2:9" ht="15" customHeight="1" x14ac:dyDescent="0.2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9</v>
      </c>
      <c r="D9" s="8">
        <v>1.3</v>
      </c>
      <c r="E9" s="12">
        <v>0</v>
      </c>
      <c r="F9" s="8">
        <v>0</v>
      </c>
      <c r="G9" s="12">
        <v>9</v>
      </c>
      <c r="H9" s="8">
        <v>4.76</v>
      </c>
      <c r="I9" s="12">
        <v>0</v>
      </c>
    </row>
    <row r="10" spans="2:9" ht="15" customHeight="1" x14ac:dyDescent="0.2">
      <c r="B10" t="s">
        <v>35</v>
      </c>
      <c r="C10" s="12">
        <v>5</v>
      </c>
      <c r="D10" s="8">
        <v>0.72</v>
      </c>
      <c r="E10" s="12">
        <v>2</v>
      </c>
      <c r="F10" s="8">
        <v>0.41</v>
      </c>
      <c r="G10" s="12">
        <v>3</v>
      </c>
      <c r="H10" s="8">
        <v>1.59</v>
      </c>
      <c r="I10" s="12">
        <v>0</v>
      </c>
    </row>
    <row r="11" spans="2:9" ht="15" customHeight="1" x14ac:dyDescent="0.2">
      <c r="B11" t="s">
        <v>36</v>
      </c>
      <c r="C11" s="12">
        <v>197</v>
      </c>
      <c r="D11" s="8">
        <v>28.39</v>
      </c>
      <c r="E11" s="12">
        <v>133</v>
      </c>
      <c r="F11" s="8">
        <v>27.42</v>
      </c>
      <c r="G11" s="12">
        <v>64</v>
      </c>
      <c r="H11" s="8">
        <v>33.86</v>
      </c>
      <c r="I11" s="12">
        <v>0</v>
      </c>
    </row>
    <row r="12" spans="2:9" ht="15" customHeight="1" x14ac:dyDescent="0.2">
      <c r="B12" t="s">
        <v>37</v>
      </c>
      <c r="C12" s="12">
        <v>9</v>
      </c>
      <c r="D12" s="8">
        <v>1.3</v>
      </c>
      <c r="E12" s="12">
        <v>3</v>
      </c>
      <c r="F12" s="8">
        <v>0.62</v>
      </c>
      <c r="G12" s="12">
        <v>6</v>
      </c>
      <c r="H12" s="8">
        <v>3.17</v>
      </c>
      <c r="I12" s="12">
        <v>0</v>
      </c>
    </row>
    <row r="13" spans="2:9" ht="15" customHeight="1" x14ac:dyDescent="0.2">
      <c r="B13" t="s">
        <v>38</v>
      </c>
      <c r="C13" s="12">
        <v>39</v>
      </c>
      <c r="D13" s="8">
        <v>5.62</v>
      </c>
      <c r="E13" s="12">
        <v>25</v>
      </c>
      <c r="F13" s="8">
        <v>5.15</v>
      </c>
      <c r="G13" s="12">
        <v>14</v>
      </c>
      <c r="H13" s="8">
        <v>7.41</v>
      </c>
      <c r="I13" s="12">
        <v>0</v>
      </c>
    </row>
    <row r="14" spans="2:9" ht="15" customHeight="1" x14ac:dyDescent="0.2">
      <c r="B14" t="s">
        <v>39</v>
      </c>
      <c r="C14" s="12">
        <v>18</v>
      </c>
      <c r="D14" s="8">
        <v>2.59</v>
      </c>
      <c r="E14" s="12">
        <v>11</v>
      </c>
      <c r="F14" s="8">
        <v>2.27</v>
      </c>
      <c r="G14" s="12">
        <v>4</v>
      </c>
      <c r="H14" s="8">
        <v>2.12</v>
      </c>
      <c r="I14" s="12">
        <v>0</v>
      </c>
    </row>
    <row r="15" spans="2:9" ht="15" customHeight="1" x14ac:dyDescent="0.2">
      <c r="B15" t="s">
        <v>40</v>
      </c>
      <c r="C15" s="12">
        <v>127</v>
      </c>
      <c r="D15" s="8">
        <v>18.3</v>
      </c>
      <c r="E15" s="12">
        <v>115</v>
      </c>
      <c r="F15" s="8">
        <v>23.71</v>
      </c>
      <c r="G15" s="12">
        <v>11</v>
      </c>
      <c r="H15" s="8">
        <v>5.82</v>
      </c>
      <c r="I15" s="12">
        <v>1</v>
      </c>
    </row>
    <row r="16" spans="2:9" ht="15" customHeight="1" x14ac:dyDescent="0.2">
      <c r="B16" t="s">
        <v>41</v>
      </c>
      <c r="C16" s="12">
        <v>94</v>
      </c>
      <c r="D16" s="8">
        <v>13.54</v>
      </c>
      <c r="E16" s="12">
        <v>88</v>
      </c>
      <c r="F16" s="8">
        <v>18.14</v>
      </c>
      <c r="G16" s="12">
        <v>6</v>
      </c>
      <c r="H16" s="8">
        <v>3.17</v>
      </c>
      <c r="I16" s="12">
        <v>0</v>
      </c>
    </row>
    <row r="17" spans="2:9" ht="15" customHeight="1" x14ac:dyDescent="0.2">
      <c r="B17" t="s">
        <v>42</v>
      </c>
      <c r="C17" s="12">
        <v>36</v>
      </c>
      <c r="D17" s="8">
        <v>5.19</v>
      </c>
      <c r="E17" s="12">
        <v>18</v>
      </c>
      <c r="F17" s="8">
        <v>3.71</v>
      </c>
      <c r="G17" s="12">
        <v>3</v>
      </c>
      <c r="H17" s="8">
        <v>1.59</v>
      </c>
      <c r="I17" s="12">
        <v>0</v>
      </c>
    </row>
    <row r="18" spans="2:9" ht="15" customHeight="1" x14ac:dyDescent="0.2">
      <c r="B18" t="s">
        <v>43</v>
      </c>
      <c r="C18" s="12">
        <v>26</v>
      </c>
      <c r="D18" s="8">
        <v>3.75</v>
      </c>
      <c r="E18" s="12">
        <v>18</v>
      </c>
      <c r="F18" s="8">
        <v>3.71</v>
      </c>
      <c r="G18" s="12">
        <v>7</v>
      </c>
      <c r="H18" s="8">
        <v>3.7</v>
      </c>
      <c r="I18" s="12">
        <v>0</v>
      </c>
    </row>
    <row r="19" spans="2:9" ht="15" customHeight="1" x14ac:dyDescent="0.2">
      <c r="B19" t="s">
        <v>44</v>
      </c>
      <c r="C19" s="12">
        <v>14</v>
      </c>
      <c r="D19" s="8">
        <v>2.02</v>
      </c>
      <c r="E19" s="12">
        <v>5</v>
      </c>
      <c r="F19" s="8">
        <v>1.03</v>
      </c>
      <c r="G19" s="12">
        <v>9</v>
      </c>
      <c r="H19" s="8">
        <v>4.76</v>
      </c>
      <c r="I19" s="12">
        <v>0</v>
      </c>
    </row>
    <row r="20" spans="2:9" ht="15" customHeight="1" x14ac:dyDescent="0.2">
      <c r="B20" s="9" t="s">
        <v>198</v>
      </c>
      <c r="C20" s="12">
        <f>SUM(LTBL_24209[総数／事業所数])</f>
        <v>694</v>
      </c>
      <c r="E20" s="12">
        <f>SUBTOTAL(109,LTBL_24209[個人／事業所数])</f>
        <v>485</v>
      </c>
      <c r="G20" s="12">
        <f>SUBTOTAL(109,LTBL_24209[法人／事業所数])</f>
        <v>189</v>
      </c>
      <c r="I20" s="12">
        <f>SUBTOTAL(109,LTBL_24209[法人以外の団体／事業所数])</f>
        <v>1</v>
      </c>
    </row>
    <row r="21" spans="2:9" ht="15" customHeight="1" x14ac:dyDescent="0.2">
      <c r="E21" s="11">
        <f>LTBL_24209[[#Totals],[個人／事業所数]]/LTBL_24209[[#Totals],[総数／事業所数]]</f>
        <v>0.69884726224783866</v>
      </c>
      <c r="G21" s="11">
        <f>LTBL_24209[[#Totals],[法人／事業所数]]/LTBL_24209[[#Totals],[総数／事業所数]]</f>
        <v>0.2723342939481268</v>
      </c>
      <c r="I21" s="11">
        <f>LTBL_24209[[#Totals],[法人以外の団体／事業所数]]/LTBL_24209[[#Totals],[総数／事業所数]]</f>
        <v>1.440922190201729E-3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97</v>
      </c>
      <c r="D24" s="8">
        <v>13.98</v>
      </c>
      <c r="E24" s="12">
        <v>91</v>
      </c>
      <c r="F24" s="8">
        <v>18.760000000000002</v>
      </c>
      <c r="G24" s="12">
        <v>6</v>
      </c>
      <c r="H24" s="8">
        <v>3.17</v>
      </c>
      <c r="I24" s="12">
        <v>0</v>
      </c>
    </row>
    <row r="25" spans="2:9" ht="15" customHeight="1" x14ac:dyDescent="0.2">
      <c r="B25" t="s">
        <v>67</v>
      </c>
      <c r="C25" s="12">
        <v>78</v>
      </c>
      <c r="D25" s="8">
        <v>11.24</v>
      </c>
      <c r="E25" s="12">
        <v>76</v>
      </c>
      <c r="F25" s="8">
        <v>15.67</v>
      </c>
      <c r="G25" s="12">
        <v>2</v>
      </c>
      <c r="H25" s="8">
        <v>1.06</v>
      </c>
      <c r="I25" s="12">
        <v>0</v>
      </c>
    </row>
    <row r="26" spans="2:9" ht="15" customHeight="1" x14ac:dyDescent="0.2">
      <c r="B26" t="s">
        <v>60</v>
      </c>
      <c r="C26" s="12">
        <v>59</v>
      </c>
      <c r="D26" s="8">
        <v>8.5</v>
      </c>
      <c r="E26" s="12">
        <v>51</v>
      </c>
      <c r="F26" s="8">
        <v>10.52</v>
      </c>
      <c r="G26" s="12">
        <v>8</v>
      </c>
      <c r="H26" s="8">
        <v>4.2300000000000004</v>
      </c>
      <c r="I26" s="12">
        <v>0</v>
      </c>
    </row>
    <row r="27" spans="2:9" ht="15" customHeight="1" x14ac:dyDescent="0.2">
      <c r="B27" t="s">
        <v>62</v>
      </c>
      <c r="C27" s="12">
        <v>58</v>
      </c>
      <c r="D27" s="8">
        <v>8.36</v>
      </c>
      <c r="E27" s="12">
        <v>44</v>
      </c>
      <c r="F27" s="8">
        <v>9.07</v>
      </c>
      <c r="G27" s="12">
        <v>14</v>
      </c>
      <c r="H27" s="8">
        <v>7.41</v>
      </c>
      <c r="I27" s="12">
        <v>0</v>
      </c>
    </row>
    <row r="28" spans="2:9" ht="15" customHeight="1" x14ac:dyDescent="0.2">
      <c r="B28" t="s">
        <v>69</v>
      </c>
      <c r="C28" s="12">
        <v>36</v>
      </c>
      <c r="D28" s="8">
        <v>5.19</v>
      </c>
      <c r="E28" s="12">
        <v>18</v>
      </c>
      <c r="F28" s="8">
        <v>3.71</v>
      </c>
      <c r="G28" s="12">
        <v>3</v>
      </c>
      <c r="H28" s="8">
        <v>1.59</v>
      </c>
      <c r="I28" s="12">
        <v>0</v>
      </c>
    </row>
    <row r="29" spans="2:9" ht="15" customHeight="1" x14ac:dyDescent="0.2">
      <c r="B29" t="s">
        <v>53</v>
      </c>
      <c r="C29" s="12">
        <v>35</v>
      </c>
      <c r="D29" s="8">
        <v>5.04</v>
      </c>
      <c r="E29" s="12">
        <v>16</v>
      </c>
      <c r="F29" s="8">
        <v>3.3</v>
      </c>
      <c r="G29" s="12">
        <v>19</v>
      </c>
      <c r="H29" s="8">
        <v>10.050000000000001</v>
      </c>
      <c r="I29" s="12">
        <v>0</v>
      </c>
    </row>
    <row r="30" spans="2:9" ht="15" customHeight="1" x14ac:dyDescent="0.2">
      <c r="B30" t="s">
        <v>63</v>
      </c>
      <c r="C30" s="12">
        <v>34</v>
      </c>
      <c r="D30" s="8">
        <v>4.9000000000000004</v>
      </c>
      <c r="E30" s="12">
        <v>25</v>
      </c>
      <c r="F30" s="8">
        <v>5.15</v>
      </c>
      <c r="G30" s="12">
        <v>9</v>
      </c>
      <c r="H30" s="8">
        <v>4.76</v>
      </c>
      <c r="I30" s="12">
        <v>0</v>
      </c>
    </row>
    <row r="31" spans="2:9" ht="15" customHeight="1" x14ac:dyDescent="0.2">
      <c r="B31" t="s">
        <v>54</v>
      </c>
      <c r="C31" s="12">
        <v>28</v>
      </c>
      <c r="D31" s="8">
        <v>4.03</v>
      </c>
      <c r="E31" s="12">
        <v>20</v>
      </c>
      <c r="F31" s="8">
        <v>4.12</v>
      </c>
      <c r="G31" s="12">
        <v>8</v>
      </c>
      <c r="H31" s="8">
        <v>4.2300000000000004</v>
      </c>
      <c r="I31" s="12">
        <v>0</v>
      </c>
    </row>
    <row r="32" spans="2:9" ht="15" customHeight="1" x14ac:dyDescent="0.2">
      <c r="B32" t="s">
        <v>61</v>
      </c>
      <c r="C32" s="12">
        <v>22</v>
      </c>
      <c r="D32" s="8">
        <v>3.17</v>
      </c>
      <c r="E32" s="12">
        <v>16</v>
      </c>
      <c r="F32" s="8">
        <v>3.3</v>
      </c>
      <c r="G32" s="12">
        <v>6</v>
      </c>
      <c r="H32" s="8">
        <v>3.17</v>
      </c>
      <c r="I32" s="12">
        <v>0</v>
      </c>
    </row>
    <row r="33" spans="2:9" ht="15" customHeight="1" x14ac:dyDescent="0.2">
      <c r="B33" t="s">
        <v>87</v>
      </c>
      <c r="C33" s="12">
        <v>22</v>
      </c>
      <c r="D33" s="8">
        <v>3.17</v>
      </c>
      <c r="E33" s="12">
        <v>21</v>
      </c>
      <c r="F33" s="8">
        <v>4.33</v>
      </c>
      <c r="G33" s="12">
        <v>0</v>
      </c>
      <c r="H33" s="8">
        <v>0</v>
      </c>
      <c r="I33" s="12">
        <v>1</v>
      </c>
    </row>
    <row r="34" spans="2:9" ht="15" customHeight="1" x14ac:dyDescent="0.2">
      <c r="B34" t="s">
        <v>70</v>
      </c>
      <c r="C34" s="12">
        <v>18</v>
      </c>
      <c r="D34" s="8">
        <v>2.59</v>
      </c>
      <c r="E34" s="12">
        <v>18</v>
      </c>
      <c r="F34" s="8">
        <v>3.71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59</v>
      </c>
      <c r="C35" s="12">
        <v>17</v>
      </c>
      <c r="D35" s="8">
        <v>2.4500000000000002</v>
      </c>
      <c r="E35" s="12">
        <v>10</v>
      </c>
      <c r="F35" s="8">
        <v>2.06</v>
      </c>
      <c r="G35" s="12">
        <v>7</v>
      </c>
      <c r="H35" s="8">
        <v>3.7</v>
      </c>
      <c r="I35" s="12">
        <v>0</v>
      </c>
    </row>
    <row r="36" spans="2:9" ht="15" customHeight="1" x14ac:dyDescent="0.2">
      <c r="B36" t="s">
        <v>55</v>
      </c>
      <c r="C36" s="12">
        <v>14</v>
      </c>
      <c r="D36" s="8">
        <v>2.02</v>
      </c>
      <c r="E36" s="12">
        <v>8</v>
      </c>
      <c r="F36" s="8">
        <v>1.65</v>
      </c>
      <c r="G36" s="12">
        <v>6</v>
      </c>
      <c r="H36" s="8">
        <v>3.17</v>
      </c>
      <c r="I36" s="12">
        <v>0</v>
      </c>
    </row>
    <row r="37" spans="2:9" ht="15" customHeight="1" x14ac:dyDescent="0.2">
      <c r="B37" t="s">
        <v>85</v>
      </c>
      <c r="C37" s="12">
        <v>14</v>
      </c>
      <c r="D37" s="8">
        <v>2.02</v>
      </c>
      <c r="E37" s="12">
        <v>8</v>
      </c>
      <c r="F37" s="8">
        <v>1.65</v>
      </c>
      <c r="G37" s="12">
        <v>6</v>
      </c>
      <c r="H37" s="8">
        <v>3.17</v>
      </c>
      <c r="I37" s="12">
        <v>0</v>
      </c>
    </row>
    <row r="38" spans="2:9" ht="15" customHeight="1" x14ac:dyDescent="0.2">
      <c r="B38" t="s">
        <v>79</v>
      </c>
      <c r="C38" s="12">
        <v>11</v>
      </c>
      <c r="D38" s="8">
        <v>1.59</v>
      </c>
      <c r="E38" s="12">
        <v>8</v>
      </c>
      <c r="F38" s="8">
        <v>1.65</v>
      </c>
      <c r="G38" s="12">
        <v>3</v>
      </c>
      <c r="H38" s="8">
        <v>1.59</v>
      </c>
      <c r="I38" s="12">
        <v>0</v>
      </c>
    </row>
    <row r="39" spans="2:9" ht="15" customHeight="1" x14ac:dyDescent="0.2">
      <c r="B39" t="s">
        <v>73</v>
      </c>
      <c r="C39" s="12">
        <v>11</v>
      </c>
      <c r="D39" s="8">
        <v>1.59</v>
      </c>
      <c r="E39" s="12">
        <v>1</v>
      </c>
      <c r="F39" s="8">
        <v>0.21</v>
      </c>
      <c r="G39" s="12">
        <v>10</v>
      </c>
      <c r="H39" s="8">
        <v>5.29</v>
      </c>
      <c r="I39" s="12">
        <v>0</v>
      </c>
    </row>
    <row r="40" spans="2:9" ht="15" customHeight="1" x14ac:dyDescent="0.2">
      <c r="B40" t="s">
        <v>64</v>
      </c>
      <c r="C40" s="12">
        <v>10</v>
      </c>
      <c r="D40" s="8">
        <v>1.44</v>
      </c>
      <c r="E40" s="12">
        <v>8</v>
      </c>
      <c r="F40" s="8">
        <v>1.65</v>
      </c>
      <c r="G40" s="12">
        <v>2</v>
      </c>
      <c r="H40" s="8">
        <v>1.06</v>
      </c>
      <c r="I40" s="12">
        <v>0</v>
      </c>
    </row>
    <row r="41" spans="2:9" ht="15" customHeight="1" x14ac:dyDescent="0.2">
      <c r="B41" t="s">
        <v>88</v>
      </c>
      <c r="C41" s="12">
        <v>10</v>
      </c>
      <c r="D41" s="8">
        <v>1.44</v>
      </c>
      <c r="E41" s="12">
        <v>9</v>
      </c>
      <c r="F41" s="8">
        <v>1.86</v>
      </c>
      <c r="G41" s="12">
        <v>1</v>
      </c>
      <c r="H41" s="8">
        <v>0.53</v>
      </c>
      <c r="I41" s="12">
        <v>0</v>
      </c>
    </row>
    <row r="42" spans="2:9" ht="15" customHeight="1" x14ac:dyDescent="0.2">
      <c r="B42" t="s">
        <v>76</v>
      </c>
      <c r="C42" s="12">
        <v>9</v>
      </c>
      <c r="D42" s="8">
        <v>1.3</v>
      </c>
      <c r="E42" s="12">
        <v>5</v>
      </c>
      <c r="F42" s="8">
        <v>1.03</v>
      </c>
      <c r="G42" s="12">
        <v>4</v>
      </c>
      <c r="H42" s="8">
        <v>2.12</v>
      </c>
      <c r="I42" s="12">
        <v>0</v>
      </c>
    </row>
    <row r="43" spans="2:9" ht="15" customHeight="1" x14ac:dyDescent="0.2">
      <c r="B43" t="s">
        <v>86</v>
      </c>
      <c r="C43" s="12">
        <v>9</v>
      </c>
      <c r="D43" s="8">
        <v>1.3</v>
      </c>
      <c r="E43" s="12">
        <v>3</v>
      </c>
      <c r="F43" s="8">
        <v>0.62</v>
      </c>
      <c r="G43" s="12">
        <v>6</v>
      </c>
      <c r="H43" s="8">
        <v>3.17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37</v>
      </c>
      <c r="D47" s="8">
        <v>5.33</v>
      </c>
      <c r="E47" s="12">
        <v>37</v>
      </c>
      <c r="F47" s="8">
        <v>7.63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123</v>
      </c>
      <c r="C48" s="12">
        <v>26</v>
      </c>
      <c r="D48" s="8">
        <v>3.75</v>
      </c>
      <c r="E48" s="12">
        <v>26</v>
      </c>
      <c r="F48" s="8">
        <v>5.36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122</v>
      </c>
      <c r="C49" s="12">
        <v>23</v>
      </c>
      <c r="D49" s="8">
        <v>3.31</v>
      </c>
      <c r="E49" s="12">
        <v>20</v>
      </c>
      <c r="F49" s="8">
        <v>4.12</v>
      </c>
      <c r="G49" s="12">
        <v>3</v>
      </c>
      <c r="H49" s="8">
        <v>1.59</v>
      </c>
      <c r="I49" s="12">
        <v>0</v>
      </c>
    </row>
    <row r="50" spans="2:9" ht="15" customHeight="1" x14ac:dyDescent="0.2">
      <c r="B50" t="s">
        <v>143</v>
      </c>
      <c r="C50" s="12">
        <v>21</v>
      </c>
      <c r="D50" s="8">
        <v>3.03</v>
      </c>
      <c r="E50" s="12">
        <v>20</v>
      </c>
      <c r="F50" s="8">
        <v>4.12</v>
      </c>
      <c r="G50" s="12">
        <v>0</v>
      </c>
      <c r="H50" s="8">
        <v>0</v>
      </c>
      <c r="I50" s="12">
        <v>1</v>
      </c>
    </row>
    <row r="51" spans="2:9" ht="15" customHeight="1" x14ac:dyDescent="0.2">
      <c r="B51" t="s">
        <v>113</v>
      </c>
      <c r="C51" s="12">
        <v>20</v>
      </c>
      <c r="D51" s="8">
        <v>2.88</v>
      </c>
      <c r="E51" s="12">
        <v>18</v>
      </c>
      <c r="F51" s="8">
        <v>3.71</v>
      </c>
      <c r="G51" s="12">
        <v>2</v>
      </c>
      <c r="H51" s="8">
        <v>1.06</v>
      </c>
      <c r="I51" s="12">
        <v>0</v>
      </c>
    </row>
    <row r="52" spans="2:9" ht="15" customHeight="1" x14ac:dyDescent="0.2">
      <c r="B52" t="s">
        <v>116</v>
      </c>
      <c r="C52" s="12">
        <v>19</v>
      </c>
      <c r="D52" s="8">
        <v>2.74</v>
      </c>
      <c r="E52" s="12">
        <v>16</v>
      </c>
      <c r="F52" s="8">
        <v>3.3</v>
      </c>
      <c r="G52" s="12">
        <v>3</v>
      </c>
      <c r="H52" s="8">
        <v>1.59</v>
      </c>
      <c r="I52" s="12">
        <v>0</v>
      </c>
    </row>
    <row r="53" spans="2:9" ht="15" customHeight="1" x14ac:dyDescent="0.2">
      <c r="B53" t="s">
        <v>120</v>
      </c>
      <c r="C53" s="12">
        <v>19</v>
      </c>
      <c r="D53" s="8">
        <v>2.74</v>
      </c>
      <c r="E53" s="12">
        <v>19</v>
      </c>
      <c r="F53" s="8">
        <v>3.92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19</v>
      </c>
      <c r="D54" s="8">
        <v>2.74</v>
      </c>
      <c r="E54" s="12">
        <v>19</v>
      </c>
      <c r="F54" s="8">
        <v>3.92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117</v>
      </c>
      <c r="C55" s="12">
        <v>17</v>
      </c>
      <c r="D55" s="8">
        <v>2.4500000000000002</v>
      </c>
      <c r="E55" s="12">
        <v>13</v>
      </c>
      <c r="F55" s="8">
        <v>2.68</v>
      </c>
      <c r="G55" s="12">
        <v>4</v>
      </c>
      <c r="H55" s="8">
        <v>2.12</v>
      </c>
      <c r="I55" s="12">
        <v>0</v>
      </c>
    </row>
    <row r="56" spans="2:9" ht="15" customHeight="1" x14ac:dyDescent="0.2">
      <c r="B56" t="s">
        <v>119</v>
      </c>
      <c r="C56" s="12">
        <v>15</v>
      </c>
      <c r="D56" s="8">
        <v>2.16</v>
      </c>
      <c r="E56" s="12">
        <v>13</v>
      </c>
      <c r="F56" s="8">
        <v>2.68</v>
      </c>
      <c r="G56" s="12">
        <v>2</v>
      </c>
      <c r="H56" s="8">
        <v>1.06</v>
      </c>
      <c r="I56" s="12">
        <v>0</v>
      </c>
    </row>
    <row r="57" spans="2:9" ht="15" customHeight="1" x14ac:dyDescent="0.2">
      <c r="B57" t="s">
        <v>144</v>
      </c>
      <c r="C57" s="12">
        <v>15</v>
      </c>
      <c r="D57" s="8">
        <v>2.16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114</v>
      </c>
      <c r="C58" s="12">
        <v>14</v>
      </c>
      <c r="D58" s="8">
        <v>2.02</v>
      </c>
      <c r="E58" s="12">
        <v>9</v>
      </c>
      <c r="F58" s="8">
        <v>1.86</v>
      </c>
      <c r="G58" s="12">
        <v>5</v>
      </c>
      <c r="H58" s="8">
        <v>2.65</v>
      </c>
      <c r="I58" s="12">
        <v>0</v>
      </c>
    </row>
    <row r="59" spans="2:9" ht="15" customHeight="1" x14ac:dyDescent="0.2">
      <c r="B59" t="s">
        <v>108</v>
      </c>
      <c r="C59" s="12">
        <v>13</v>
      </c>
      <c r="D59" s="8">
        <v>1.87</v>
      </c>
      <c r="E59" s="12">
        <v>1</v>
      </c>
      <c r="F59" s="8">
        <v>0.21</v>
      </c>
      <c r="G59" s="12">
        <v>12</v>
      </c>
      <c r="H59" s="8">
        <v>6.35</v>
      </c>
      <c r="I59" s="12">
        <v>0</v>
      </c>
    </row>
    <row r="60" spans="2:9" ht="15" customHeight="1" x14ac:dyDescent="0.2">
      <c r="B60" t="s">
        <v>126</v>
      </c>
      <c r="C60" s="12">
        <v>13</v>
      </c>
      <c r="D60" s="8">
        <v>1.87</v>
      </c>
      <c r="E60" s="12">
        <v>13</v>
      </c>
      <c r="F60" s="8">
        <v>2.68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12</v>
      </c>
      <c r="D61" s="8">
        <v>1.73</v>
      </c>
      <c r="E61" s="12">
        <v>10</v>
      </c>
      <c r="F61" s="8">
        <v>2.06</v>
      </c>
      <c r="G61" s="12">
        <v>2</v>
      </c>
      <c r="H61" s="8">
        <v>1.06</v>
      </c>
      <c r="I61" s="12">
        <v>0</v>
      </c>
    </row>
    <row r="62" spans="2:9" ht="15" customHeight="1" x14ac:dyDescent="0.2">
      <c r="B62" t="s">
        <v>140</v>
      </c>
      <c r="C62" s="12">
        <v>12</v>
      </c>
      <c r="D62" s="8">
        <v>1.73</v>
      </c>
      <c r="E62" s="12">
        <v>7</v>
      </c>
      <c r="F62" s="8">
        <v>1.44</v>
      </c>
      <c r="G62" s="12">
        <v>5</v>
      </c>
      <c r="H62" s="8">
        <v>2.65</v>
      </c>
      <c r="I62" s="12">
        <v>0</v>
      </c>
    </row>
    <row r="63" spans="2:9" ht="15" customHeight="1" x14ac:dyDescent="0.2">
      <c r="B63" t="s">
        <v>134</v>
      </c>
      <c r="C63" s="12">
        <v>12</v>
      </c>
      <c r="D63" s="8">
        <v>1.73</v>
      </c>
      <c r="E63" s="12">
        <v>11</v>
      </c>
      <c r="F63" s="8">
        <v>2.27</v>
      </c>
      <c r="G63" s="12">
        <v>1</v>
      </c>
      <c r="H63" s="8">
        <v>0.53</v>
      </c>
      <c r="I63" s="12">
        <v>0</v>
      </c>
    </row>
    <row r="64" spans="2:9" ht="15" customHeight="1" x14ac:dyDescent="0.2">
      <c r="B64" t="s">
        <v>125</v>
      </c>
      <c r="C64" s="12">
        <v>12</v>
      </c>
      <c r="D64" s="8">
        <v>1.73</v>
      </c>
      <c r="E64" s="12">
        <v>11</v>
      </c>
      <c r="F64" s="8">
        <v>2.27</v>
      </c>
      <c r="G64" s="12">
        <v>1</v>
      </c>
      <c r="H64" s="8">
        <v>0.53</v>
      </c>
      <c r="I64" s="12">
        <v>0</v>
      </c>
    </row>
    <row r="65" spans="2:9" ht="15" customHeight="1" x14ac:dyDescent="0.2">
      <c r="B65" t="s">
        <v>129</v>
      </c>
      <c r="C65" s="12">
        <v>11</v>
      </c>
      <c r="D65" s="8">
        <v>1.59</v>
      </c>
      <c r="E65" s="12">
        <v>9</v>
      </c>
      <c r="F65" s="8">
        <v>1.86</v>
      </c>
      <c r="G65" s="12">
        <v>2</v>
      </c>
      <c r="H65" s="8">
        <v>1.06</v>
      </c>
      <c r="I65" s="12">
        <v>0</v>
      </c>
    </row>
    <row r="66" spans="2:9" ht="15" customHeight="1" x14ac:dyDescent="0.2">
      <c r="B66" t="s">
        <v>141</v>
      </c>
      <c r="C66" s="12">
        <v>10</v>
      </c>
      <c r="D66" s="8">
        <v>1.44</v>
      </c>
      <c r="E66" s="12">
        <v>7</v>
      </c>
      <c r="F66" s="8">
        <v>1.44</v>
      </c>
      <c r="G66" s="12">
        <v>3</v>
      </c>
      <c r="H66" s="8">
        <v>1.59</v>
      </c>
      <c r="I66" s="12">
        <v>0</v>
      </c>
    </row>
    <row r="67" spans="2:9" ht="15" customHeight="1" x14ac:dyDescent="0.2">
      <c r="B67" t="s">
        <v>142</v>
      </c>
      <c r="C67" s="12">
        <v>10</v>
      </c>
      <c r="D67" s="8">
        <v>1.44</v>
      </c>
      <c r="E67" s="12">
        <v>6</v>
      </c>
      <c r="F67" s="8">
        <v>1.24</v>
      </c>
      <c r="G67" s="12">
        <v>4</v>
      </c>
      <c r="H67" s="8">
        <v>2.12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7AC7-19FA-4F99-98C0-217420C2783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119</v>
      </c>
      <c r="D6" s="8">
        <v>16.100000000000001</v>
      </c>
      <c r="E6" s="12">
        <v>56</v>
      </c>
      <c r="F6" s="8">
        <v>13.08</v>
      </c>
      <c r="G6" s="12">
        <v>63</v>
      </c>
      <c r="H6" s="8">
        <v>20.93</v>
      </c>
      <c r="I6" s="12">
        <v>0</v>
      </c>
    </row>
    <row r="7" spans="2:9" ht="15" customHeight="1" x14ac:dyDescent="0.2">
      <c r="B7" t="s">
        <v>32</v>
      </c>
      <c r="C7" s="12">
        <v>91</v>
      </c>
      <c r="D7" s="8">
        <v>12.31</v>
      </c>
      <c r="E7" s="12">
        <v>39</v>
      </c>
      <c r="F7" s="8">
        <v>9.11</v>
      </c>
      <c r="G7" s="12">
        <v>52</v>
      </c>
      <c r="H7" s="8">
        <v>17.28</v>
      </c>
      <c r="I7" s="12">
        <v>0</v>
      </c>
    </row>
    <row r="8" spans="2:9" ht="15" customHeight="1" x14ac:dyDescent="0.2">
      <c r="B8" t="s">
        <v>33</v>
      </c>
      <c r="C8" s="12">
        <v>2</v>
      </c>
      <c r="D8" s="8">
        <v>0.27</v>
      </c>
      <c r="E8" s="12">
        <v>0</v>
      </c>
      <c r="F8" s="8">
        <v>0</v>
      </c>
      <c r="G8" s="12">
        <v>2</v>
      </c>
      <c r="H8" s="8">
        <v>0.66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14</v>
      </c>
      <c r="D10" s="8">
        <v>1.89</v>
      </c>
      <c r="E10" s="12">
        <v>1</v>
      </c>
      <c r="F10" s="8">
        <v>0.23</v>
      </c>
      <c r="G10" s="12">
        <v>13</v>
      </c>
      <c r="H10" s="8">
        <v>4.32</v>
      </c>
      <c r="I10" s="12">
        <v>0</v>
      </c>
    </row>
    <row r="11" spans="2:9" ht="15" customHeight="1" x14ac:dyDescent="0.2">
      <c r="B11" t="s">
        <v>36</v>
      </c>
      <c r="C11" s="12">
        <v>188</v>
      </c>
      <c r="D11" s="8">
        <v>25.44</v>
      </c>
      <c r="E11" s="12">
        <v>112</v>
      </c>
      <c r="F11" s="8">
        <v>26.17</v>
      </c>
      <c r="G11" s="12">
        <v>76</v>
      </c>
      <c r="H11" s="8">
        <v>25.25</v>
      </c>
      <c r="I11" s="12">
        <v>0</v>
      </c>
    </row>
    <row r="12" spans="2:9" ht="15" customHeight="1" x14ac:dyDescent="0.2">
      <c r="B12" t="s">
        <v>37</v>
      </c>
      <c r="C12" s="12">
        <v>4</v>
      </c>
      <c r="D12" s="8">
        <v>0.54</v>
      </c>
      <c r="E12" s="12">
        <v>0</v>
      </c>
      <c r="F12" s="8">
        <v>0</v>
      </c>
      <c r="G12" s="12">
        <v>4</v>
      </c>
      <c r="H12" s="8">
        <v>1.33</v>
      </c>
      <c r="I12" s="12">
        <v>0</v>
      </c>
    </row>
    <row r="13" spans="2:9" ht="15" customHeight="1" x14ac:dyDescent="0.2">
      <c r="B13" t="s">
        <v>38</v>
      </c>
      <c r="C13" s="12">
        <v>29</v>
      </c>
      <c r="D13" s="8">
        <v>3.92</v>
      </c>
      <c r="E13" s="12">
        <v>4</v>
      </c>
      <c r="F13" s="8">
        <v>0.93</v>
      </c>
      <c r="G13" s="12">
        <v>25</v>
      </c>
      <c r="H13" s="8">
        <v>8.31</v>
      </c>
      <c r="I13" s="12">
        <v>0</v>
      </c>
    </row>
    <row r="14" spans="2:9" ht="15" customHeight="1" x14ac:dyDescent="0.2">
      <c r="B14" t="s">
        <v>39</v>
      </c>
      <c r="C14" s="12">
        <v>31</v>
      </c>
      <c r="D14" s="8">
        <v>4.1900000000000004</v>
      </c>
      <c r="E14" s="12">
        <v>19</v>
      </c>
      <c r="F14" s="8">
        <v>4.4400000000000004</v>
      </c>
      <c r="G14" s="12">
        <v>11</v>
      </c>
      <c r="H14" s="8">
        <v>3.65</v>
      </c>
      <c r="I14" s="12">
        <v>0</v>
      </c>
    </row>
    <row r="15" spans="2:9" ht="15" customHeight="1" x14ac:dyDescent="0.2">
      <c r="B15" t="s">
        <v>40</v>
      </c>
      <c r="C15" s="12">
        <v>84</v>
      </c>
      <c r="D15" s="8">
        <v>11.37</v>
      </c>
      <c r="E15" s="12">
        <v>68</v>
      </c>
      <c r="F15" s="8">
        <v>15.89</v>
      </c>
      <c r="G15" s="12">
        <v>15</v>
      </c>
      <c r="H15" s="8">
        <v>4.9800000000000004</v>
      </c>
      <c r="I15" s="12">
        <v>1</v>
      </c>
    </row>
    <row r="16" spans="2:9" ht="15" customHeight="1" x14ac:dyDescent="0.2">
      <c r="B16" t="s">
        <v>41</v>
      </c>
      <c r="C16" s="12">
        <v>97</v>
      </c>
      <c r="D16" s="8">
        <v>13.13</v>
      </c>
      <c r="E16" s="12">
        <v>81</v>
      </c>
      <c r="F16" s="8">
        <v>18.93</v>
      </c>
      <c r="G16" s="12">
        <v>15</v>
      </c>
      <c r="H16" s="8">
        <v>4.9800000000000004</v>
      </c>
      <c r="I16" s="12">
        <v>0</v>
      </c>
    </row>
    <row r="17" spans="2:9" ht="15" customHeight="1" x14ac:dyDescent="0.2">
      <c r="B17" t="s">
        <v>42</v>
      </c>
      <c r="C17" s="12">
        <v>31</v>
      </c>
      <c r="D17" s="8">
        <v>4.1900000000000004</v>
      </c>
      <c r="E17" s="12">
        <v>21</v>
      </c>
      <c r="F17" s="8">
        <v>4.91</v>
      </c>
      <c r="G17" s="12">
        <v>9</v>
      </c>
      <c r="H17" s="8">
        <v>2.99</v>
      </c>
      <c r="I17" s="12">
        <v>1</v>
      </c>
    </row>
    <row r="18" spans="2:9" ht="15" customHeight="1" x14ac:dyDescent="0.2">
      <c r="B18" t="s">
        <v>43</v>
      </c>
      <c r="C18" s="12">
        <v>22</v>
      </c>
      <c r="D18" s="8">
        <v>2.98</v>
      </c>
      <c r="E18" s="12">
        <v>15</v>
      </c>
      <c r="F18" s="8">
        <v>3.5</v>
      </c>
      <c r="G18" s="12">
        <v>4</v>
      </c>
      <c r="H18" s="8">
        <v>1.33</v>
      </c>
      <c r="I18" s="12">
        <v>0</v>
      </c>
    </row>
    <row r="19" spans="2:9" ht="15" customHeight="1" x14ac:dyDescent="0.2">
      <c r="B19" t="s">
        <v>44</v>
      </c>
      <c r="C19" s="12">
        <v>27</v>
      </c>
      <c r="D19" s="8">
        <v>3.65</v>
      </c>
      <c r="E19" s="12">
        <v>12</v>
      </c>
      <c r="F19" s="8">
        <v>2.8</v>
      </c>
      <c r="G19" s="12">
        <v>12</v>
      </c>
      <c r="H19" s="8">
        <v>3.99</v>
      </c>
      <c r="I19" s="12">
        <v>1</v>
      </c>
    </row>
    <row r="20" spans="2:9" ht="15" customHeight="1" x14ac:dyDescent="0.2">
      <c r="B20" s="9" t="s">
        <v>198</v>
      </c>
      <c r="C20" s="12">
        <f>SUM(LTBL_24210[総数／事業所数])</f>
        <v>739</v>
      </c>
      <c r="E20" s="12">
        <f>SUBTOTAL(109,LTBL_24210[個人／事業所数])</f>
        <v>428</v>
      </c>
      <c r="G20" s="12">
        <f>SUBTOTAL(109,LTBL_24210[法人／事業所数])</f>
        <v>301</v>
      </c>
      <c r="I20" s="12">
        <f>SUBTOTAL(109,LTBL_24210[法人以外の団体／事業所数])</f>
        <v>3</v>
      </c>
    </row>
    <row r="21" spans="2:9" ht="15" customHeight="1" x14ac:dyDescent="0.2">
      <c r="E21" s="11">
        <f>LTBL_24210[[#Totals],[個人／事業所数]]/LTBL_24210[[#Totals],[総数／事業所数]]</f>
        <v>0.57916102841677941</v>
      </c>
      <c r="G21" s="11">
        <f>LTBL_24210[[#Totals],[法人／事業所数]]/LTBL_24210[[#Totals],[総数／事業所数]]</f>
        <v>0.40730717185385656</v>
      </c>
      <c r="I21" s="11">
        <f>LTBL_24210[[#Totals],[法人以外の団体／事業所数]]/LTBL_24210[[#Totals],[総数／事業所数]]</f>
        <v>4.0595399188092015E-3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86</v>
      </c>
      <c r="D24" s="8">
        <v>11.64</v>
      </c>
      <c r="E24" s="12">
        <v>76</v>
      </c>
      <c r="F24" s="8">
        <v>17.760000000000002</v>
      </c>
      <c r="G24" s="12">
        <v>10</v>
      </c>
      <c r="H24" s="8">
        <v>3.32</v>
      </c>
      <c r="I24" s="12">
        <v>0</v>
      </c>
    </row>
    <row r="25" spans="2:9" ht="15" customHeight="1" x14ac:dyDescent="0.2">
      <c r="B25" t="s">
        <v>66</v>
      </c>
      <c r="C25" s="12">
        <v>71</v>
      </c>
      <c r="D25" s="8">
        <v>9.61</v>
      </c>
      <c r="E25" s="12">
        <v>63</v>
      </c>
      <c r="F25" s="8">
        <v>14.72</v>
      </c>
      <c r="G25" s="12">
        <v>7</v>
      </c>
      <c r="H25" s="8">
        <v>2.33</v>
      </c>
      <c r="I25" s="12">
        <v>1</v>
      </c>
    </row>
    <row r="26" spans="2:9" ht="15" customHeight="1" x14ac:dyDescent="0.2">
      <c r="B26" t="s">
        <v>62</v>
      </c>
      <c r="C26" s="12">
        <v>54</v>
      </c>
      <c r="D26" s="8">
        <v>7.31</v>
      </c>
      <c r="E26" s="12">
        <v>28</v>
      </c>
      <c r="F26" s="8">
        <v>6.54</v>
      </c>
      <c r="G26" s="12">
        <v>26</v>
      </c>
      <c r="H26" s="8">
        <v>8.64</v>
      </c>
      <c r="I26" s="12">
        <v>0</v>
      </c>
    </row>
    <row r="27" spans="2:9" ht="15" customHeight="1" x14ac:dyDescent="0.2">
      <c r="B27" t="s">
        <v>60</v>
      </c>
      <c r="C27" s="12">
        <v>50</v>
      </c>
      <c r="D27" s="8">
        <v>6.77</v>
      </c>
      <c r="E27" s="12">
        <v>38</v>
      </c>
      <c r="F27" s="8">
        <v>8.8800000000000008</v>
      </c>
      <c r="G27" s="12">
        <v>12</v>
      </c>
      <c r="H27" s="8">
        <v>3.99</v>
      </c>
      <c r="I27" s="12">
        <v>0</v>
      </c>
    </row>
    <row r="28" spans="2:9" ht="15" customHeight="1" x14ac:dyDescent="0.2">
      <c r="B28" t="s">
        <v>53</v>
      </c>
      <c r="C28" s="12">
        <v>47</v>
      </c>
      <c r="D28" s="8">
        <v>6.36</v>
      </c>
      <c r="E28" s="12">
        <v>18</v>
      </c>
      <c r="F28" s="8">
        <v>4.21</v>
      </c>
      <c r="G28" s="12">
        <v>29</v>
      </c>
      <c r="H28" s="8">
        <v>9.6300000000000008</v>
      </c>
      <c r="I28" s="12">
        <v>0</v>
      </c>
    </row>
    <row r="29" spans="2:9" ht="15" customHeight="1" x14ac:dyDescent="0.2">
      <c r="B29" t="s">
        <v>54</v>
      </c>
      <c r="C29" s="12">
        <v>37</v>
      </c>
      <c r="D29" s="8">
        <v>5.01</v>
      </c>
      <c r="E29" s="12">
        <v>22</v>
      </c>
      <c r="F29" s="8">
        <v>5.14</v>
      </c>
      <c r="G29" s="12">
        <v>15</v>
      </c>
      <c r="H29" s="8">
        <v>4.9800000000000004</v>
      </c>
      <c r="I29" s="12">
        <v>0</v>
      </c>
    </row>
    <row r="30" spans="2:9" ht="15" customHeight="1" x14ac:dyDescent="0.2">
      <c r="B30" t="s">
        <v>55</v>
      </c>
      <c r="C30" s="12">
        <v>35</v>
      </c>
      <c r="D30" s="8">
        <v>4.74</v>
      </c>
      <c r="E30" s="12">
        <v>16</v>
      </c>
      <c r="F30" s="8">
        <v>3.74</v>
      </c>
      <c r="G30" s="12">
        <v>19</v>
      </c>
      <c r="H30" s="8">
        <v>6.31</v>
      </c>
      <c r="I30" s="12">
        <v>0</v>
      </c>
    </row>
    <row r="31" spans="2:9" ht="15" customHeight="1" x14ac:dyDescent="0.2">
      <c r="B31" t="s">
        <v>61</v>
      </c>
      <c r="C31" s="12">
        <v>34</v>
      </c>
      <c r="D31" s="8">
        <v>4.5999999999999996</v>
      </c>
      <c r="E31" s="12">
        <v>24</v>
      </c>
      <c r="F31" s="8">
        <v>5.61</v>
      </c>
      <c r="G31" s="12">
        <v>10</v>
      </c>
      <c r="H31" s="8">
        <v>3.32</v>
      </c>
      <c r="I31" s="12">
        <v>0</v>
      </c>
    </row>
    <row r="32" spans="2:9" ht="15" customHeight="1" x14ac:dyDescent="0.2">
      <c r="B32" t="s">
        <v>69</v>
      </c>
      <c r="C32" s="12">
        <v>31</v>
      </c>
      <c r="D32" s="8">
        <v>4.1900000000000004</v>
      </c>
      <c r="E32" s="12">
        <v>21</v>
      </c>
      <c r="F32" s="8">
        <v>4.91</v>
      </c>
      <c r="G32" s="12">
        <v>9</v>
      </c>
      <c r="H32" s="8">
        <v>2.99</v>
      </c>
      <c r="I32" s="12">
        <v>1</v>
      </c>
    </row>
    <row r="33" spans="2:9" ht="15" customHeight="1" x14ac:dyDescent="0.2">
      <c r="B33" t="s">
        <v>89</v>
      </c>
      <c r="C33" s="12">
        <v>21</v>
      </c>
      <c r="D33" s="8">
        <v>2.84</v>
      </c>
      <c r="E33" s="12">
        <v>18</v>
      </c>
      <c r="F33" s="8">
        <v>4.21</v>
      </c>
      <c r="G33" s="12">
        <v>3</v>
      </c>
      <c r="H33" s="8">
        <v>1</v>
      </c>
      <c r="I33" s="12">
        <v>0</v>
      </c>
    </row>
    <row r="34" spans="2:9" ht="15" customHeight="1" x14ac:dyDescent="0.2">
      <c r="B34" t="s">
        <v>59</v>
      </c>
      <c r="C34" s="12">
        <v>20</v>
      </c>
      <c r="D34" s="8">
        <v>2.71</v>
      </c>
      <c r="E34" s="12">
        <v>11</v>
      </c>
      <c r="F34" s="8">
        <v>2.57</v>
      </c>
      <c r="G34" s="12">
        <v>9</v>
      </c>
      <c r="H34" s="8">
        <v>2.99</v>
      </c>
      <c r="I34" s="12">
        <v>0</v>
      </c>
    </row>
    <row r="35" spans="2:9" ht="15" customHeight="1" x14ac:dyDescent="0.2">
      <c r="B35" t="s">
        <v>63</v>
      </c>
      <c r="C35" s="12">
        <v>20</v>
      </c>
      <c r="D35" s="8">
        <v>2.71</v>
      </c>
      <c r="E35" s="12">
        <v>2</v>
      </c>
      <c r="F35" s="8">
        <v>0.47</v>
      </c>
      <c r="G35" s="12">
        <v>18</v>
      </c>
      <c r="H35" s="8">
        <v>5.98</v>
      </c>
      <c r="I35" s="12">
        <v>0</v>
      </c>
    </row>
    <row r="36" spans="2:9" ht="15" customHeight="1" x14ac:dyDescent="0.2">
      <c r="B36" t="s">
        <v>64</v>
      </c>
      <c r="C36" s="12">
        <v>18</v>
      </c>
      <c r="D36" s="8">
        <v>2.44</v>
      </c>
      <c r="E36" s="12">
        <v>12</v>
      </c>
      <c r="F36" s="8">
        <v>2.8</v>
      </c>
      <c r="G36" s="12">
        <v>6</v>
      </c>
      <c r="H36" s="8">
        <v>1.99</v>
      </c>
      <c r="I36" s="12">
        <v>0</v>
      </c>
    </row>
    <row r="37" spans="2:9" ht="15" customHeight="1" x14ac:dyDescent="0.2">
      <c r="B37" t="s">
        <v>70</v>
      </c>
      <c r="C37" s="12">
        <v>18</v>
      </c>
      <c r="D37" s="8">
        <v>2.44</v>
      </c>
      <c r="E37" s="12">
        <v>15</v>
      </c>
      <c r="F37" s="8">
        <v>3.5</v>
      </c>
      <c r="G37" s="12">
        <v>3</v>
      </c>
      <c r="H37" s="8">
        <v>1</v>
      </c>
      <c r="I37" s="12">
        <v>0</v>
      </c>
    </row>
    <row r="38" spans="2:9" ht="15" customHeight="1" x14ac:dyDescent="0.2">
      <c r="B38" t="s">
        <v>65</v>
      </c>
      <c r="C38" s="12">
        <v>12</v>
      </c>
      <c r="D38" s="8">
        <v>1.62</v>
      </c>
      <c r="E38" s="12">
        <v>7</v>
      </c>
      <c r="F38" s="8">
        <v>1.64</v>
      </c>
      <c r="G38" s="12">
        <v>5</v>
      </c>
      <c r="H38" s="8">
        <v>1.66</v>
      </c>
      <c r="I38" s="12">
        <v>0</v>
      </c>
    </row>
    <row r="39" spans="2:9" ht="15" customHeight="1" x14ac:dyDescent="0.2">
      <c r="B39" t="s">
        <v>72</v>
      </c>
      <c r="C39" s="12">
        <v>12</v>
      </c>
      <c r="D39" s="8">
        <v>1.62</v>
      </c>
      <c r="E39" s="12">
        <v>9</v>
      </c>
      <c r="F39" s="8">
        <v>2.1</v>
      </c>
      <c r="G39" s="12">
        <v>3</v>
      </c>
      <c r="H39" s="8">
        <v>1</v>
      </c>
      <c r="I39" s="12">
        <v>0</v>
      </c>
    </row>
    <row r="40" spans="2:9" ht="15" customHeight="1" x14ac:dyDescent="0.2">
      <c r="B40" t="s">
        <v>56</v>
      </c>
      <c r="C40" s="12">
        <v>11</v>
      </c>
      <c r="D40" s="8">
        <v>1.49</v>
      </c>
      <c r="E40" s="12">
        <v>5</v>
      </c>
      <c r="F40" s="8">
        <v>1.17</v>
      </c>
      <c r="G40" s="12">
        <v>6</v>
      </c>
      <c r="H40" s="8">
        <v>1.99</v>
      </c>
      <c r="I40" s="12">
        <v>0</v>
      </c>
    </row>
    <row r="41" spans="2:9" ht="15" customHeight="1" x14ac:dyDescent="0.2">
      <c r="B41" t="s">
        <v>58</v>
      </c>
      <c r="C41" s="12">
        <v>10</v>
      </c>
      <c r="D41" s="8">
        <v>1.35</v>
      </c>
      <c r="E41" s="12">
        <v>5</v>
      </c>
      <c r="F41" s="8">
        <v>1.17</v>
      </c>
      <c r="G41" s="12">
        <v>5</v>
      </c>
      <c r="H41" s="8">
        <v>1.66</v>
      </c>
      <c r="I41" s="12">
        <v>0</v>
      </c>
    </row>
    <row r="42" spans="2:9" ht="15" customHeight="1" x14ac:dyDescent="0.2">
      <c r="B42" t="s">
        <v>82</v>
      </c>
      <c r="C42" s="12">
        <v>10</v>
      </c>
      <c r="D42" s="8">
        <v>1.35</v>
      </c>
      <c r="E42" s="12">
        <v>3</v>
      </c>
      <c r="F42" s="8">
        <v>0.7</v>
      </c>
      <c r="G42" s="12">
        <v>7</v>
      </c>
      <c r="H42" s="8">
        <v>2.33</v>
      </c>
      <c r="I42" s="12">
        <v>0</v>
      </c>
    </row>
    <row r="43" spans="2:9" ht="15" customHeight="1" x14ac:dyDescent="0.2">
      <c r="B43" t="s">
        <v>57</v>
      </c>
      <c r="C43" s="12">
        <v>9</v>
      </c>
      <c r="D43" s="8">
        <v>1.22</v>
      </c>
      <c r="E43" s="12">
        <v>2</v>
      </c>
      <c r="F43" s="8">
        <v>0.47</v>
      </c>
      <c r="G43" s="12">
        <v>7</v>
      </c>
      <c r="H43" s="8">
        <v>2.33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43</v>
      </c>
      <c r="D47" s="8">
        <v>5.82</v>
      </c>
      <c r="E47" s="12">
        <v>40</v>
      </c>
      <c r="F47" s="8">
        <v>9.35</v>
      </c>
      <c r="G47" s="12">
        <v>3</v>
      </c>
      <c r="H47" s="8">
        <v>1</v>
      </c>
      <c r="I47" s="12">
        <v>0</v>
      </c>
    </row>
    <row r="48" spans="2:9" ht="15" customHeight="1" x14ac:dyDescent="0.2">
      <c r="B48" t="s">
        <v>122</v>
      </c>
      <c r="C48" s="12">
        <v>32</v>
      </c>
      <c r="D48" s="8">
        <v>4.33</v>
      </c>
      <c r="E48" s="12">
        <v>28</v>
      </c>
      <c r="F48" s="8">
        <v>6.54</v>
      </c>
      <c r="G48" s="12">
        <v>3</v>
      </c>
      <c r="H48" s="8">
        <v>1</v>
      </c>
      <c r="I48" s="12">
        <v>1</v>
      </c>
    </row>
    <row r="49" spans="2:9" ht="15" customHeight="1" x14ac:dyDescent="0.2">
      <c r="B49" t="s">
        <v>123</v>
      </c>
      <c r="C49" s="12">
        <v>27</v>
      </c>
      <c r="D49" s="8">
        <v>3.65</v>
      </c>
      <c r="E49" s="12">
        <v>27</v>
      </c>
      <c r="F49" s="8">
        <v>6.31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145</v>
      </c>
      <c r="C50" s="12">
        <v>21</v>
      </c>
      <c r="D50" s="8">
        <v>2.84</v>
      </c>
      <c r="E50" s="12">
        <v>18</v>
      </c>
      <c r="F50" s="8">
        <v>4.21</v>
      </c>
      <c r="G50" s="12">
        <v>3</v>
      </c>
      <c r="H50" s="8">
        <v>1</v>
      </c>
      <c r="I50" s="12">
        <v>0</v>
      </c>
    </row>
    <row r="51" spans="2:9" ht="15" customHeight="1" x14ac:dyDescent="0.2">
      <c r="B51" t="s">
        <v>114</v>
      </c>
      <c r="C51" s="12">
        <v>21</v>
      </c>
      <c r="D51" s="8">
        <v>2.84</v>
      </c>
      <c r="E51" s="12">
        <v>13</v>
      </c>
      <c r="F51" s="8">
        <v>3.04</v>
      </c>
      <c r="G51" s="12">
        <v>8</v>
      </c>
      <c r="H51" s="8">
        <v>2.66</v>
      </c>
      <c r="I51" s="12">
        <v>0</v>
      </c>
    </row>
    <row r="52" spans="2:9" ht="15" customHeight="1" x14ac:dyDescent="0.2">
      <c r="B52" t="s">
        <v>108</v>
      </c>
      <c r="C52" s="12">
        <v>18</v>
      </c>
      <c r="D52" s="8">
        <v>2.44</v>
      </c>
      <c r="E52" s="12">
        <v>4</v>
      </c>
      <c r="F52" s="8">
        <v>0.93</v>
      </c>
      <c r="G52" s="12">
        <v>14</v>
      </c>
      <c r="H52" s="8">
        <v>4.6500000000000004</v>
      </c>
      <c r="I52" s="12">
        <v>0</v>
      </c>
    </row>
    <row r="53" spans="2:9" ht="15" customHeight="1" x14ac:dyDescent="0.2">
      <c r="B53" t="s">
        <v>111</v>
      </c>
      <c r="C53" s="12">
        <v>18</v>
      </c>
      <c r="D53" s="8">
        <v>2.44</v>
      </c>
      <c r="E53" s="12">
        <v>9</v>
      </c>
      <c r="F53" s="8">
        <v>2.1</v>
      </c>
      <c r="G53" s="12">
        <v>9</v>
      </c>
      <c r="H53" s="8">
        <v>2.99</v>
      </c>
      <c r="I53" s="12">
        <v>0</v>
      </c>
    </row>
    <row r="54" spans="2:9" ht="15" customHeight="1" x14ac:dyDescent="0.2">
      <c r="B54" t="s">
        <v>119</v>
      </c>
      <c r="C54" s="12">
        <v>17</v>
      </c>
      <c r="D54" s="8">
        <v>2.2999999999999998</v>
      </c>
      <c r="E54" s="12">
        <v>16</v>
      </c>
      <c r="F54" s="8">
        <v>3.74</v>
      </c>
      <c r="G54" s="12">
        <v>1</v>
      </c>
      <c r="H54" s="8">
        <v>0.33</v>
      </c>
      <c r="I54" s="12">
        <v>0</v>
      </c>
    </row>
    <row r="55" spans="2:9" ht="15" customHeight="1" x14ac:dyDescent="0.2">
      <c r="B55" t="s">
        <v>113</v>
      </c>
      <c r="C55" s="12">
        <v>16</v>
      </c>
      <c r="D55" s="8">
        <v>2.17</v>
      </c>
      <c r="E55" s="12">
        <v>13</v>
      </c>
      <c r="F55" s="8">
        <v>3.04</v>
      </c>
      <c r="G55" s="12">
        <v>3</v>
      </c>
      <c r="H55" s="8">
        <v>1</v>
      </c>
      <c r="I55" s="12">
        <v>0</v>
      </c>
    </row>
    <row r="56" spans="2:9" ht="15" customHeight="1" x14ac:dyDescent="0.2">
      <c r="B56" t="s">
        <v>115</v>
      </c>
      <c r="C56" s="12">
        <v>16</v>
      </c>
      <c r="D56" s="8">
        <v>2.17</v>
      </c>
      <c r="E56" s="12">
        <v>7</v>
      </c>
      <c r="F56" s="8">
        <v>1.64</v>
      </c>
      <c r="G56" s="12">
        <v>9</v>
      </c>
      <c r="H56" s="8">
        <v>2.99</v>
      </c>
      <c r="I56" s="12">
        <v>0</v>
      </c>
    </row>
    <row r="57" spans="2:9" ht="15" customHeight="1" x14ac:dyDescent="0.2">
      <c r="B57" t="s">
        <v>125</v>
      </c>
      <c r="C57" s="12">
        <v>16</v>
      </c>
      <c r="D57" s="8">
        <v>2.17</v>
      </c>
      <c r="E57" s="12">
        <v>12</v>
      </c>
      <c r="F57" s="8">
        <v>2.8</v>
      </c>
      <c r="G57" s="12">
        <v>4</v>
      </c>
      <c r="H57" s="8">
        <v>1.33</v>
      </c>
      <c r="I57" s="12">
        <v>0</v>
      </c>
    </row>
    <row r="58" spans="2:9" ht="15" customHeight="1" x14ac:dyDescent="0.2">
      <c r="B58" t="s">
        <v>133</v>
      </c>
      <c r="C58" s="12">
        <v>15</v>
      </c>
      <c r="D58" s="8">
        <v>2.0299999999999998</v>
      </c>
      <c r="E58" s="12">
        <v>9</v>
      </c>
      <c r="F58" s="8">
        <v>2.1</v>
      </c>
      <c r="G58" s="12">
        <v>5</v>
      </c>
      <c r="H58" s="8">
        <v>1.66</v>
      </c>
      <c r="I58" s="12">
        <v>1</v>
      </c>
    </row>
    <row r="59" spans="2:9" ht="15" customHeight="1" x14ac:dyDescent="0.2">
      <c r="B59" t="s">
        <v>132</v>
      </c>
      <c r="C59" s="12">
        <v>14</v>
      </c>
      <c r="D59" s="8">
        <v>1.89</v>
      </c>
      <c r="E59" s="12">
        <v>9</v>
      </c>
      <c r="F59" s="8">
        <v>2.1</v>
      </c>
      <c r="G59" s="12">
        <v>5</v>
      </c>
      <c r="H59" s="8">
        <v>1.66</v>
      </c>
      <c r="I59" s="12">
        <v>0</v>
      </c>
    </row>
    <row r="60" spans="2:9" ht="15" customHeight="1" x14ac:dyDescent="0.2">
      <c r="B60" t="s">
        <v>126</v>
      </c>
      <c r="C60" s="12">
        <v>14</v>
      </c>
      <c r="D60" s="8">
        <v>1.89</v>
      </c>
      <c r="E60" s="12">
        <v>11</v>
      </c>
      <c r="F60" s="8">
        <v>2.57</v>
      </c>
      <c r="G60" s="12">
        <v>3</v>
      </c>
      <c r="H60" s="8">
        <v>1</v>
      </c>
      <c r="I60" s="12">
        <v>0</v>
      </c>
    </row>
    <row r="61" spans="2:9" ht="15" customHeight="1" x14ac:dyDescent="0.2">
      <c r="B61" t="s">
        <v>112</v>
      </c>
      <c r="C61" s="12">
        <v>12</v>
      </c>
      <c r="D61" s="8">
        <v>1.62</v>
      </c>
      <c r="E61" s="12">
        <v>7</v>
      </c>
      <c r="F61" s="8">
        <v>1.64</v>
      </c>
      <c r="G61" s="12">
        <v>5</v>
      </c>
      <c r="H61" s="8">
        <v>1.66</v>
      </c>
      <c r="I61" s="12">
        <v>0</v>
      </c>
    </row>
    <row r="62" spans="2:9" ht="15" customHeight="1" x14ac:dyDescent="0.2">
      <c r="B62" t="s">
        <v>127</v>
      </c>
      <c r="C62" s="12">
        <v>12</v>
      </c>
      <c r="D62" s="8">
        <v>1.62</v>
      </c>
      <c r="E62" s="12">
        <v>9</v>
      </c>
      <c r="F62" s="8">
        <v>2.1</v>
      </c>
      <c r="G62" s="12">
        <v>3</v>
      </c>
      <c r="H62" s="8">
        <v>1</v>
      </c>
      <c r="I62" s="12">
        <v>0</v>
      </c>
    </row>
    <row r="63" spans="2:9" ht="15" customHeight="1" x14ac:dyDescent="0.2">
      <c r="B63" t="s">
        <v>110</v>
      </c>
      <c r="C63" s="12">
        <v>11</v>
      </c>
      <c r="D63" s="8">
        <v>1.49</v>
      </c>
      <c r="E63" s="12">
        <v>7</v>
      </c>
      <c r="F63" s="8">
        <v>1.64</v>
      </c>
      <c r="G63" s="12">
        <v>4</v>
      </c>
      <c r="H63" s="8">
        <v>1.33</v>
      </c>
      <c r="I63" s="12">
        <v>0</v>
      </c>
    </row>
    <row r="64" spans="2:9" ht="15" customHeight="1" x14ac:dyDescent="0.2">
      <c r="B64" t="s">
        <v>131</v>
      </c>
      <c r="C64" s="12">
        <v>11</v>
      </c>
      <c r="D64" s="8">
        <v>1.49</v>
      </c>
      <c r="E64" s="12">
        <v>5</v>
      </c>
      <c r="F64" s="8">
        <v>1.17</v>
      </c>
      <c r="G64" s="12">
        <v>6</v>
      </c>
      <c r="H64" s="8">
        <v>1.99</v>
      </c>
      <c r="I64" s="12">
        <v>0</v>
      </c>
    </row>
    <row r="65" spans="2:9" ht="15" customHeight="1" x14ac:dyDescent="0.2">
      <c r="B65" t="s">
        <v>136</v>
      </c>
      <c r="C65" s="12">
        <v>10</v>
      </c>
      <c r="D65" s="8">
        <v>1.35</v>
      </c>
      <c r="E65" s="12">
        <v>8</v>
      </c>
      <c r="F65" s="8">
        <v>1.87</v>
      </c>
      <c r="G65" s="12">
        <v>2</v>
      </c>
      <c r="H65" s="8">
        <v>0.66</v>
      </c>
      <c r="I65" s="12">
        <v>0</v>
      </c>
    </row>
    <row r="66" spans="2:9" ht="15" customHeight="1" x14ac:dyDescent="0.2">
      <c r="B66" t="s">
        <v>142</v>
      </c>
      <c r="C66" s="12">
        <v>9</v>
      </c>
      <c r="D66" s="8">
        <v>1.22</v>
      </c>
      <c r="E66" s="12">
        <v>2</v>
      </c>
      <c r="F66" s="8">
        <v>0.47</v>
      </c>
      <c r="G66" s="12">
        <v>7</v>
      </c>
      <c r="H66" s="8">
        <v>2.33</v>
      </c>
      <c r="I66" s="12">
        <v>0</v>
      </c>
    </row>
    <row r="67" spans="2:9" ht="15" customHeight="1" x14ac:dyDescent="0.2">
      <c r="B67" t="s">
        <v>116</v>
      </c>
      <c r="C67" s="12">
        <v>9</v>
      </c>
      <c r="D67" s="8">
        <v>1.22</v>
      </c>
      <c r="E67" s="12">
        <v>8</v>
      </c>
      <c r="F67" s="8">
        <v>1.87</v>
      </c>
      <c r="G67" s="12">
        <v>1</v>
      </c>
      <c r="H67" s="8">
        <v>0.33</v>
      </c>
      <c r="I67" s="12">
        <v>0</v>
      </c>
    </row>
    <row r="68" spans="2:9" ht="15" customHeight="1" x14ac:dyDescent="0.2">
      <c r="B68" t="s">
        <v>117</v>
      </c>
      <c r="C68" s="12">
        <v>9</v>
      </c>
      <c r="D68" s="8">
        <v>1.22</v>
      </c>
      <c r="E68" s="12">
        <v>2</v>
      </c>
      <c r="F68" s="8">
        <v>0.47</v>
      </c>
      <c r="G68" s="12">
        <v>7</v>
      </c>
      <c r="H68" s="8">
        <v>2.33</v>
      </c>
      <c r="I68" s="12">
        <v>0</v>
      </c>
    </row>
    <row r="69" spans="2:9" ht="15" customHeight="1" x14ac:dyDescent="0.2">
      <c r="B69" t="s">
        <v>129</v>
      </c>
      <c r="C69" s="12">
        <v>9</v>
      </c>
      <c r="D69" s="8">
        <v>1.22</v>
      </c>
      <c r="E69" s="12">
        <v>4</v>
      </c>
      <c r="F69" s="8">
        <v>0.93</v>
      </c>
      <c r="G69" s="12">
        <v>5</v>
      </c>
      <c r="H69" s="8">
        <v>1.66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2B2C-9FF1-4456-B423-1645BB66C92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87</v>
      </c>
      <c r="D6" s="8">
        <v>12.55</v>
      </c>
      <c r="E6" s="12">
        <v>45</v>
      </c>
      <c r="F6" s="8">
        <v>10.09</v>
      </c>
      <c r="G6" s="12">
        <v>42</v>
      </c>
      <c r="H6" s="8">
        <v>17.8</v>
      </c>
      <c r="I6" s="12">
        <v>0</v>
      </c>
    </row>
    <row r="7" spans="2:9" ht="15" customHeight="1" x14ac:dyDescent="0.2">
      <c r="B7" t="s">
        <v>32</v>
      </c>
      <c r="C7" s="12">
        <v>74</v>
      </c>
      <c r="D7" s="8">
        <v>10.68</v>
      </c>
      <c r="E7" s="12">
        <v>34</v>
      </c>
      <c r="F7" s="8">
        <v>7.62</v>
      </c>
      <c r="G7" s="12">
        <v>40</v>
      </c>
      <c r="H7" s="8">
        <v>16.95</v>
      </c>
      <c r="I7" s="12">
        <v>0</v>
      </c>
    </row>
    <row r="8" spans="2:9" ht="15" customHeight="1" x14ac:dyDescent="0.2">
      <c r="B8" t="s">
        <v>33</v>
      </c>
      <c r="C8" s="12">
        <v>2</v>
      </c>
      <c r="D8" s="8">
        <v>0.28999999999999998</v>
      </c>
      <c r="E8" s="12">
        <v>0</v>
      </c>
      <c r="F8" s="8">
        <v>0</v>
      </c>
      <c r="G8" s="12">
        <v>2</v>
      </c>
      <c r="H8" s="8">
        <v>0.85</v>
      </c>
      <c r="I8" s="12">
        <v>0</v>
      </c>
    </row>
    <row r="9" spans="2:9" ht="15" customHeight="1" x14ac:dyDescent="0.2">
      <c r="B9" t="s">
        <v>34</v>
      </c>
      <c r="C9" s="12">
        <v>4</v>
      </c>
      <c r="D9" s="8">
        <v>0.57999999999999996</v>
      </c>
      <c r="E9" s="12">
        <v>1</v>
      </c>
      <c r="F9" s="8">
        <v>0.22</v>
      </c>
      <c r="G9" s="12">
        <v>3</v>
      </c>
      <c r="H9" s="8">
        <v>1.27</v>
      </c>
      <c r="I9" s="12">
        <v>0</v>
      </c>
    </row>
    <row r="10" spans="2:9" ht="15" customHeight="1" x14ac:dyDescent="0.2">
      <c r="B10" t="s">
        <v>35</v>
      </c>
      <c r="C10" s="12">
        <v>13</v>
      </c>
      <c r="D10" s="8">
        <v>1.88</v>
      </c>
      <c r="E10" s="12">
        <v>7</v>
      </c>
      <c r="F10" s="8">
        <v>1.57</v>
      </c>
      <c r="G10" s="12">
        <v>5</v>
      </c>
      <c r="H10" s="8">
        <v>2.12</v>
      </c>
      <c r="I10" s="12">
        <v>0</v>
      </c>
    </row>
    <row r="11" spans="2:9" ht="15" customHeight="1" x14ac:dyDescent="0.2">
      <c r="B11" t="s">
        <v>36</v>
      </c>
      <c r="C11" s="12">
        <v>182</v>
      </c>
      <c r="D11" s="8">
        <v>26.26</v>
      </c>
      <c r="E11" s="12">
        <v>103</v>
      </c>
      <c r="F11" s="8">
        <v>23.09</v>
      </c>
      <c r="G11" s="12">
        <v>78</v>
      </c>
      <c r="H11" s="8">
        <v>33.049999999999997</v>
      </c>
      <c r="I11" s="12">
        <v>1</v>
      </c>
    </row>
    <row r="12" spans="2:9" ht="15" customHeight="1" x14ac:dyDescent="0.2">
      <c r="B12" t="s">
        <v>37</v>
      </c>
      <c r="C12" s="12">
        <v>4</v>
      </c>
      <c r="D12" s="8">
        <v>0.57999999999999996</v>
      </c>
      <c r="E12" s="12">
        <v>2</v>
      </c>
      <c r="F12" s="8">
        <v>0.45</v>
      </c>
      <c r="G12" s="12">
        <v>2</v>
      </c>
      <c r="H12" s="8">
        <v>0.85</v>
      </c>
      <c r="I12" s="12">
        <v>0</v>
      </c>
    </row>
    <row r="13" spans="2:9" ht="15" customHeight="1" x14ac:dyDescent="0.2">
      <c r="B13" t="s">
        <v>38</v>
      </c>
      <c r="C13" s="12">
        <v>13</v>
      </c>
      <c r="D13" s="8">
        <v>1.88</v>
      </c>
      <c r="E13" s="12">
        <v>5</v>
      </c>
      <c r="F13" s="8">
        <v>1.1200000000000001</v>
      </c>
      <c r="G13" s="12">
        <v>8</v>
      </c>
      <c r="H13" s="8">
        <v>3.39</v>
      </c>
      <c r="I13" s="12">
        <v>0</v>
      </c>
    </row>
    <row r="14" spans="2:9" ht="15" customHeight="1" x14ac:dyDescent="0.2">
      <c r="B14" t="s">
        <v>39</v>
      </c>
      <c r="C14" s="12">
        <v>19</v>
      </c>
      <c r="D14" s="8">
        <v>2.74</v>
      </c>
      <c r="E14" s="12">
        <v>10</v>
      </c>
      <c r="F14" s="8">
        <v>2.2400000000000002</v>
      </c>
      <c r="G14" s="12">
        <v>7</v>
      </c>
      <c r="H14" s="8">
        <v>2.97</v>
      </c>
      <c r="I14" s="12">
        <v>0</v>
      </c>
    </row>
    <row r="15" spans="2:9" ht="15" customHeight="1" x14ac:dyDescent="0.2">
      <c r="B15" t="s">
        <v>40</v>
      </c>
      <c r="C15" s="12">
        <v>160</v>
      </c>
      <c r="D15" s="8">
        <v>23.09</v>
      </c>
      <c r="E15" s="12">
        <v>133</v>
      </c>
      <c r="F15" s="8">
        <v>29.82</v>
      </c>
      <c r="G15" s="12">
        <v>27</v>
      </c>
      <c r="H15" s="8">
        <v>11.44</v>
      </c>
      <c r="I15" s="12">
        <v>0</v>
      </c>
    </row>
    <row r="16" spans="2:9" ht="15" customHeight="1" x14ac:dyDescent="0.2">
      <c r="B16" t="s">
        <v>41</v>
      </c>
      <c r="C16" s="12">
        <v>94</v>
      </c>
      <c r="D16" s="8">
        <v>13.56</v>
      </c>
      <c r="E16" s="12">
        <v>85</v>
      </c>
      <c r="F16" s="8">
        <v>19.059999999999999</v>
      </c>
      <c r="G16" s="12">
        <v>9</v>
      </c>
      <c r="H16" s="8">
        <v>3.81</v>
      </c>
      <c r="I16" s="12">
        <v>0</v>
      </c>
    </row>
    <row r="17" spans="2:9" ht="15" customHeight="1" x14ac:dyDescent="0.2">
      <c r="B17" t="s">
        <v>42</v>
      </c>
      <c r="C17" s="12">
        <v>7</v>
      </c>
      <c r="D17" s="8">
        <v>1.01</v>
      </c>
      <c r="E17" s="12">
        <v>6</v>
      </c>
      <c r="F17" s="8">
        <v>1.35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19</v>
      </c>
      <c r="D18" s="8">
        <v>2.74</v>
      </c>
      <c r="E18" s="12">
        <v>9</v>
      </c>
      <c r="F18" s="8">
        <v>2.02</v>
      </c>
      <c r="G18" s="12">
        <v>6</v>
      </c>
      <c r="H18" s="8">
        <v>2.54</v>
      </c>
      <c r="I18" s="12">
        <v>0</v>
      </c>
    </row>
    <row r="19" spans="2:9" ht="15" customHeight="1" x14ac:dyDescent="0.2">
      <c r="B19" t="s">
        <v>44</v>
      </c>
      <c r="C19" s="12">
        <v>15</v>
      </c>
      <c r="D19" s="8">
        <v>2.16</v>
      </c>
      <c r="E19" s="12">
        <v>6</v>
      </c>
      <c r="F19" s="8">
        <v>1.35</v>
      </c>
      <c r="G19" s="12">
        <v>7</v>
      </c>
      <c r="H19" s="8">
        <v>2.97</v>
      </c>
      <c r="I19" s="12">
        <v>0</v>
      </c>
    </row>
    <row r="20" spans="2:9" ht="15" customHeight="1" x14ac:dyDescent="0.2">
      <c r="B20" s="9" t="s">
        <v>198</v>
      </c>
      <c r="C20" s="12">
        <f>SUM(LTBL_24211[総数／事業所数])</f>
        <v>693</v>
      </c>
      <c r="E20" s="12">
        <f>SUBTOTAL(109,LTBL_24211[個人／事業所数])</f>
        <v>446</v>
      </c>
      <c r="G20" s="12">
        <f>SUBTOTAL(109,LTBL_24211[法人／事業所数])</f>
        <v>236</v>
      </c>
      <c r="I20" s="12">
        <f>SUBTOTAL(109,LTBL_24211[法人以外の団体／事業所数])</f>
        <v>1</v>
      </c>
    </row>
    <row r="21" spans="2:9" ht="15" customHeight="1" x14ac:dyDescent="0.2">
      <c r="E21" s="11">
        <f>LTBL_24211[[#Totals],[個人／事業所数]]/LTBL_24211[[#Totals],[総数／事業所数]]</f>
        <v>0.64357864357864358</v>
      </c>
      <c r="G21" s="11">
        <f>LTBL_24211[[#Totals],[法人／事業所数]]/LTBL_24211[[#Totals],[総数／事業所数]]</f>
        <v>0.34054834054834054</v>
      </c>
      <c r="I21" s="11">
        <f>LTBL_24211[[#Totals],[法人以外の団体／事業所数]]/LTBL_24211[[#Totals],[総数／事業所数]]</f>
        <v>1.443001443001443E-3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102</v>
      </c>
      <c r="D24" s="8">
        <v>14.72</v>
      </c>
      <c r="E24" s="12">
        <v>91</v>
      </c>
      <c r="F24" s="8">
        <v>20.399999999999999</v>
      </c>
      <c r="G24" s="12">
        <v>11</v>
      </c>
      <c r="H24" s="8">
        <v>4.66</v>
      </c>
      <c r="I24" s="12">
        <v>0</v>
      </c>
    </row>
    <row r="25" spans="2:9" ht="15" customHeight="1" x14ac:dyDescent="0.2">
      <c r="B25" t="s">
        <v>60</v>
      </c>
      <c r="C25" s="12">
        <v>62</v>
      </c>
      <c r="D25" s="8">
        <v>8.9499999999999993</v>
      </c>
      <c r="E25" s="12">
        <v>39</v>
      </c>
      <c r="F25" s="8">
        <v>8.74</v>
      </c>
      <c r="G25" s="12">
        <v>23</v>
      </c>
      <c r="H25" s="8">
        <v>9.75</v>
      </c>
      <c r="I25" s="12">
        <v>0</v>
      </c>
    </row>
    <row r="26" spans="2:9" ht="15" customHeight="1" x14ac:dyDescent="0.2">
      <c r="B26" t="s">
        <v>67</v>
      </c>
      <c r="C26" s="12">
        <v>58</v>
      </c>
      <c r="D26" s="8">
        <v>8.3699999999999992</v>
      </c>
      <c r="E26" s="12">
        <v>56</v>
      </c>
      <c r="F26" s="8">
        <v>12.56</v>
      </c>
      <c r="G26" s="12">
        <v>2</v>
      </c>
      <c r="H26" s="8">
        <v>0.85</v>
      </c>
      <c r="I26" s="12">
        <v>0</v>
      </c>
    </row>
    <row r="27" spans="2:9" ht="15" customHeight="1" x14ac:dyDescent="0.2">
      <c r="B27" t="s">
        <v>62</v>
      </c>
      <c r="C27" s="12">
        <v>56</v>
      </c>
      <c r="D27" s="8">
        <v>8.08</v>
      </c>
      <c r="E27" s="12">
        <v>34</v>
      </c>
      <c r="F27" s="8">
        <v>7.62</v>
      </c>
      <c r="G27" s="12">
        <v>22</v>
      </c>
      <c r="H27" s="8">
        <v>9.32</v>
      </c>
      <c r="I27" s="12">
        <v>0</v>
      </c>
    </row>
    <row r="28" spans="2:9" ht="15" customHeight="1" x14ac:dyDescent="0.2">
      <c r="B28" t="s">
        <v>87</v>
      </c>
      <c r="C28" s="12">
        <v>49</v>
      </c>
      <c r="D28" s="8">
        <v>7.07</v>
      </c>
      <c r="E28" s="12">
        <v>38</v>
      </c>
      <c r="F28" s="8">
        <v>8.52</v>
      </c>
      <c r="G28" s="12">
        <v>11</v>
      </c>
      <c r="H28" s="8">
        <v>4.66</v>
      </c>
      <c r="I28" s="12">
        <v>0</v>
      </c>
    </row>
    <row r="29" spans="2:9" ht="15" customHeight="1" x14ac:dyDescent="0.2">
      <c r="B29" t="s">
        <v>53</v>
      </c>
      <c r="C29" s="12">
        <v>48</v>
      </c>
      <c r="D29" s="8">
        <v>6.93</v>
      </c>
      <c r="E29" s="12">
        <v>18</v>
      </c>
      <c r="F29" s="8">
        <v>4.04</v>
      </c>
      <c r="G29" s="12">
        <v>30</v>
      </c>
      <c r="H29" s="8">
        <v>12.71</v>
      </c>
      <c r="I29" s="12">
        <v>0</v>
      </c>
    </row>
    <row r="30" spans="2:9" ht="15" customHeight="1" x14ac:dyDescent="0.2">
      <c r="B30" t="s">
        <v>88</v>
      </c>
      <c r="C30" s="12">
        <v>31</v>
      </c>
      <c r="D30" s="8">
        <v>4.47</v>
      </c>
      <c r="E30" s="12">
        <v>27</v>
      </c>
      <c r="F30" s="8">
        <v>6.05</v>
      </c>
      <c r="G30" s="12">
        <v>4</v>
      </c>
      <c r="H30" s="8">
        <v>1.69</v>
      </c>
      <c r="I30" s="12">
        <v>0</v>
      </c>
    </row>
    <row r="31" spans="2:9" ht="15" customHeight="1" x14ac:dyDescent="0.2">
      <c r="B31" t="s">
        <v>76</v>
      </c>
      <c r="C31" s="12">
        <v>27</v>
      </c>
      <c r="D31" s="8">
        <v>3.9</v>
      </c>
      <c r="E31" s="12">
        <v>12</v>
      </c>
      <c r="F31" s="8">
        <v>2.69</v>
      </c>
      <c r="G31" s="12">
        <v>15</v>
      </c>
      <c r="H31" s="8">
        <v>6.36</v>
      </c>
      <c r="I31" s="12">
        <v>0</v>
      </c>
    </row>
    <row r="32" spans="2:9" ht="15" customHeight="1" x14ac:dyDescent="0.2">
      <c r="B32" t="s">
        <v>54</v>
      </c>
      <c r="C32" s="12">
        <v>22</v>
      </c>
      <c r="D32" s="8">
        <v>3.17</v>
      </c>
      <c r="E32" s="12">
        <v>16</v>
      </c>
      <c r="F32" s="8">
        <v>3.59</v>
      </c>
      <c r="G32" s="12">
        <v>6</v>
      </c>
      <c r="H32" s="8">
        <v>2.54</v>
      </c>
      <c r="I32" s="12">
        <v>0</v>
      </c>
    </row>
    <row r="33" spans="2:9" ht="15" customHeight="1" x14ac:dyDescent="0.2">
      <c r="B33" t="s">
        <v>85</v>
      </c>
      <c r="C33" s="12">
        <v>19</v>
      </c>
      <c r="D33" s="8">
        <v>2.74</v>
      </c>
      <c r="E33" s="12">
        <v>5</v>
      </c>
      <c r="F33" s="8">
        <v>1.1200000000000001</v>
      </c>
      <c r="G33" s="12">
        <v>14</v>
      </c>
      <c r="H33" s="8">
        <v>5.93</v>
      </c>
      <c r="I33" s="12">
        <v>0</v>
      </c>
    </row>
    <row r="34" spans="2:9" ht="15" customHeight="1" x14ac:dyDescent="0.2">
      <c r="B34" t="s">
        <v>61</v>
      </c>
      <c r="C34" s="12">
        <v>19</v>
      </c>
      <c r="D34" s="8">
        <v>2.74</v>
      </c>
      <c r="E34" s="12">
        <v>11</v>
      </c>
      <c r="F34" s="8">
        <v>2.4700000000000002</v>
      </c>
      <c r="G34" s="12">
        <v>8</v>
      </c>
      <c r="H34" s="8">
        <v>3.39</v>
      </c>
      <c r="I34" s="12">
        <v>0</v>
      </c>
    </row>
    <row r="35" spans="2:9" ht="15" customHeight="1" x14ac:dyDescent="0.2">
      <c r="B35" t="s">
        <v>55</v>
      </c>
      <c r="C35" s="12">
        <v>17</v>
      </c>
      <c r="D35" s="8">
        <v>2.4500000000000002</v>
      </c>
      <c r="E35" s="12">
        <v>11</v>
      </c>
      <c r="F35" s="8">
        <v>2.4700000000000002</v>
      </c>
      <c r="G35" s="12">
        <v>6</v>
      </c>
      <c r="H35" s="8">
        <v>2.54</v>
      </c>
      <c r="I35" s="12">
        <v>0</v>
      </c>
    </row>
    <row r="36" spans="2:9" ht="15" customHeight="1" x14ac:dyDescent="0.2">
      <c r="B36" t="s">
        <v>59</v>
      </c>
      <c r="C36" s="12">
        <v>12</v>
      </c>
      <c r="D36" s="8">
        <v>1.73</v>
      </c>
      <c r="E36" s="12">
        <v>9</v>
      </c>
      <c r="F36" s="8">
        <v>2.02</v>
      </c>
      <c r="G36" s="12">
        <v>2</v>
      </c>
      <c r="H36" s="8">
        <v>0.85</v>
      </c>
      <c r="I36" s="12">
        <v>1</v>
      </c>
    </row>
    <row r="37" spans="2:9" ht="15" customHeight="1" x14ac:dyDescent="0.2">
      <c r="B37" t="s">
        <v>83</v>
      </c>
      <c r="C37" s="12">
        <v>10</v>
      </c>
      <c r="D37" s="8">
        <v>1.44</v>
      </c>
      <c r="E37" s="12">
        <v>3</v>
      </c>
      <c r="F37" s="8">
        <v>0.67</v>
      </c>
      <c r="G37" s="12">
        <v>7</v>
      </c>
      <c r="H37" s="8">
        <v>2.97</v>
      </c>
      <c r="I37" s="12">
        <v>0</v>
      </c>
    </row>
    <row r="38" spans="2:9" ht="15" customHeight="1" x14ac:dyDescent="0.2">
      <c r="B38" t="s">
        <v>71</v>
      </c>
      <c r="C38" s="12">
        <v>10</v>
      </c>
      <c r="D38" s="8">
        <v>1.44</v>
      </c>
      <c r="E38" s="12">
        <v>0</v>
      </c>
      <c r="F38" s="8">
        <v>0</v>
      </c>
      <c r="G38" s="12">
        <v>6</v>
      </c>
      <c r="H38" s="8">
        <v>2.54</v>
      </c>
      <c r="I38" s="12">
        <v>0</v>
      </c>
    </row>
    <row r="39" spans="2:9" ht="15" customHeight="1" x14ac:dyDescent="0.2">
      <c r="B39" t="s">
        <v>90</v>
      </c>
      <c r="C39" s="12">
        <v>9</v>
      </c>
      <c r="D39" s="8">
        <v>1.3</v>
      </c>
      <c r="E39" s="12">
        <v>6</v>
      </c>
      <c r="F39" s="8">
        <v>1.35</v>
      </c>
      <c r="G39" s="12">
        <v>3</v>
      </c>
      <c r="H39" s="8">
        <v>1.27</v>
      </c>
      <c r="I39" s="12">
        <v>0</v>
      </c>
    </row>
    <row r="40" spans="2:9" ht="15" customHeight="1" x14ac:dyDescent="0.2">
      <c r="B40" t="s">
        <v>63</v>
      </c>
      <c r="C40" s="12">
        <v>9</v>
      </c>
      <c r="D40" s="8">
        <v>1.3</v>
      </c>
      <c r="E40" s="12">
        <v>5</v>
      </c>
      <c r="F40" s="8">
        <v>1.1200000000000001</v>
      </c>
      <c r="G40" s="12">
        <v>4</v>
      </c>
      <c r="H40" s="8">
        <v>1.69</v>
      </c>
      <c r="I40" s="12">
        <v>0</v>
      </c>
    </row>
    <row r="41" spans="2:9" ht="15" customHeight="1" x14ac:dyDescent="0.2">
      <c r="B41" t="s">
        <v>64</v>
      </c>
      <c r="C41" s="12">
        <v>9</v>
      </c>
      <c r="D41" s="8">
        <v>1.3</v>
      </c>
      <c r="E41" s="12">
        <v>7</v>
      </c>
      <c r="F41" s="8">
        <v>1.57</v>
      </c>
      <c r="G41" s="12">
        <v>2</v>
      </c>
      <c r="H41" s="8">
        <v>0.85</v>
      </c>
      <c r="I41" s="12">
        <v>0</v>
      </c>
    </row>
    <row r="42" spans="2:9" ht="15" customHeight="1" x14ac:dyDescent="0.2">
      <c r="B42" t="s">
        <v>82</v>
      </c>
      <c r="C42" s="12">
        <v>9</v>
      </c>
      <c r="D42" s="8">
        <v>1.3</v>
      </c>
      <c r="E42" s="12">
        <v>4</v>
      </c>
      <c r="F42" s="8">
        <v>0.9</v>
      </c>
      <c r="G42" s="12">
        <v>5</v>
      </c>
      <c r="H42" s="8">
        <v>2.12</v>
      </c>
      <c r="I42" s="12">
        <v>0</v>
      </c>
    </row>
    <row r="43" spans="2:9" ht="15" customHeight="1" x14ac:dyDescent="0.2">
      <c r="B43" t="s">
        <v>70</v>
      </c>
      <c r="C43" s="12">
        <v>9</v>
      </c>
      <c r="D43" s="8">
        <v>1.3</v>
      </c>
      <c r="E43" s="12">
        <v>9</v>
      </c>
      <c r="F43" s="8">
        <v>2.02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143</v>
      </c>
      <c r="C47" s="12">
        <v>43</v>
      </c>
      <c r="D47" s="8">
        <v>6.2</v>
      </c>
      <c r="E47" s="12">
        <v>35</v>
      </c>
      <c r="F47" s="8">
        <v>7.85</v>
      </c>
      <c r="G47" s="12">
        <v>8</v>
      </c>
      <c r="H47" s="8">
        <v>3.39</v>
      </c>
      <c r="I47" s="12">
        <v>0</v>
      </c>
    </row>
    <row r="48" spans="2:9" ht="15" customHeight="1" x14ac:dyDescent="0.2">
      <c r="B48" t="s">
        <v>150</v>
      </c>
      <c r="C48" s="12">
        <v>30</v>
      </c>
      <c r="D48" s="8">
        <v>4.33</v>
      </c>
      <c r="E48" s="12">
        <v>27</v>
      </c>
      <c r="F48" s="8">
        <v>6.05</v>
      </c>
      <c r="G48" s="12">
        <v>3</v>
      </c>
      <c r="H48" s="8">
        <v>1.27</v>
      </c>
      <c r="I48" s="12">
        <v>0</v>
      </c>
    </row>
    <row r="49" spans="2:9" ht="15" customHeight="1" x14ac:dyDescent="0.2">
      <c r="B49" t="s">
        <v>116</v>
      </c>
      <c r="C49" s="12">
        <v>29</v>
      </c>
      <c r="D49" s="8">
        <v>4.18</v>
      </c>
      <c r="E49" s="12">
        <v>16</v>
      </c>
      <c r="F49" s="8">
        <v>3.59</v>
      </c>
      <c r="G49" s="12">
        <v>13</v>
      </c>
      <c r="H49" s="8">
        <v>5.51</v>
      </c>
      <c r="I49" s="12">
        <v>0</v>
      </c>
    </row>
    <row r="50" spans="2:9" ht="15" customHeight="1" x14ac:dyDescent="0.2">
      <c r="B50" t="s">
        <v>124</v>
      </c>
      <c r="C50" s="12">
        <v>28</v>
      </c>
      <c r="D50" s="8">
        <v>4.04</v>
      </c>
      <c r="E50" s="12">
        <v>27</v>
      </c>
      <c r="F50" s="8">
        <v>6.05</v>
      </c>
      <c r="G50" s="12">
        <v>1</v>
      </c>
      <c r="H50" s="8">
        <v>0.42</v>
      </c>
      <c r="I50" s="12">
        <v>0</v>
      </c>
    </row>
    <row r="51" spans="2:9" ht="15" customHeight="1" x14ac:dyDescent="0.2">
      <c r="B51" t="s">
        <v>123</v>
      </c>
      <c r="C51" s="12">
        <v>24</v>
      </c>
      <c r="D51" s="8">
        <v>3.46</v>
      </c>
      <c r="E51" s="12">
        <v>24</v>
      </c>
      <c r="F51" s="8">
        <v>5.38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22</v>
      </c>
      <c r="D52" s="8">
        <v>3.17</v>
      </c>
      <c r="E52" s="12">
        <v>11</v>
      </c>
      <c r="F52" s="8">
        <v>2.4700000000000002</v>
      </c>
      <c r="G52" s="12">
        <v>11</v>
      </c>
      <c r="H52" s="8">
        <v>4.66</v>
      </c>
      <c r="I52" s="12">
        <v>0</v>
      </c>
    </row>
    <row r="53" spans="2:9" ht="15" customHeight="1" x14ac:dyDescent="0.2">
      <c r="B53" t="s">
        <v>149</v>
      </c>
      <c r="C53" s="12">
        <v>22</v>
      </c>
      <c r="D53" s="8">
        <v>3.17</v>
      </c>
      <c r="E53" s="12">
        <v>19</v>
      </c>
      <c r="F53" s="8">
        <v>4.26</v>
      </c>
      <c r="G53" s="12">
        <v>3</v>
      </c>
      <c r="H53" s="8">
        <v>1.27</v>
      </c>
      <c r="I53" s="12">
        <v>0</v>
      </c>
    </row>
    <row r="54" spans="2:9" ht="15" customHeight="1" x14ac:dyDescent="0.2">
      <c r="B54" t="s">
        <v>148</v>
      </c>
      <c r="C54" s="12">
        <v>20</v>
      </c>
      <c r="D54" s="8">
        <v>2.89</v>
      </c>
      <c r="E54" s="12">
        <v>9</v>
      </c>
      <c r="F54" s="8">
        <v>2.02</v>
      </c>
      <c r="G54" s="12">
        <v>11</v>
      </c>
      <c r="H54" s="8">
        <v>4.66</v>
      </c>
      <c r="I54" s="12">
        <v>0</v>
      </c>
    </row>
    <row r="55" spans="2:9" ht="15" customHeight="1" x14ac:dyDescent="0.2">
      <c r="B55" t="s">
        <v>119</v>
      </c>
      <c r="C55" s="12">
        <v>20</v>
      </c>
      <c r="D55" s="8">
        <v>2.89</v>
      </c>
      <c r="E55" s="12">
        <v>17</v>
      </c>
      <c r="F55" s="8">
        <v>3.81</v>
      </c>
      <c r="G55" s="12">
        <v>3</v>
      </c>
      <c r="H55" s="8">
        <v>1.27</v>
      </c>
      <c r="I55" s="12">
        <v>0</v>
      </c>
    </row>
    <row r="56" spans="2:9" ht="15" customHeight="1" x14ac:dyDescent="0.2">
      <c r="B56" t="s">
        <v>122</v>
      </c>
      <c r="C56" s="12">
        <v>18</v>
      </c>
      <c r="D56" s="8">
        <v>2.6</v>
      </c>
      <c r="E56" s="12">
        <v>15</v>
      </c>
      <c r="F56" s="8">
        <v>3.36</v>
      </c>
      <c r="G56" s="12">
        <v>3</v>
      </c>
      <c r="H56" s="8">
        <v>1.27</v>
      </c>
      <c r="I56" s="12">
        <v>0</v>
      </c>
    </row>
    <row r="57" spans="2:9" ht="15" customHeight="1" x14ac:dyDescent="0.2">
      <c r="B57" t="s">
        <v>113</v>
      </c>
      <c r="C57" s="12">
        <v>17</v>
      </c>
      <c r="D57" s="8">
        <v>2.4500000000000002</v>
      </c>
      <c r="E57" s="12">
        <v>11</v>
      </c>
      <c r="F57" s="8">
        <v>2.4700000000000002</v>
      </c>
      <c r="G57" s="12">
        <v>6</v>
      </c>
      <c r="H57" s="8">
        <v>2.54</v>
      </c>
      <c r="I57" s="12">
        <v>0</v>
      </c>
    </row>
    <row r="58" spans="2:9" ht="15" customHeight="1" x14ac:dyDescent="0.2">
      <c r="B58" t="s">
        <v>142</v>
      </c>
      <c r="C58" s="12">
        <v>17</v>
      </c>
      <c r="D58" s="8">
        <v>2.4500000000000002</v>
      </c>
      <c r="E58" s="12">
        <v>12</v>
      </c>
      <c r="F58" s="8">
        <v>2.69</v>
      </c>
      <c r="G58" s="12">
        <v>5</v>
      </c>
      <c r="H58" s="8">
        <v>2.12</v>
      </c>
      <c r="I58" s="12">
        <v>0</v>
      </c>
    </row>
    <row r="59" spans="2:9" ht="15" customHeight="1" x14ac:dyDescent="0.2">
      <c r="B59" t="s">
        <v>108</v>
      </c>
      <c r="C59" s="12">
        <v>16</v>
      </c>
      <c r="D59" s="8">
        <v>2.31</v>
      </c>
      <c r="E59" s="12">
        <v>3</v>
      </c>
      <c r="F59" s="8">
        <v>0.67</v>
      </c>
      <c r="G59" s="12">
        <v>13</v>
      </c>
      <c r="H59" s="8">
        <v>5.51</v>
      </c>
      <c r="I59" s="12">
        <v>0</v>
      </c>
    </row>
    <row r="60" spans="2:9" ht="15" customHeight="1" x14ac:dyDescent="0.2">
      <c r="B60" t="s">
        <v>111</v>
      </c>
      <c r="C60" s="12">
        <v>15</v>
      </c>
      <c r="D60" s="8">
        <v>2.16</v>
      </c>
      <c r="E60" s="12">
        <v>10</v>
      </c>
      <c r="F60" s="8">
        <v>2.2400000000000002</v>
      </c>
      <c r="G60" s="12">
        <v>5</v>
      </c>
      <c r="H60" s="8">
        <v>2.12</v>
      </c>
      <c r="I60" s="12">
        <v>0</v>
      </c>
    </row>
    <row r="61" spans="2:9" ht="15" customHeight="1" x14ac:dyDescent="0.2">
      <c r="B61" t="s">
        <v>109</v>
      </c>
      <c r="C61" s="12">
        <v>13</v>
      </c>
      <c r="D61" s="8">
        <v>1.88</v>
      </c>
      <c r="E61" s="12">
        <v>6</v>
      </c>
      <c r="F61" s="8">
        <v>1.35</v>
      </c>
      <c r="G61" s="12">
        <v>7</v>
      </c>
      <c r="H61" s="8">
        <v>2.97</v>
      </c>
      <c r="I61" s="12">
        <v>0</v>
      </c>
    </row>
    <row r="62" spans="2:9" ht="15" customHeight="1" x14ac:dyDescent="0.2">
      <c r="B62" t="s">
        <v>140</v>
      </c>
      <c r="C62" s="12">
        <v>13</v>
      </c>
      <c r="D62" s="8">
        <v>1.88</v>
      </c>
      <c r="E62" s="12">
        <v>5</v>
      </c>
      <c r="F62" s="8">
        <v>1.1200000000000001</v>
      </c>
      <c r="G62" s="12">
        <v>8</v>
      </c>
      <c r="H62" s="8">
        <v>3.39</v>
      </c>
      <c r="I62" s="12">
        <v>0</v>
      </c>
    </row>
    <row r="63" spans="2:9" ht="15" customHeight="1" x14ac:dyDescent="0.2">
      <c r="B63" t="s">
        <v>136</v>
      </c>
      <c r="C63" s="12">
        <v>13</v>
      </c>
      <c r="D63" s="8">
        <v>1.88</v>
      </c>
      <c r="E63" s="12">
        <v>7</v>
      </c>
      <c r="F63" s="8">
        <v>1.57</v>
      </c>
      <c r="G63" s="12">
        <v>6</v>
      </c>
      <c r="H63" s="8">
        <v>2.54</v>
      </c>
      <c r="I63" s="12">
        <v>0</v>
      </c>
    </row>
    <row r="64" spans="2:9" ht="15" customHeight="1" x14ac:dyDescent="0.2">
      <c r="B64" t="s">
        <v>120</v>
      </c>
      <c r="C64" s="12">
        <v>12</v>
      </c>
      <c r="D64" s="8">
        <v>1.73</v>
      </c>
      <c r="E64" s="12">
        <v>12</v>
      </c>
      <c r="F64" s="8">
        <v>2.69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121</v>
      </c>
      <c r="C65" s="12">
        <v>12</v>
      </c>
      <c r="D65" s="8">
        <v>1.73</v>
      </c>
      <c r="E65" s="12">
        <v>12</v>
      </c>
      <c r="F65" s="8">
        <v>2.69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110</v>
      </c>
      <c r="C66" s="12">
        <v>11</v>
      </c>
      <c r="D66" s="8">
        <v>1.59</v>
      </c>
      <c r="E66" s="12">
        <v>9</v>
      </c>
      <c r="F66" s="8">
        <v>2.02</v>
      </c>
      <c r="G66" s="12">
        <v>2</v>
      </c>
      <c r="H66" s="8">
        <v>0.85</v>
      </c>
      <c r="I66" s="12">
        <v>0</v>
      </c>
    </row>
    <row r="67" spans="2:9" ht="15" customHeight="1" x14ac:dyDescent="0.2">
      <c r="B67" t="s">
        <v>146</v>
      </c>
      <c r="C67" s="12">
        <v>11</v>
      </c>
      <c r="D67" s="8">
        <v>1.59</v>
      </c>
      <c r="E67" s="12">
        <v>7</v>
      </c>
      <c r="F67" s="8">
        <v>1.57</v>
      </c>
      <c r="G67" s="12">
        <v>4</v>
      </c>
      <c r="H67" s="8">
        <v>1.69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AB89-9EDC-4F1D-9BD6-7D662D9770B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84</v>
      </c>
      <c r="D6" s="8">
        <v>12.24</v>
      </c>
      <c r="E6" s="12">
        <v>60</v>
      </c>
      <c r="F6" s="8">
        <v>11.54</v>
      </c>
      <c r="G6" s="12">
        <v>24</v>
      </c>
      <c r="H6" s="8">
        <v>16</v>
      </c>
      <c r="I6" s="12">
        <v>0</v>
      </c>
    </row>
    <row r="7" spans="2:9" ht="15" customHeight="1" x14ac:dyDescent="0.2">
      <c r="B7" t="s">
        <v>32</v>
      </c>
      <c r="C7" s="12">
        <v>48</v>
      </c>
      <c r="D7" s="8">
        <v>7</v>
      </c>
      <c r="E7" s="12">
        <v>36</v>
      </c>
      <c r="F7" s="8">
        <v>6.92</v>
      </c>
      <c r="G7" s="12">
        <v>12</v>
      </c>
      <c r="H7" s="8">
        <v>8</v>
      </c>
      <c r="I7" s="12">
        <v>0</v>
      </c>
    </row>
    <row r="8" spans="2:9" ht="15" customHeight="1" x14ac:dyDescent="0.2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0.67</v>
      </c>
      <c r="I9" s="12">
        <v>0</v>
      </c>
    </row>
    <row r="10" spans="2:9" ht="15" customHeight="1" x14ac:dyDescent="0.2">
      <c r="B10" t="s">
        <v>35</v>
      </c>
      <c r="C10" s="12">
        <v>8</v>
      </c>
      <c r="D10" s="8">
        <v>1.17</v>
      </c>
      <c r="E10" s="12">
        <v>3</v>
      </c>
      <c r="F10" s="8">
        <v>0.57999999999999996</v>
      </c>
      <c r="G10" s="12">
        <v>5</v>
      </c>
      <c r="H10" s="8">
        <v>3.33</v>
      </c>
      <c r="I10" s="12">
        <v>0</v>
      </c>
    </row>
    <row r="11" spans="2:9" ht="15" customHeight="1" x14ac:dyDescent="0.2">
      <c r="B11" t="s">
        <v>36</v>
      </c>
      <c r="C11" s="12">
        <v>195</v>
      </c>
      <c r="D11" s="8">
        <v>28.43</v>
      </c>
      <c r="E11" s="12">
        <v>145</v>
      </c>
      <c r="F11" s="8">
        <v>27.88</v>
      </c>
      <c r="G11" s="12">
        <v>49</v>
      </c>
      <c r="H11" s="8">
        <v>32.67</v>
      </c>
      <c r="I11" s="12">
        <v>1</v>
      </c>
    </row>
    <row r="12" spans="2:9" ht="15" customHeight="1" x14ac:dyDescent="0.2">
      <c r="B12" t="s">
        <v>37</v>
      </c>
      <c r="C12" s="12">
        <v>10</v>
      </c>
      <c r="D12" s="8">
        <v>1.46</v>
      </c>
      <c r="E12" s="12">
        <v>3</v>
      </c>
      <c r="F12" s="8">
        <v>0.57999999999999996</v>
      </c>
      <c r="G12" s="12">
        <v>7</v>
      </c>
      <c r="H12" s="8">
        <v>4.67</v>
      </c>
      <c r="I12" s="12">
        <v>0</v>
      </c>
    </row>
    <row r="13" spans="2:9" ht="15" customHeight="1" x14ac:dyDescent="0.2">
      <c r="B13" t="s">
        <v>38</v>
      </c>
      <c r="C13" s="12">
        <v>31</v>
      </c>
      <c r="D13" s="8">
        <v>4.5199999999999996</v>
      </c>
      <c r="E13" s="12">
        <v>24</v>
      </c>
      <c r="F13" s="8">
        <v>4.62</v>
      </c>
      <c r="G13" s="12">
        <v>7</v>
      </c>
      <c r="H13" s="8">
        <v>4.67</v>
      </c>
      <c r="I13" s="12">
        <v>0</v>
      </c>
    </row>
    <row r="14" spans="2:9" ht="15" customHeight="1" x14ac:dyDescent="0.2">
      <c r="B14" t="s">
        <v>39</v>
      </c>
      <c r="C14" s="12">
        <v>18</v>
      </c>
      <c r="D14" s="8">
        <v>2.62</v>
      </c>
      <c r="E14" s="12">
        <v>13</v>
      </c>
      <c r="F14" s="8">
        <v>2.5</v>
      </c>
      <c r="G14" s="12">
        <v>4</v>
      </c>
      <c r="H14" s="8">
        <v>2.67</v>
      </c>
      <c r="I14" s="12">
        <v>0</v>
      </c>
    </row>
    <row r="15" spans="2:9" ht="15" customHeight="1" x14ac:dyDescent="0.2">
      <c r="B15" t="s">
        <v>40</v>
      </c>
      <c r="C15" s="12">
        <v>115</v>
      </c>
      <c r="D15" s="8">
        <v>16.760000000000002</v>
      </c>
      <c r="E15" s="12">
        <v>104</v>
      </c>
      <c r="F15" s="8">
        <v>20</v>
      </c>
      <c r="G15" s="12">
        <v>11</v>
      </c>
      <c r="H15" s="8">
        <v>7.33</v>
      </c>
      <c r="I15" s="12">
        <v>0</v>
      </c>
    </row>
    <row r="16" spans="2:9" ht="15" customHeight="1" x14ac:dyDescent="0.2">
      <c r="B16" t="s">
        <v>41</v>
      </c>
      <c r="C16" s="12">
        <v>94</v>
      </c>
      <c r="D16" s="8">
        <v>13.7</v>
      </c>
      <c r="E16" s="12">
        <v>87</v>
      </c>
      <c r="F16" s="8">
        <v>16.73</v>
      </c>
      <c r="G16" s="12">
        <v>4</v>
      </c>
      <c r="H16" s="8">
        <v>2.67</v>
      </c>
      <c r="I16" s="12">
        <v>0</v>
      </c>
    </row>
    <row r="17" spans="2:9" ht="15" customHeight="1" x14ac:dyDescent="0.2">
      <c r="B17" t="s">
        <v>42</v>
      </c>
      <c r="C17" s="12">
        <v>25</v>
      </c>
      <c r="D17" s="8">
        <v>3.64</v>
      </c>
      <c r="E17" s="12">
        <v>18</v>
      </c>
      <c r="F17" s="8">
        <v>3.46</v>
      </c>
      <c r="G17" s="12">
        <v>3</v>
      </c>
      <c r="H17" s="8">
        <v>2</v>
      </c>
      <c r="I17" s="12">
        <v>0</v>
      </c>
    </row>
    <row r="18" spans="2:9" ht="15" customHeight="1" x14ac:dyDescent="0.2">
      <c r="B18" t="s">
        <v>43</v>
      </c>
      <c r="C18" s="12">
        <v>26</v>
      </c>
      <c r="D18" s="8">
        <v>3.79</v>
      </c>
      <c r="E18" s="12">
        <v>13</v>
      </c>
      <c r="F18" s="8">
        <v>2.5</v>
      </c>
      <c r="G18" s="12">
        <v>9</v>
      </c>
      <c r="H18" s="8">
        <v>6</v>
      </c>
      <c r="I18" s="12">
        <v>0</v>
      </c>
    </row>
    <row r="19" spans="2:9" ht="15" customHeight="1" x14ac:dyDescent="0.2">
      <c r="B19" t="s">
        <v>44</v>
      </c>
      <c r="C19" s="12">
        <v>31</v>
      </c>
      <c r="D19" s="8">
        <v>4.5199999999999996</v>
      </c>
      <c r="E19" s="12">
        <v>14</v>
      </c>
      <c r="F19" s="8">
        <v>2.69</v>
      </c>
      <c r="G19" s="12">
        <v>14</v>
      </c>
      <c r="H19" s="8">
        <v>9.33</v>
      </c>
      <c r="I19" s="12">
        <v>2</v>
      </c>
    </row>
    <row r="20" spans="2:9" ht="15" customHeight="1" x14ac:dyDescent="0.2">
      <c r="B20" s="9" t="s">
        <v>198</v>
      </c>
      <c r="C20" s="12">
        <f>SUM(LTBL_24212[総数／事業所数])</f>
        <v>686</v>
      </c>
      <c r="E20" s="12">
        <f>SUBTOTAL(109,LTBL_24212[個人／事業所数])</f>
        <v>520</v>
      </c>
      <c r="G20" s="12">
        <f>SUBTOTAL(109,LTBL_24212[法人／事業所数])</f>
        <v>150</v>
      </c>
      <c r="I20" s="12">
        <f>SUBTOTAL(109,LTBL_24212[法人以外の団体／事業所数])</f>
        <v>3</v>
      </c>
    </row>
    <row r="21" spans="2:9" ht="15" customHeight="1" x14ac:dyDescent="0.2">
      <c r="E21" s="11">
        <f>LTBL_24212[[#Totals],[個人／事業所数]]/LTBL_24212[[#Totals],[総数／事業所数]]</f>
        <v>0.75801749271137031</v>
      </c>
      <c r="G21" s="11">
        <f>LTBL_24212[[#Totals],[法人／事業所数]]/LTBL_24212[[#Totals],[総数／事業所数]]</f>
        <v>0.21865889212827988</v>
      </c>
      <c r="I21" s="11">
        <f>LTBL_24212[[#Totals],[法人以外の団体／事業所数]]/LTBL_24212[[#Totals],[総数／事業所数]]</f>
        <v>4.3731778425655978E-3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89</v>
      </c>
      <c r="D24" s="8">
        <v>12.97</v>
      </c>
      <c r="E24" s="12">
        <v>87</v>
      </c>
      <c r="F24" s="8">
        <v>16.73</v>
      </c>
      <c r="G24" s="12">
        <v>2</v>
      </c>
      <c r="H24" s="8">
        <v>1.33</v>
      </c>
      <c r="I24" s="12">
        <v>0</v>
      </c>
    </row>
    <row r="25" spans="2:9" ht="15" customHeight="1" x14ac:dyDescent="0.2">
      <c r="B25" t="s">
        <v>67</v>
      </c>
      <c r="C25" s="12">
        <v>75</v>
      </c>
      <c r="D25" s="8">
        <v>10.93</v>
      </c>
      <c r="E25" s="12">
        <v>74</v>
      </c>
      <c r="F25" s="8">
        <v>14.23</v>
      </c>
      <c r="G25" s="12">
        <v>1</v>
      </c>
      <c r="H25" s="8">
        <v>0.67</v>
      </c>
      <c r="I25" s="12">
        <v>0</v>
      </c>
    </row>
    <row r="26" spans="2:9" ht="15" customHeight="1" x14ac:dyDescent="0.2">
      <c r="B26" t="s">
        <v>60</v>
      </c>
      <c r="C26" s="12">
        <v>63</v>
      </c>
      <c r="D26" s="8">
        <v>9.18</v>
      </c>
      <c r="E26" s="12">
        <v>50</v>
      </c>
      <c r="F26" s="8">
        <v>9.6199999999999992</v>
      </c>
      <c r="G26" s="12">
        <v>12</v>
      </c>
      <c r="H26" s="8">
        <v>8</v>
      </c>
      <c r="I26" s="12">
        <v>1</v>
      </c>
    </row>
    <row r="27" spans="2:9" ht="15" customHeight="1" x14ac:dyDescent="0.2">
      <c r="B27" t="s">
        <v>62</v>
      </c>
      <c r="C27" s="12">
        <v>63</v>
      </c>
      <c r="D27" s="8">
        <v>9.18</v>
      </c>
      <c r="E27" s="12">
        <v>47</v>
      </c>
      <c r="F27" s="8">
        <v>9.0399999999999991</v>
      </c>
      <c r="G27" s="12">
        <v>16</v>
      </c>
      <c r="H27" s="8">
        <v>10.67</v>
      </c>
      <c r="I27" s="12">
        <v>0</v>
      </c>
    </row>
    <row r="28" spans="2:9" ht="15" customHeight="1" x14ac:dyDescent="0.2">
      <c r="B28" t="s">
        <v>53</v>
      </c>
      <c r="C28" s="12">
        <v>45</v>
      </c>
      <c r="D28" s="8">
        <v>6.56</v>
      </c>
      <c r="E28" s="12">
        <v>27</v>
      </c>
      <c r="F28" s="8">
        <v>5.19</v>
      </c>
      <c r="G28" s="12">
        <v>18</v>
      </c>
      <c r="H28" s="8">
        <v>12</v>
      </c>
      <c r="I28" s="12">
        <v>0</v>
      </c>
    </row>
    <row r="29" spans="2:9" ht="15" customHeight="1" x14ac:dyDescent="0.2">
      <c r="B29" t="s">
        <v>54</v>
      </c>
      <c r="C29" s="12">
        <v>27</v>
      </c>
      <c r="D29" s="8">
        <v>3.94</v>
      </c>
      <c r="E29" s="12">
        <v>23</v>
      </c>
      <c r="F29" s="8">
        <v>4.42</v>
      </c>
      <c r="G29" s="12">
        <v>4</v>
      </c>
      <c r="H29" s="8">
        <v>2.67</v>
      </c>
      <c r="I29" s="12">
        <v>0</v>
      </c>
    </row>
    <row r="30" spans="2:9" ht="15" customHeight="1" x14ac:dyDescent="0.2">
      <c r="B30" t="s">
        <v>63</v>
      </c>
      <c r="C30" s="12">
        <v>27</v>
      </c>
      <c r="D30" s="8">
        <v>3.94</v>
      </c>
      <c r="E30" s="12">
        <v>23</v>
      </c>
      <c r="F30" s="8">
        <v>4.42</v>
      </c>
      <c r="G30" s="12">
        <v>4</v>
      </c>
      <c r="H30" s="8">
        <v>2.67</v>
      </c>
      <c r="I30" s="12">
        <v>0</v>
      </c>
    </row>
    <row r="31" spans="2:9" ht="15" customHeight="1" x14ac:dyDescent="0.2">
      <c r="B31" t="s">
        <v>61</v>
      </c>
      <c r="C31" s="12">
        <v>26</v>
      </c>
      <c r="D31" s="8">
        <v>3.79</v>
      </c>
      <c r="E31" s="12">
        <v>21</v>
      </c>
      <c r="F31" s="8">
        <v>4.04</v>
      </c>
      <c r="G31" s="12">
        <v>5</v>
      </c>
      <c r="H31" s="8">
        <v>3.33</v>
      </c>
      <c r="I31" s="12">
        <v>0</v>
      </c>
    </row>
    <row r="32" spans="2:9" ht="15" customHeight="1" x14ac:dyDescent="0.2">
      <c r="B32" t="s">
        <v>69</v>
      </c>
      <c r="C32" s="12">
        <v>25</v>
      </c>
      <c r="D32" s="8">
        <v>3.64</v>
      </c>
      <c r="E32" s="12">
        <v>18</v>
      </c>
      <c r="F32" s="8">
        <v>3.46</v>
      </c>
      <c r="G32" s="12">
        <v>3</v>
      </c>
      <c r="H32" s="8">
        <v>2</v>
      </c>
      <c r="I32" s="12">
        <v>0</v>
      </c>
    </row>
    <row r="33" spans="2:9" ht="15" customHeight="1" x14ac:dyDescent="0.2">
      <c r="B33" t="s">
        <v>87</v>
      </c>
      <c r="C33" s="12">
        <v>15</v>
      </c>
      <c r="D33" s="8">
        <v>2.19</v>
      </c>
      <c r="E33" s="12">
        <v>11</v>
      </c>
      <c r="F33" s="8">
        <v>2.12</v>
      </c>
      <c r="G33" s="12">
        <v>4</v>
      </c>
      <c r="H33" s="8">
        <v>2.67</v>
      </c>
      <c r="I33" s="12">
        <v>0</v>
      </c>
    </row>
    <row r="34" spans="2:9" ht="15" customHeight="1" x14ac:dyDescent="0.2">
      <c r="B34" t="s">
        <v>88</v>
      </c>
      <c r="C34" s="12">
        <v>14</v>
      </c>
      <c r="D34" s="8">
        <v>2.04</v>
      </c>
      <c r="E34" s="12">
        <v>10</v>
      </c>
      <c r="F34" s="8">
        <v>1.92</v>
      </c>
      <c r="G34" s="12">
        <v>2</v>
      </c>
      <c r="H34" s="8">
        <v>1.33</v>
      </c>
      <c r="I34" s="12">
        <v>0</v>
      </c>
    </row>
    <row r="35" spans="2:9" ht="15" customHeight="1" x14ac:dyDescent="0.2">
      <c r="B35" t="s">
        <v>79</v>
      </c>
      <c r="C35" s="12">
        <v>13</v>
      </c>
      <c r="D35" s="8">
        <v>1.9</v>
      </c>
      <c r="E35" s="12">
        <v>11</v>
      </c>
      <c r="F35" s="8">
        <v>2.12</v>
      </c>
      <c r="G35" s="12">
        <v>2</v>
      </c>
      <c r="H35" s="8">
        <v>1.33</v>
      </c>
      <c r="I35" s="12">
        <v>0</v>
      </c>
    </row>
    <row r="36" spans="2:9" ht="15" customHeight="1" x14ac:dyDescent="0.2">
      <c r="B36" t="s">
        <v>59</v>
      </c>
      <c r="C36" s="12">
        <v>13</v>
      </c>
      <c r="D36" s="8">
        <v>1.9</v>
      </c>
      <c r="E36" s="12">
        <v>13</v>
      </c>
      <c r="F36" s="8">
        <v>2.5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70</v>
      </c>
      <c r="C37" s="12">
        <v>13</v>
      </c>
      <c r="D37" s="8">
        <v>1.9</v>
      </c>
      <c r="E37" s="12">
        <v>13</v>
      </c>
      <c r="F37" s="8">
        <v>2.5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71</v>
      </c>
      <c r="C38" s="12">
        <v>13</v>
      </c>
      <c r="D38" s="8">
        <v>1.9</v>
      </c>
      <c r="E38" s="12">
        <v>0</v>
      </c>
      <c r="F38" s="8">
        <v>0</v>
      </c>
      <c r="G38" s="12">
        <v>9</v>
      </c>
      <c r="H38" s="8">
        <v>6</v>
      </c>
      <c r="I38" s="12">
        <v>0</v>
      </c>
    </row>
    <row r="39" spans="2:9" ht="15" customHeight="1" x14ac:dyDescent="0.2">
      <c r="B39" t="s">
        <v>55</v>
      </c>
      <c r="C39" s="12">
        <v>12</v>
      </c>
      <c r="D39" s="8">
        <v>1.75</v>
      </c>
      <c r="E39" s="12">
        <v>10</v>
      </c>
      <c r="F39" s="8">
        <v>1.92</v>
      </c>
      <c r="G39" s="12">
        <v>2</v>
      </c>
      <c r="H39" s="8">
        <v>1.33</v>
      </c>
      <c r="I39" s="12">
        <v>0</v>
      </c>
    </row>
    <row r="40" spans="2:9" ht="15" customHeight="1" x14ac:dyDescent="0.2">
      <c r="B40" t="s">
        <v>76</v>
      </c>
      <c r="C40" s="12">
        <v>12</v>
      </c>
      <c r="D40" s="8">
        <v>1.75</v>
      </c>
      <c r="E40" s="12">
        <v>6</v>
      </c>
      <c r="F40" s="8">
        <v>1.1499999999999999</v>
      </c>
      <c r="G40" s="12">
        <v>6</v>
      </c>
      <c r="H40" s="8">
        <v>4</v>
      </c>
      <c r="I40" s="12">
        <v>0</v>
      </c>
    </row>
    <row r="41" spans="2:9" ht="15" customHeight="1" x14ac:dyDescent="0.2">
      <c r="B41" t="s">
        <v>85</v>
      </c>
      <c r="C41" s="12">
        <v>12</v>
      </c>
      <c r="D41" s="8">
        <v>1.75</v>
      </c>
      <c r="E41" s="12">
        <v>8</v>
      </c>
      <c r="F41" s="8">
        <v>1.54</v>
      </c>
      <c r="G41" s="12">
        <v>4</v>
      </c>
      <c r="H41" s="8">
        <v>2.67</v>
      </c>
      <c r="I41" s="12">
        <v>0</v>
      </c>
    </row>
    <row r="42" spans="2:9" ht="15" customHeight="1" x14ac:dyDescent="0.2">
      <c r="B42" t="s">
        <v>82</v>
      </c>
      <c r="C42" s="12">
        <v>11</v>
      </c>
      <c r="D42" s="8">
        <v>1.6</v>
      </c>
      <c r="E42" s="12">
        <v>6</v>
      </c>
      <c r="F42" s="8">
        <v>1.1499999999999999</v>
      </c>
      <c r="G42" s="12">
        <v>5</v>
      </c>
      <c r="H42" s="8">
        <v>3.33</v>
      </c>
      <c r="I42" s="12">
        <v>0</v>
      </c>
    </row>
    <row r="43" spans="2:9" ht="15" customHeight="1" x14ac:dyDescent="0.2">
      <c r="B43" t="s">
        <v>86</v>
      </c>
      <c r="C43" s="12">
        <v>10</v>
      </c>
      <c r="D43" s="8">
        <v>1.46</v>
      </c>
      <c r="E43" s="12">
        <v>3</v>
      </c>
      <c r="F43" s="8">
        <v>0.57999999999999996</v>
      </c>
      <c r="G43" s="12">
        <v>7</v>
      </c>
      <c r="H43" s="8">
        <v>4.67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40</v>
      </c>
      <c r="D47" s="8">
        <v>5.83</v>
      </c>
      <c r="E47" s="12">
        <v>40</v>
      </c>
      <c r="F47" s="8">
        <v>7.69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122</v>
      </c>
      <c r="C48" s="12">
        <v>29</v>
      </c>
      <c r="D48" s="8">
        <v>4.2300000000000004</v>
      </c>
      <c r="E48" s="12">
        <v>29</v>
      </c>
      <c r="F48" s="8">
        <v>5.58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23</v>
      </c>
      <c r="D49" s="8">
        <v>3.35</v>
      </c>
      <c r="E49" s="12">
        <v>23</v>
      </c>
      <c r="F49" s="8">
        <v>4.42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116</v>
      </c>
      <c r="C50" s="12">
        <v>17</v>
      </c>
      <c r="D50" s="8">
        <v>2.48</v>
      </c>
      <c r="E50" s="12">
        <v>15</v>
      </c>
      <c r="F50" s="8">
        <v>2.88</v>
      </c>
      <c r="G50" s="12">
        <v>2</v>
      </c>
      <c r="H50" s="8">
        <v>1.33</v>
      </c>
      <c r="I50" s="12">
        <v>0</v>
      </c>
    </row>
    <row r="51" spans="2:9" ht="15" customHeight="1" x14ac:dyDescent="0.2">
      <c r="B51" t="s">
        <v>108</v>
      </c>
      <c r="C51" s="12">
        <v>16</v>
      </c>
      <c r="D51" s="8">
        <v>2.33</v>
      </c>
      <c r="E51" s="12">
        <v>6</v>
      </c>
      <c r="F51" s="8">
        <v>1.1499999999999999</v>
      </c>
      <c r="G51" s="12">
        <v>10</v>
      </c>
      <c r="H51" s="8">
        <v>6.67</v>
      </c>
      <c r="I51" s="12">
        <v>0</v>
      </c>
    </row>
    <row r="52" spans="2:9" ht="15" customHeight="1" x14ac:dyDescent="0.2">
      <c r="B52" t="s">
        <v>110</v>
      </c>
      <c r="C52" s="12">
        <v>16</v>
      </c>
      <c r="D52" s="8">
        <v>2.33</v>
      </c>
      <c r="E52" s="12">
        <v>15</v>
      </c>
      <c r="F52" s="8">
        <v>2.88</v>
      </c>
      <c r="G52" s="12">
        <v>1</v>
      </c>
      <c r="H52" s="8">
        <v>0.67</v>
      </c>
      <c r="I52" s="12">
        <v>0</v>
      </c>
    </row>
    <row r="53" spans="2:9" ht="15" customHeight="1" x14ac:dyDescent="0.2">
      <c r="B53" t="s">
        <v>114</v>
      </c>
      <c r="C53" s="12">
        <v>16</v>
      </c>
      <c r="D53" s="8">
        <v>2.33</v>
      </c>
      <c r="E53" s="12">
        <v>12</v>
      </c>
      <c r="F53" s="8">
        <v>2.31</v>
      </c>
      <c r="G53" s="12">
        <v>4</v>
      </c>
      <c r="H53" s="8">
        <v>2.67</v>
      </c>
      <c r="I53" s="12">
        <v>0</v>
      </c>
    </row>
    <row r="54" spans="2:9" ht="15" customHeight="1" x14ac:dyDescent="0.2">
      <c r="B54" t="s">
        <v>119</v>
      </c>
      <c r="C54" s="12">
        <v>16</v>
      </c>
      <c r="D54" s="8">
        <v>2.33</v>
      </c>
      <c r="E54" s="12">
        <v>16</v>
      </c>
      <c r="F54" s="8">
        <v>3.08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117</v>
      </c>
      <c r="C55" s="12">
        <v>15</v>
      </c>
      <c r="D55" s="8">
        <v>2.19</v>
      </c>
      <c r="E55" s="12">
        <v>13</v>
      </c>
      <c r="F55" s="8">
        <v>2.5</v>
      </c>
      <c r="G55" s="12">
        <v>2</v>
      </c>
      <c r="H55" s="8">
        <v>1.33</v>
      </c>
      <c r="I55" s="12">
        <v>0</v>
      </c>
    </row>
    <row r="56" spans="2:9" ht="15" customHeight="1" x14ac:dyDescent="0.2">
      <c r="B56" t="s">
        <v>143</v>
      </c>
      <c r="C56" s="12">
        <v>15</v>
      </c>
      <c r="D56" s="8">
        <v>2.19</v>
      </c>
      <c r="E56" s="12">
        <v>11</v>
      </c>
      <c r="F56" s="8">
        <v>2.12</v>
      </c>
      <c r="G56" s="12">
        <v>4</v>
      </c>
      <c r="H56" s="8">
        <v>2.67</v>
      </c>
      <c r="I56" s="12">
        <v>0</v>
      </c>
    </row>
    <row r="57" spans="2:9" ht="15" customHeight="1" x14ac:dyDescent="0.2">
      <c r="B57" t="s">
        <v>120</v>
      </c>
      <c r="C57" s="12">
        <v>15</v>
      </c>
      <c r="D57" s="8">
        <v>2.19</v>
      </c>
      <c r="E57" s="12">
        <v>14</v>
      </c>
      <c r="F57" s="8">
        <v>2.69</v>
      </c>
      <c r="G57" s="12">
        <v>1</v>
      </c>
      <c r="H57" s="8">
        <v>0.67</v>
      </c>
      <c r="I57" s="12">
        <v>0</v>
      </c>
    </row>
    <row r="58" spans="2:9" ht="15" customHeight="1" x14ac:dyDescent="0.2">
      <c r="B58" t="s">
        <v>125</v>
      </c>
      <c r="C58" s="12">
        <v>15</v>
      </c>
      <c r="D58" s="8">
        <v>2.19</v>
      </c>
      <c r="E58" s="12">
        <v>13</v>
      </c>
      <c r="F58" s="8">
        <v>2.5</v>
      </c>
      <c r="G58" s="12">
        <v>2</v>
      </c>
      <c r="H58" s="8">
        <v>1.33</v>
      </c>
      <c r="I58" s="12">
        <v>0</v>
      </c>
    </row>
    <row r="59" spans="2:9" ht="15" customHeight="1" x14ac:dyDescent="0.2">
      <c r="B59" t="s">
        <v>141</v>
      </c>
      <c r="C59" s="12">
        <v>13</v>
      </c>
      <c r="D59" s="8">
        <v>1.9</v>
      </c>
      <c r="E59" s="12">
        <v>11</v>
      </c>
      <c r="F59" s="8">
        <v>2.12</v>
      </c>
      <c r="G59" s="12">
        <v>2</v>
      </c>
      <c r="H59" s="8">
        <v>1.33</v>
      </c>
      <c r="I59" s="12">
        <v>0</v>
      </c>
    </row>
    <row r="60" spans="2:9" ht="15" customHeight="1" x14ac:dyDescent="0.2">
      <c r="B60" t="s">
        <v>142</v>
      </c>
      <c r="C60" s="12">
        <v>13</v>
      </c>
      <c r="D60" s="8">
        <v>1.9</v>
      </c>
      <c r="E60" s="12">
        <v>7</v>
      </c>
      <c r="F60" s="8">
        <v>1.35</v>
      </c>
      <c r="G60" s="12">
        <v>6</v>
      </c>
      <c r="H60" s="8">
        <v>4</v>
      </c>
      <c r="I60" s="12">
        <v>0</v>
      </c>
    </row>
    <row r="61" spans="2:9" ht="15" customHeight="1" x14ac:dyDescent="0.2">
      <c r="B61" t="s">
        <v>152</v>
      </c>
      <c r="C61" s="12">
        <v>12</v>
      </c>
      <c r="D61" s="8">
        <v>1.75</v>
      </c>
      <c r="E61" s="12">
        <v>9</v>
      </c>
      <c r="F61" s="8">
        <v>1.73</v>
      </c>
      <c r="G61" s="12">
        <v>3</v>
      </c>
      <c r="H61" s="8">
        <v>2</v>
      </c>
      <c r="I61" s="12">
        <v>0</v>
      </c>
    </row>
    <row r="62" spans="2:9" ht="15" customHeight="1" x14ac:dyDescent="0.2">
      <c r="B62" t="s">
        <v>132</v>
      </c>
      <c r="C62" s="12">
        <v>12</v>
      </c>
      <c r="D62" s="8">
        <v>1.75</v>
      </c>
      <c r="E62" s="12">
        <v>9</v>
      </c>
      <c r="F62" s="8">
        <v>1.73</v>
      </c>
      <c r="G62" s="12">
        <v>3</v>
      </c>
      <c r="H62" s="8">
        <v>2</v>
      </c>
      <c r="I62" s="12">
        <v>0</v>
      </c>
    </row>
    <row r="63" spans="2:9" ht="15" customHeight="1" x14ac:dyDescent="0.2">
      <c r="B63" t="s">
        <v>113</v>
      </c>
      <c r="C63" s="12">
        <v>12</v>
      </c>
      <c r="D63" s="8">
        <v>1.75</v>
      </c>
      <c r="E63" s="12">
        <v>9</v>
      </c>
      <c r="F63" s="8">
        <v>1.73</v>
      </c>
      <c r="G63" s="12">
        <v>3</v>
      </c>
      <c r="H63" s="8">
        <v>2</v>
      </c>
      <c r="I63" s="12">
        <v>0</v>
      </c>
    </row>
    <row r="64" spans="2:9" ht="15" customHeight="1" x14ac:dyDescent="0.2">
      <c r="B64" t="s">
        <v>121</v>
      </c>
      <c r="C64" s="12">
        <v>11</v>
      </c>
      <c r="D64" s="8">
        <v>1.6</v>
      </c>
      <c r="E64" s="12">
        <v>11</v>
      </c>
      <c r="F64" s="8">
        <v>2.12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109</v>
      </c>
      <c r="C65" s="12">
        <v>10</v>
      </c>
      <c r="D65" s="8">
        <v>1.46</v>
      </c>
      <c r="E65" s="12">
        <v>5</v>
      </c>
      <c r="F65" s="8">
        <v>0.96</v>
      </c>
      <c r="G65" s="12">
        <v>5</v>
      </c>
      <c r="H65" s="8">
        <v>3.33</v>
      </c>
      <c r="I65" s="12">
        <v>0</v>
      </c>
    </row>
    <row r="66" spans="2:9" ht="15" customHeight="1" x14ac:dyDescent="0.2">
      <c r="B66" t="s">
        <v>151</v>
      </c>
      <c r="C66" s="12">
        <v>10</v>
      </c>
      <c r="D66" s="8">
        <v>1.46</v>
      </c>
      <c r="E66" s="12">
        <v>9</v>
      </c>
      <c r="F66" s="8">
        <v>1.73</v>
      </c>
      <c r="G66" s="12">
        <v>1</v>
      </c>
      <c r="H66" s="8">
        <v>0.67</v>
      </c>
      <c r="I66" s="12">
        <v>0</v>
      </c>
    </row>
    <row r="67" spans="2:9" ht="15" customHeight="1" x14ac:dyDescent="0.2">
      <c r="B67" t="s">
        <v>153</v>
      </c>
      <c r="C67" s="12">
        <v>10</v>
      </c>
      <c r="D67" s="8">
        <v>1.46</v>
      </c>
      <c r="E67" s="12">
        <v>5</v>
      </c>
      <c r="F67" s="8">
        <v>0.96</v>
      </c>
      <c r="G67" s="12">
        <v>5</v>
      </c>
      <c r="H67" s="8">
        <v>3.33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CF9C-653C-4C4D-B22A-302EA78726D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0.24</v>
      </c>
      <c r="I5" s="12">
        <v>0</v>
      </c>
    </row>
    <row r="6" spans="2:9" ht="15" customHeight="1" x14ac:dyDescent="0.2">
      <c r="B6" t="s">
        <v>31</v>
      </c>
      <c r="C6" s="12">
        <v>199</v>
      </c>
      <c r="D6" s="8">
        <v>19.920000000000002</v>
      </c>
      <c r="E6" s="12">
        <v>93</v>
      </c>
      <c r="F6" s="8">
        <v>16.37</v>
      </c>
      <c r="G6" s="12">
        <v>106</v>
      </c>
      <c r="H6" s="8">
        <v>25.67</v>
      </c>
      <c r="I6" s="12">
        <v>0</v>
      </c>
    </row>
    <row r="7" spans="2:9" ht="15" customHeight="1" x14ac:dyDescent="0.2">
      <c r="B7" t="s">
        <v>32</v>
      </c>
      <c r="C7" s="12">
        <v>185</v>
      </c>
      <c r="D7" s="8">
        <v>18.52</v>
      </c>
      <c r="E7" s="12">
        <v>74</v>
      </c>
      <c r="F7" s="8">
        <v>13.03</v>
      </c>
      <c r="G7" s="12">
        <v>111</v>
      </c>
      <c r="H7" s="8">
        <v>26.88</v>
      </c>
      <c r="I7" s="12">
        <v>0</v>
      </c>
    </row>
    <row r="8" spans="2:9" ht="15" customHeight="1" x14ac:dyDescent="0.2">
      <c r="B8" t="s">
        <v>33</v>
      </c>
      <c r="C8" s="12">
        <v>2</v>
      </c>
      <c r="D8" s="8">
        <v>0.2</v>
      </c>
      <c r="E8" s="12">
        <v>0</v>
      </c>
      <c r="F8" s="8">
        <v>0</v>
      </c>
      <c r="G8" s="12">
        <v>2</v>
      </c>
      <c r="H8" s="8">
        <v>0.48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11</v>
      </c>
      <c r="D10" s="8">
        <v>1.1000000000000001</v>
      </c>
      <c r="E10" s="12">
        <v>3</v>
      </c>
      <c r="F10" s="8">
        <v>0.53</v>
      </c>
      <c r="G10" s="12">
        <v>8</v>
      </c>
      <c r="H10" s="8">
        <v>1.94</v>
      </c>
      <c r="I10" s="12">
        <v>0</v>
      </c>
    </row>
    <row r="11" spans="2:9" ht="15" customHeight="1" x14ac:dyDescent="0.2">
      <c r="B11" t="s">
        <v>36</v>
      </c>
      <c r="C11" s="12">
        <v>227</v>
      </c>
      <c r="D11" s="8">
        <v>22.72</v>
      </c>
      <c r="E11" s="12">
        <v>155</v>
      </c>
      <c r="F11" s="8">
        <v>27.29</v>
      </c>
      <c r="G11" s="12">
        <v>72</v>
      </c>
      <c r="H11" s="8">
        <v>17.43</v>
      </c>
      <c r="I11" s="12">
        <v>0</v>
      </c>
    </row>
    <row r="12" spans="2:9" ht="15" customHeight="1" x14ac:dyDescent="0.2">
      <c r="B12" t="s">
        <v>37</v>
      </c>
      <c r="C12" s="12">
        <v>3</v>
      </c>
      <c r="D12" s="8">
        <v>0.3</v>
      </c>
      <c r="E12" s="12">
        <v>1</v>
      </c>
      <c r="F12" s="8">
        <v>0.18</v>
      </c>
      <c r="G12" s="12">
        <v>2</v>
      </c>
      <c r="H12" s="8">
        <v>0.48</v>
      </c>
      <c r="I12" s="12">
        <v>0</v>
      </c>
    </row>
    <row r="13" spans="2:9" ht="15" customHeight="1" x14ac:dyDescent="0.2">
      <c r="B13" t="s">
        <v>38</v>
      </c>
      <c r="C13" s="12">
        <v>26</v>
      </c>
      <c r="D13" s="8">
        <v>2.6</v>
      </c>
      <c r="E13" s="12">
        <v>3</v>
      </c>
      <c r="F13" s="8">
        <v>0.53</v>
      </c>
      <c r="G13" s="12">
        <v>23</v>
      </c>
      <c r="H13" s="8">
        <v>5.57</v>
      </c>
      <c r="I13" s="12">
        <v>0</v>
      </c>
    </row>
    <row r="14" spans="2:9" ht="15" customHeight="1" x14ac:dyDescent="0.2">
      <c r="B14" t="s">
        <v>39</v>
      </c>
      <c r="C14" s="12">
        <v>32</v>
      </c>
      <c r="D14" s="8">
        <v>3.2</v>
      </c>
      <c r="E14" s="12">
        <v>16</v>
      </c>
      <c r="F14" s="8">
        <v>2.82</v>
      </c>
      <c r="G14" s="12">
        <v>16</v>
      </c>
      <c r="H14" s="8">
        <v>3.87</v>
      </c>
      <c r="I14" s="12">
        <v>0</v>
      </c>
    </row>
    <row r="15" spans="2:9" ht="15" customHeight="1" x14ac:dyDescent="0.2">
      <c r="B15" t="s">
        <v>40</v>
      </c>
      <c r="C15" s="12">
        <v>86</v>
      </c>
      <c r="D15" s="8">
        <v>8.61</v>
      </c>
      <c r="E15" s="12">
        <v>61</v>
      </c>
      <c r="F15" s="8">
        <v>10.74</v>
      </c>
      <c r="G15" s="12">
        <v>23</v>
      </c>
      <c r="H15" s="8">
        <v>5.57</v>
      </c>
      <c r="I15" s="12">
        <v>0</v>
      </c>
    </row>
    <row r="16" spans="2:9" ht="15" customHeight="1" x14ac:dyDescent="0.2">
      <c r="B16" t="s">
        <v>41</v>
      </c>
      <c r="C16" s="12">
        <v>101</v>
      </c>
      <c r="D16" s="8">
        <v>10.11</v>
      </c>
      <c r="E16" s="12">
        <v>89</v>
      </c>
      <c r="F16" s="8">
        <v>15.67</v>
      </c>
      <c r="G16" s="12">
        <v>11</v>
      </c>
      <c r="H16" s="8">
        <v>2.66</v>
      </c>
      <c r="I16" s="12">
        <v>0</v>
      </c>
    </row>
    <row r="17" spans="2:9" ht="15" customHeight="1" x14ac:dyDescent="0.2">
      <c r="B17" t="s">
        <v>42</v>
      </c>
      <c r="C17" s="12">
        <v>46</v>
      </c>
      <c r="D17" s="8">
        <v>4.5999999999999996</v>
      </c>
      <c r="E17" s="12">
        <v>33</v>
      </c>
      <c r="F17" s="8">
        <v>5.81</v>
      </c>
      <c r="G17" s="12">
        <v>8</v>
      </c>
      <c r="H17" s="8">
        <v>1.94</v>
      </c>
      <c r="I17" s="12">
        <v>0</v>
      </c>
    </row>
    <row r="18" spans="2:9" ht="15" customHeight="1" x14ac:dyDescent="0.2">
      <c r="B18" t="s">
        <v>43</v>
      </c>
      <c r="C18" s="12">
        <v>40</v>
      </c>
      <c r="D18" s="8">
        <v>4</v>
      </c>
      <c r="E18" s="12">
        <v>23</v>
      </c>
      <c r="F18" s="8">
        <v>4.05</v>
      </c>
      <c r="G18" s="12">
        <v>12</v>
      </c>
      <c r="H18" s="8">
        <v>2.91</v>
      </c>
      <c r="I18" s="12">
        <v>3</v>
      </c>
    </row>
    <row r="19" spans="2:9" ht="15" customHeight="1" x14ac:dyDescent="0.2">
      <c r="B19" t="s">
        <v>44</v>
      </c>
      <c r="C19" s="12">
        <v>40</v>
      </c>
      <c r="D19" s="8">
        <v>4</v>
      </c>
      <c r="E19" s="12">
        <v>17</v>
      </c>
      <c r="F19" s="8">
        <v>2.99</v>
      </c>
      <c r="G19" s="12">
        <v>18</v>
      </c>
      <c r="H19" s="8">
        <v>4.3600000000000003</v>
      </c>
      <c r="I19" s="12">
        <v>0</v>
      </c>
    </row>
    <row r="20" spans="2:9" ht="15" customHeight="1" x14ac:dyDescent="0.2">
      <c r="B20" s="9" t="s">
        <v>198</v>
      </c>
      <c r="C20" s="12">
        <f>SUM(LTBL_24214[総数／事業所数])</f>
        <v>999</v>
      </c>
      <c r="E20" s="12">
        <f>SUBTOTAL(109,LTBL_24214[個人／事業所数])</f>
        <v>568</v>
      </c>
      <c r="G20" s="12">
        <f>SUBTOTAL(109,LTBL_24214[法人／事業所数])</f>
        <v>413</v>
      </c>
      <c r="I20" s="12">
        <f>SUBTOTAL(109,LTBL_24214[法人以外の団体／事業所数])</f>
        <v>3</v>
      </c>
    </row>
    <row r="21" spans="2:9" ht="15" customHeight="1" x14ac:dyDescent="0.2">
      <c r="E21" s="11">
        <f>LTBL_24214[[#Totals],[個人／事業所数]]/LTBL_24214[[#Totals],[総数／事業所数]]</f>
        <v>0.56856856856856852</v>
      </c>
      <c r="G21" s="11">
        <f>LTBL_24214[[#Totals],[法人／事業所数]]/LTBL_24214[[#Totals],[総数／事業所数]]</f>
        <v>0.41341341341341342</v>
      </c>
      <c r="I21" s="11">
        <f>LTBL_24214[[#Totals],[法人以外の団体／事業所数]]/LTBL_24214[[#Totals],[総数／事業所数]]</f>
        <v>3.003003003003003E-3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53</v>
      </c>
      <c r="C24" s="12">
        <v>99</v>
      </c>
      <c r="D24" s="8">
        <v>9.91</v>
      </c>
      <c r="E24" s="12">
        <v>31</v>
      </c>
      <c r="F24" s="8">
        <v>5.46</v>
      </c>
      <c r="G24" s="12">
        <v>68</v>
      </c>
      <c r="H24" s="8">
        <v>16.46</v>
      </c>
      <c r="I24" s="12">
        <v>0</v>
      </c>
    </row>
    <row r="25" spans="2:9" ht="15" customHeight="1" x14ac:dyDescent="0.2">
      <c r="B25" t="s">
        <v>67</v>
      </c>
      <c r="C25" s="12">
        <v>94</v>
      </c>
      <c r="D25" s="8">
        <v>9.41</v>
      </c>
      <c r="E25" s="12">
        <v>86</v>
      </c>
      <c r="F25" s="8">
        <v>15.14</v>
      </c>
      <c r="G25" s="12">
        <v>8</v>
      </c>
      <c r="H25" s="8">
        <v>1.94</v>
      </c>
      <c r="I25" s="12">
        <v>0</v>
      </c>
    </row>
    <row r="26" spans="2:9" ht="15" customHeight="1" x14ac:dyDescent="0.2">
      <c r="B26" t="s">
        <v>62</v>
      </c>
      <c r="C26" s="12">
        <v>71</v>
      </c>
      <c r="D26" s="8">
        <v>7.11</v>
      </c>
      <c r="E26" s="12">
        <v>54</v>
      </c>
      <c r="F26" s="8">
        <v>9.51</v>
      </c>
      <c r="G26" s="12">
        <v>17</v>
      </c>
      <c r="H26" s="8">
        <v>4.12</v>
      </c>
      <c r="I26" s="12">
        <v>0</v>
      </c>
    </row>
    <row r="27" spans="2:9" ht="15" customHeight="1" x14ac:dyDescent="0.2">
      <c r="B27" t="s">
        <v>66</v>
      </c>
      <c r="C27" s="12">
        <v>63</v>
      </c>
      <c r="D27" s="8">
        <v>6.31</v>
      </c>
      <c r="E27" s="12">
        <v>55</v>
      </c>
      <c r="F27" s="8">
        <v>9.68</v>
      </c>
      <c r="G27" s="12">
        <v>8</v>
      </c>
      <c r="H27" s="8">
        <v>1.94</v>
      </c>
      <c r="I27" s="12">
        <v>0</v>
      </c>
    </row>
    <row r="28" spans="2:9" ht="15" customHeight="1" x14ac:dyDescent="0.2">
      <c r="B28" t="s">
        <v>60</v>
      </c>
      <c r="C28" s="12">
        <v>54</v>
      </c>
      <c r="D28" s="8">
        <v>5.41</v>
      </c>
      <c r="E28" s="12">
        <v>43</v>
      </c>
      <c r="F28" s="8">
        <v>7.57</v>
      </c>
      <c r="G28" s="12">
        <v>11</v>
      </c>
      <c r="H28" s="8">
        <v>2.66</v>
      </c>
      <c r="I28" s="12">
        <v>0</v>
      </c>
    </row>
    <row r="29" spans="2:9" ht="15" customHeight="1" x14ac:dyDescent="0.2">
      <c r="B29" t="s">
        <v>54</v>
      </c>
      <c r="C29" s="12">
        <v>53</v>
      </c>
      <c r="D29" s="8">
        <v>5.31</v>
      </c>
      <c r="E29" s="12">
        <v>42</v>
      </c>
      <c r="F29" s="8">
        <v>7.39</v>
      </c>
      <c r="G29" s="12">
        <v>11</v>
      </c>
      <c r="H29" s="8">
        <v>2.66</v>
      </c>
      <c r="I29" s="12">
        <v>0</v>
      </c>
    </row>
    <row r="30" spans="2:9" ht="15" customHeight="1" x14ac:dyDescent="0.2">
      <c r="B30" t="s">
        <v>55</v>
      </c>
      <c r="C30" s="12">
        <v>47</v>
      </c>
      <c r="D30" s="8">
        <v>4.7</v>
      </c>
      <c r="E30" s="12">
        <v>20</v>
      </c>
      <c r="F30" s="8">
        <v>3.52</v>
      </c>
      <c r="G30" s="12">
        <v>27</v>
      </c>
      <c r="H30" s="8">
        <v>6.54</v>
      </c>
      <c r="I30" s="12">
        <v>0</v>
      </c>
    </row>
    <row r="31" spans="2:9" ht="15" customHeight="1" x14ac:dyDescent="0.2">
      <c r="B31" t="s">
        <v>69</v>
      </c>
      <c r="C31" s="12">
        <v>46</v>
      </c>
      <c r="D31" s="8">
        <v>4.5999999999999996</v>
      </c>
      <c r="E31" s="12">
        <v>33</v>
      </c>
      <c r="F31" s="8">
        <v>5.81</v>
      </c>
      <c r="G31" s="12">
        <v>8</v>
      </c>
      <c r="H31" s="8">
        <v>1.94</v>
      </c>
      <c r="I31" s="12">
        <v>0</v>
      </c>
    </row>
    <row r="32" spans="2:9" ht="15" customHeight="1" x14ac:dyDescent="0.2">
      <c r="B32" t="s">
        <v>61</v>
      </c>
      <c r="C32" s="12">
        <v>39</v>
      </c>
      <c r="D32" s="8">
        <v>3.9</v>
      </c>
      <c r="E32" s="12">
        <v>30</v>
      </c>
      <c r="F32" s="8">
        <v>5.28</v>
      </c>
      <c r="G32" s="12">
        <v>9</v>
      </c>
      <c r="H32" s="8">
        <v>2.1800000000000002</v>
      </c>
      <c r="I32" s="12">
        <v>0</v>
      </c>
    </row>
    <row r="33" spans="2:9" ht="15" customHeight="1" x14ac:dyDescent="0.2">
      <c r="B33" t="s">
        <v>81</v>
      </c>
      <c r="C33" s="12">
        <v>34</v>
      </c>
      <c r="D33" s="8">
        <v>3.4</v>
      </c>
      <c r="E33" s="12">
        <v>12</v>
      </c>
      <c r="F33" s="8">
        <v>2.11</v>
      </c>
      <c r="G33" s="12">
        <v>22</v>
      </c>
      <c r="H33" s="8">
        <v>5.33</v>
      </c>
      <c r="I33" s="12">
        <v>0</v>
      </c>
    </row>
    <row r="34" spans="2:9" ht="15" customHeight="1" x14ac:dyDescent="0.2">
      <c r="B34" t="s">
        <v>56</v>
      </c>
      <c r="C34" s="12">
        <v>32</v>
      </c>
      <c r="D34" s="8">
        <v>3.2</v>
      </c>
      <c r="E34" s="12">
        <v>11</v>
      </c>
      <c r="F34" s="8">
        <v>1.94</v>
      </c>
      <c r="G34" s="12">
        <v>21</v>
      </c>
      <c r="H34" s="8">
        <v>5.08</v>
      </c>
      <c r="I34" s="12">
        <v>0</v>
      </c>
    </row>
    <row r="35" spans="2:9" ht="15" customHeight="1" x14ac:dyDescent="0.2">
      <c r="B35" t="s">
        <v>70</v>
      </c>
      <c r="C35" s="12">
        <v>25</v>
      </c>
      <c r="D35" s="8">
        <v>2.5</v>
      </c>
      <c r="E35" s="12">
        <v>23</v>
      </c>
      <c r="F35" s="8">
        <v>4.05</v>
      </c>
      <c r="G35" s="12">
        <v>2</v>
      </c>
      <c r="H35" s="8">
        <v>0.48</v>
      </c>
      <c r="I35" s="12">
        <v>0</v>
      </c>
    </row>
    <row r="36" spans="2:9" ht="15" customHeight="1" x14ac:dyDescent="0.2">
      <c r="B36" t="s">
        <v>65</v>
      </c>
      <c r="C36" s="12">
        <v>21</v>
      </c>
      <c r="D36" s="8">
        <v>2.1</v>
      </c>
      <c r="E36" s="12">
        <v>7</v>
      </c>
      <c r="F36" s="8">
        <v>1.23</v>
      </c>
      <c r="G36" s="12">
        <v>14</v>
      </c>
      <c r="H36" s="8">
        <v>3.39</v>
      </c>
      <c r="I36" s="12">
        <v>0</v>
      </c>
    </row>
    <row r="37" spans="2:9" ht="15" customHeight="1" x14ac:dyDescent="0.2">
      <c r="B37" t="s">
        <v>63</v>
      </c>
      <c r="C37" s="12">
        <v>20</v>
      </c>
      <c r="D37" s="8">
        <v>2</v>
      </c>
      <c r="E37" s="12">
        <v>2</v>
      </c>
      <c r="F37" s="8">
        <v>0.35</v>
      </c>
      <c r="G37" s="12">
        <v>18</v>
      </c>
      <c r="H37" s="8">
        <v>4.3600000000000003</v>
      </c>
      <c r="I37" s="12">
        <v>0</v>
      </c>
    </row>
    <row r="38" spans="2:9" ht="15" customHeight="1" x14ac:dyDescent="0.2">
      <c r="B38" t="s">
        <v>59</v>
      </c>
      <c r="C38" s="12">
        <v>18</v>
      </c>
      <c r="D38" s="8">
        <v>1.8</v>
      </c>
      <c r="E38" s="12">
        <v>13</v>
      </c>
      <c r="F38" s="8">
        <v>2.29</v>
      </c>
      <c r="G38" s="12">
        <v>5</v>
      </c>
      <c r="H38" s="8">
        <v>1.21</v>
      </c>
      <c r="I38" s="12">
        <v>0</v>
      </c>
    </row>
    <row r="39" spans="2:9" ht="15" customHeight="1" x14ac:dyDescent="0.2">
      <c r="B39" t="s">
        <v>82</v>
      </c>
      <c r="C39" s="12">
        <v>18</v>
      </c>
      <c r="D39" s="8">
        <v>1.8</v>
      </c>
      <c r="E39" s="12">
        <v>2</v>
      </c>
      <c r="F39" s="8">
        <v>0.35</v>
      </c>
      <c r="G39" s="12">
        <v>14</v>
      </c>
      <c r="H39" s="8">
        <v>3.39</v>
      </c>
      <c r="I39" s="12">
        <v>0</v>
      </c>
    </row>
    <row r="40" spans="2:9" ht="15" customHeight="1" x14ac:dyDescent="0.2">
      <c r="B40" t="s">
        <v>71</v>
      </c>
      <c r="C40" s="12">
        <v>15</v>
      </c>
      <c r="D40" s="8">
        <v>1.5</v>
      </c>
      <c r="E40" s="12">
        <v>0</v>
      </c>
      <c r="F40" s="8">
        <v>0</v>
      </c>
      <c r="G40" s="12">
        <v>10</v>
      </c>
      <c r="H40" s="8">
        <v>2.42</v>
      </c>
      <c r="I40" s="12">
        <v>3</v>
      </c>
    </row>
    <row r="41" spans="2:9" ht="15" customHeight="1" x14ac:dyDescent="0.2">
      <c r="B41" t="s">
        <v>72</v>
      </c>
      <c r="C41" s="12">
        <v>15</v>
      </c>
      <c r="D41" s="8">
        <v>1.5</v>
      </c>
      <c r="E41" s="12">
        <v>11</v>
      </c>
      <c r="F41" s="8">
        <v>1.94</v>
      </c>
      <c r="G41" s="12">
        <v>4</v>
      </c>
      <c r="H41" s="8">
        <v>0.97</v>
      </c>
      <c r="I41" s="12">
        <v>0</v>
      </c>
    </row>
    <row r="42" spans="2:9" ht="15" customHeight="1" x14ac:dyDescent="0.2">
      <c r="B42" t="s">
        <v>91</v>
      </c>
      <c r="C42" s="12">
        <v>12</v>
      </c>
      <c r="D42" s="8">
        <v>1.2</v>
      </c>
      <c r="E42" s="12">
        <v>9</v>
      </c>
      <c r="F42" s="8">
        <v>1.58</v>
      </c>
      <c r="G42" s="12">
        <v>3</v>
      </c>
      <c r="H42" s="8">
        <v>0.73</v>
      </c>
      <c r="I42" s="12">
        <v>0</v>
      </c>
    </row>
    <row r="43" spans="2:9" ht="15" customHeight="1" x14ac:dyDescent="0.2">
      <c r="B43" t="s">
        <v>75</v>
      </c>
      <c r="C43" s="12">
        <v>12</v>
      </c>
      <c r="D43" s="8">
        <v>1.2</v>
      </c>
      <c r="E43" s="12">
        <v>5</v>
      </c>
      <c r="F43" s="8">
        <v>0.88</v>
      </c>
      <c r="G43" s="12">
        <v>7</v>
      </c>
      <c r="H43" s="8">
        <v>1.69</v>
      </c>
      <c r="I43" s="12">
        <v>0</v>
      </c>
    </row>
    <row r="44" spans="2:9" ht="15" customHeight="1" x14ac:dyDescent="0.2">
      <c r="B44" t="s">
        <v>73</v>
      </c>
      <c r="C44" s="12">
        <v>12</v>
      </c>
      <c r="D44" s="8">
        <v>1.2</v>
      </c>
      <c r="E44" s="12">
        <v>3</v>
      </c>
      <c r="F44" s="8">
        <v>0.53</v>
      </c>
      <c r="G44" s="12">
        <v>9</v>
      </c>
      <c r="H44" s="8">
        <v>2.1800000000000002</v>
      </c>
      <c r="I44" s="12">
        <v>0</v>
      </c>
    </row>
    <row r="45" spans="2:9" ht="15" customHeight="1" x14ac:dyDescent="0.2">
      <c r="B45" t="s">
        <v>58</v>
      </c>
      <c r="C45" s="12">
        <v>12</v>
      </c>
      <c r="D45" s="8">
        <v>1.2</v>
      </c>
      <c r="E45" s="12">
        <v>4</v>
      </c>
      <c r="F45" s="8">
        <v>0.7</v>
      </c>
      <c r="G45" s="12">
        <v>8</v>
      </c>
      <c r="H45" s="8">
        <v>1.94</v>
      </c>
      <c r="I45" s="12">
        <v>0</v>
      </c>
    </row>
    <row r="48" spans="2:9" ht="33" customHeight="1" x14ac:dyDescent="0.2">
      <c r="B48" t="s">
        <v>200</v>
      </c>
      <c r="C48" s="10" t="s">
        <v>46</v>
      </c>
      <c r="D48" s="10" t="s">
        <v>47</v>
      </c>
      <c r="E48" s="10" t="s">
        <v>48</v>
      </c>
      <c r="F48" s="10" t="s">
        <v>49</v>
      </c>
      <c r="G48" s="10" t="s">
        <v>50</v>
      </c>
      <c r="H48" s="10" t="s">
        <v>51</v>
      </c>
      <c r="I48" s="10" t="s">
        <v>52</v>
      </c>
    </row>
    <row r="49" spans="2:9" ht="15" customHeight="1" x14ac:dyDescent="0.2">
      <c r="B49" t="s">
        <v>124</v>
      </c>
      <c r="C49" s="12">
        <v>44</v>
      </c>
      <c r="D49" s="8">
        <v>4.4000000000000004</v>
      </c>
      <c r="E49" s="12">
        <v>42</v>
      </c>
      <c r="F49" s="8">
        <v>7.39</v>
      </c>
      <c r="G49" s="12">
        <v>2</v>
      </c>
      <c r="H49" s="8">
        <v>0.48</v>
      </c>
      <c r="I49" s="12">
        <v>0</v>
      </c>
    </row>
    <row r="50" spans="2:9" ht="15" customHeight="1" x14ac:dyDescent="0.2">
      <c r="B50" t="s">
        <v>108</v>
      </c>
      <c r="C50" s="12">
        <v>38</v>
      </c>
      <c r="D50" s="8">
        <v>3.8</v>
      </c>
      <c r="E50" s="12">
        <v>7</v>
      </c>
      <c r="F50" s="8">
        <v>1.23</v>
      </c>
      <c r="G50" s="12">
        <v>31</v>
      </c>
      <c r="H50" s="8">
        <v>7.51</v>
      </c>
      <c r="I50" s="12">
        <v>0</v>
      </c>
    </row>
    <row r="51" spans="2:9" ht="15" customHeight="1" x14ac:dyDescent="0.2">
      <c r="B51" t="s">
        <v>123</v>
      </c>
      <c r="C51" s="12">
        <v>34</v>
      </c>
      <c r="D51" s="8">
        <v>3.4</v>
      </c>
      <c r="E51" s="12">
        <v>34</v>
      </c>
      <c r="F51" s="8">
        <v>5.99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29</v>
      </c>
      <c r="D52" s="8">
        <v>2.9</v>
      </c>
      <c r="E52" s="12">
        <v>22</v>
      </c>
      <c r="F52" s="8">
        <v>3.87</v>
      </c>
      <c r="G52" s="12">
        <v>7</v>
      </c>
      <c r="H52" s="8">
        <v>1.69</v>
      </c>
      <c r="I52" s="12">
        <v>0</v>
      </c>
    </row>
    <row r="53" spans="2:9" ht="15" customHeight="1" x14ac:dyDescent="0.2">
      <c r="B53" t="s">
        <v>109</v>
      </c>
      <c r="C53" s="12">
        <v>28</v>
      </c>
      <c r="D53" s="8">
        <v>2.8</v>
      </c>
      <c r="E53" s="12">
        <v>9</v>
      </c>
      <c r="F53" s="8">
        <v>1.58</v>
      </c>
      <c r="G53" s="12">
        <v>19</v>
      </c>
      <c r="H53" s="8">
        <v>4.5999999999999996</v>
      </c>
      <c r="I53" s="12">
        <v>0</v>
      </c>
    </row>
    <row r="54" spans="2:9" ht="15" customHeight="1" x14ac:dyDescent="0.2">
      <c r="B54" t="s">
        <v>125</v>
      </c>
      <c r="C54" s="12">
        <v>23</v>
      </c>
      <c r="D54" s="8">
        <v>2.2999999999999998</v>
      </c>
      <c r="E54" s="12">
        <v>18</v>
      </c>
      <c r="F54" s="8">
        <v>3.17</v>
      </c>
      <c r="G54" s="12">
        <v>5</v>
      </c>
      <c r="H54" s="8">
        <v>1.21</v>
      </c>
      <c r="I54" s="12">
        <v>0</v>
      </c>
    </row>
    <row r="55" spans="2:9" ht="15" customHeight="1" x14ac:dyDescent="0.2">
      <c r="B55" t="s">
        <v>110</v>
      </c>
      <c r="C55" s="12">
        <v>22</v>
      </c>
      <c r="D55" s="8">
        <v>2.2000000000000002</v>
      </c>
      <c r="E55" s="12">
        <v>12</v>
      </c>
      <c r="F55" s="8">
        <v>2.11</v>
      </c>
      <c r="G55" s="12">
        <v>10</v>
      </c>
      <c r="H55" s="8">
        <v>2.42</v>
      </c>
      <c r="I55" s="12">
        <v>0</v>
      </c>
    </row>
    <row r="56" spans="2:9" ht="15" customHeight="1" x14ac:dyDescent="0.2">
      <c r="B56" t="s">
        <v>111</v>
      </c>
      <c r="C56" s="12">
        <v>20</v>
      </c>
      <c r="D56" s="8">
        <v>2</v>
      </c>
      <c r="E56" s="12">
        <v>11</v>
      </c>
      <c r="F56" s="8">
        <v>1.94</v>
      </c>
      <c r="G56" s="12">
        <v>9</v>
      </c>
      <c r="H56" s="8">
        <v>2.1800000000000002</v>
      </c>
      <c r="I56" s="12">
        <v>0</v>
      </c>
    </row>
    <row r="57" spans="2:9" ht="15" customHeight="1" x14ac:dyDescent="0.2">
      <c r="B57" t="s">
        <v>156</v>
      </c>
      <c r="C57" s="12">
        <v>19</v>
      </c>
      <c r="D57" s="8">
        <v>1.9</v>
      </c>
      <c r="E57" s="12">
        <v>15</v>
      </c>
      <c r="F57" s="8">
        <v>2.64</v>
      </c>
      <c r="G57" s="12">
        <v>4</v>
      </c>
      <c r="H57" s="8">
        <v>0.97</v>
      </c>
      <c r="I57" s="12">
        <v>0</v>
      </c>
    </row>
    <row r="58" spans="2:9" ht="15" customHeight="1" x14ac:dyDescent="0.2">
      <c r="B58" t="s">
        <v>126</v>
      </c>
      <c r="C58" s="12">
        <v>19</v>
      </c>
      <c r="D58" s="8">
        <v>1.9</v>
      </c>
      <c r="E58" s="12">
        <v>18</v>
      </c>
      <c r="F58" s="8">
        <v>3.17</v>
      </c>
      <c r="G58" s="12">
        <v>1</v>
      </c>
      <c r="H58" s="8">
        <v>0.24</v>
      </c>
      <c r="I58" s="12">
        <v>0</v>
      </c>
    </row>
    <row r="59" spans="2:9" ht="15" customHeight="1" x14ac:dyDescent="0.2">
      <c r="B59" t="s">
        <v>154</v>
      </c>
      <c r="C59" s="12">
        <v>18</v>
      </c>
      <c r="D59" s="8">
        <v>1.8</v>
      </c>
      <c r="E59" s="12">
        <v>8</v>
      </c>
      <c r="F59" s="8">
        <v>1.41</v>
      </c>
      <c r="G59" s="12">
        <v>10</v>
      </c>
      <c r="H59" s="8">
        <v>2.42</v>
      </c>
      <c r="I59" s="12">
        <v>0</v>
      </c>
    </row>
    <row r="60" spans="2:9" ht="15" customHeight="1" x14ac:dyDescent="0.2">
      <c r="B60" t="s">
        <v>155</v>
      </c>
      <c r="C60" s="12">
        <v>18</v>
      </c>
      <c r="D60" s="8">
        <v>1.8</v>
      </c>
      <c r="E60" s="12">
        <v>6</v>
      </c>
      <c r="F60" s="8">
        <v>1.06</v>
      </c>
      <c r="G60" s="12">
        <v>12</v>
      </c>
      <c r="H60" s="8">
        <v>2.91</v>
      </c>
      <c r="I60" s="12">
        <v>0</v>
      </c>
    </row>
    <row r="61" spans="2:9" ht="15" customHeight="1" x14ac:dyDescent="0.2">
      <c r="B61" t="s">
        <v>113</v>
      </c>
      <c r="C61" s="12">
        <v>18</v>
      </c>
      <c r="D61" s="8">
        <v>1.8</v>
      </c>
      <c r="E61" s="12">
        <v>11</v>
      </c>
      <c r="F61" s="8">
        <v>1.94</v>
      </c>
      <c r="G61" s="12">
        <v>7</v>
      </c>
      <c r="H61" s="8">
        <v>1.69</v>
      </c>
      <c r="I61" s="12">
        <v>0</v>
      </c>
    </row>
    <row r="62" spans="2:9" ht="15" customHeight="1" x14ac:dyDescent="0.2">
      <c r="B62" t="s">
        <v>122</v>
      </c>
      <c r="C62" s="12">
        <v>18</v>
      </c>
      <c r="D62" s="8">
        <v>1.8</v>
      </c>
      <c r="E62" s="12">
        <v>17</v>
      </c>
      <c r="F62" s="8">
        <v>2.99</v>
      </c>
      <c r="G62" s="12">
        <v>1</v>
      </c>
      <c r="H62" s="8">
        <v>0.24</v>
      </c>
      <c r="I62" s="12">
        <v>0</v>
      </c>
    </row>
    <row r="63" spans="2:9" ht="15" customHeight="1" x14ac:dyDescent="0.2">
      <c r="B63" t="s">
        <v>153</v>
      </c>
      <c r="C63" s="12">
        <v>18</v>
      </c>
      <c r="D63" s="8">
        <v>1.8</v>
      </c>
      <c r="E63" s="12">
        <v>2</v>
      </c>
      <c r="F63" s="8">
        <v>0.35</v>
      </c>
      <c r="G63" s="12">
        <v>14</v>
      </c>
      <c r="H63" s="8">
        <v>3.39</v>
      </c>
      <c r="I63" s="12">
        <v>0</v>
      </c>
    </row>
    <row r="64" spans="2:9" ht="15" customHeight="1" x14ac:dyDescent="0.2">
      <c r="B64" t="s">
        <v>119</v>
      </c>
      <c r="C64" s="12">
        <v>17</v>
      </c>
      <c r="D64" s="8">
        <v>1.7</v>
      </c>
      <c r="E64" s="12">
        <v>14</v>
      </c>
      <c r="F64" s="8">
        <v>2.46</v>
      </c>
      <c r="G64" s="12">
        <v>3</v>
      </c>
      <c r="H64" s="8">
        <v>0.73</v>
      </c>
      <c r="I64" s="12">
        <v>0</v>
      </c>
    </row>
    <row r="65" spans="2:9" ht="15" customHeight="1" x14ac:dyDescent="0.2">
      <c r="B65" t="s">
        <v>112</v>
      </c>
      <c r="C65" s="12">
        <v>16</v>
      </c>
      <c r="D65" s="8">
        <v>1.6</v>
      </c>
      <c r="E65" s="12">
        <v>9</v>
      </c>
      <c r="F65" s="8">
        <v>1.58</v>
      </c>
      <c r="G65" s="12">
        <v>7</v>
      </c>
      <c r="H65" s="8">
        <v>1.69</v>
      </c>
      <c r="I65" s="12">
        <v>0</v>
      </c>
    </row>
    <row r="66" spans="2:9" ht="15" customHeight="1" x14ac:dyDescent="0.2">
      <c r="B66" t="s">
        <v>118</v>
      </c>
      <c r="C66" s="12">
        <v>16</v>
      </c>
      <c r="D66" s="8">
        <v>1.6</v>
      </c>
      <c r="E66" s="12">
        <v>6</v>
      </c>
      <c r="F66" s="8">
        <v>1.06</v>
      </c>
      <c r="G66" s="12">
        <v>10</v>
      </c>
      <c r="H66" s="8">
        <v>2.42</v>
      </c>
      <c r="I66" s="12">
        <v>0</v>
      </c>
    </row>
    <row r="67" spans="2:9" ht="15" customHeight="1" x14ac:dyDescent="0.2">
      <c r="B67" t="s">
        <v>116</v>
      </c>
      <c r="C67" s="12">
        <v>15</v>
      </c>
      <c r="D67" s="8">
        <v>1.5</v>
      </c>
      <c r="E67" s="12">
        <v>11</v>
      </c>
      <c r="F67" s="8">
        <v>1.94</v>
      </c>
      <c r="G67" s="12">
        <v>4</v>
      </c>
      <c r="H67" s="8">
        <v>0.97</v>
      </c>
      <c r="I67" s="12">
        <v>0</v>
      </c>
    </row>
    <row r="68" spans="2:9" ht="15" customHeight="1" x14ac:dyDescent="0.2">
      <c r="B68" t="s">
        <v>133</v>
      </c>
      <c r="C68" s="12">
        <v>15</v>
      </c>
      <c r="D68" s="8">
        <v>1.5</v>
      </c>
      <c r="E68" s="12">
        <v>14</v>
      </c>
      <c r="F68" s="8">
        <v>2.46</v>
      </c>
      <c r="G68" s="12">
        <v>1</v>
      </c>
      <c r="H68" s="8">
        <v>0.24</v>
      </c>
      <c r="I68" s="12">
        <v>0</v>
      </c>
    </row>
    <row r="69" spans="2:9" ht="15" customHeight="1" x14ac:dyDescent="0.2">
      <c r="B69" t="s">
        <v>127</v>
      </c>
      <c r="C69" s="12">
        <v>15</v>
      </c>
      <c r="D69" s="8">
        <v>1.5</v>
      </c>
      <c r="E69" s="12">
        <v>11</v>
      </c>
      <c r="F69" s="8">
        <v>1.94</v>
      </c>
      <c r="G69" s="12">
        <v>4</v>
      </c>
      <c r="H69" s="8">
        <v>0.97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74B7-CB13-4FE1-8AFD-744D6DFE7E3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0.06</v>
      </c>
      <c r="E5" s="12">
        <v>1</v>
      </c>
      <c r="F5" s="8">
        <v>0.09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225</v>
      </c>
      <c r="D6" s="8">
        <v>14.44</v>
      </c>
      <c r="E6" s="12">
        <v>136</v>
      </c>
      <c r="F6" s="8">
        <v>12.83</v>
      </c>
      <c r="G6" s="12">
        <v>89</v>
      </c>
      <c r="H6" s="8">
        <v>18.739999999999998</v>
      </c>
      <c r="I6" s="12">
        <v>0</v>
      </c>
    </row>
    <row r="7" spans="2:9" ht="15" customHeight="1" x14ac:dyDescent="0.2">
      <c r="B7" t="s">
        <v>32</v>
      </c>
      <c r="C7" s="12">
        <v>120</v>
      </c>
      <c r="D7" s="8">
        <v>7.7</v>
      </c>
      <c r="E7" s="12">
        <v>67</v>
      </c>
      <c r="F7" s="8">
        <v>6.32</v>
      </c>
      <c r="G7" s="12">
        <v>52</v>
      </c>
      <c r="H7" s="8">
        <v>10.95</v>
      </c>
      <c r="I7" s="12">
        <v>0</v>
      </c>
    </row>
    <row r="8" spans="2:9" ht="15" customHeight="1" x14ac:dyDescent="0.2">
      <c r="B8" t="s">
        <v>33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0.42</v>
      </c>
      <c r="I8" s="12">
        <v>0</v>
      </c>
    </row>
    <row r="9" spans="2:9" ht="15" customHeight="1" x14ac:dyDescent="0.2">
      <c r="B9" t="s">
        <v>34</v>
      </c>
      <c r="C9" s="12">
        <v>5</v>
      </c>
      <c r="D9" s="8">
        <v>0.32</v>
      </c>
      <c r="E9" s="12">
        <v>0</v>
      </c>
      <c r="F9" s="8">
        <v>0</v>
      </c>
      <c r="G9" s="12">
        <v>5</v>
      </c>
      <c r="H9" s="8">
        <v>1.05</v>
      </c>
      <c r="I9" s="12">
        <v>0</v>
      </c>
    </row>
    <row r="10" spans="2:9" ht="15" customHeight="1" x14ac:dyDescent="0.2">
      <c r="B10" t="s">
        <v>35</v>
      </c>
      <c r="C10" s="12">
        <v>23</v>
      </c>
      <c r="D10" s="8">
        <v>1.48</v>
      </c>
      <c r="E10" s="12">
        <v>6</v>
      </c>
      <c r="F10" s="8">
        <v>0.56999999999999995</v>
      </c>
      <c r="G10" s="12">
        <v>17</v>
      </c>
      <c r="H10" s="8">
        <v>3.58</v>
      </c>
      <c r="I10" s="12">
        <v>0</v>
      </c>
    </row>
    <row r="11" spans="2:9" ht="15" customHeight="1" x14ac:dyDescent="0.2">
      <c r="B11" t="s">
        <v>36</v>
      </c>
      <c r="C11" s="12">
        <v>429</v>
      </c>
      <c r="D11" s="8">
        <v>27.54</v>
      </c>
      <c r="E11" s="12">
        <v>266</v>
      </c>
      <c r="F11" s="8">
        <v>25.09</v>
      </c>
      <c r="G11" s="12">
        <v>163</v>
      </c>
      <c r="H11" s="8">
        <v>34.32</v>
      </c>
      <c r="I11" s="12">
        <v>0</v>
      </c>
    </row>
    <row r="12" spans="2:9" ht="15" customHeight="1" x14ac:dyDescent="0.2">
      <c r="B12" t="s">
        <v>37</v>
      </c>
      <c r="C12" s="12">
        <v>8</v>
      </c>
      <c r="D12" s="8">
        <v>0.51</v>
      </c>
      <c r="E12" s="12">
        <v>2</v>
      </c>
      <c r="F12" s="8">
        <v>0.19</v>
      </c>
      <c r="G12" s="12">
        <v>5</v>
      </c>
      <c r="H12" s="8">
        <v>1.05</v>
      </c>
      <c r="I12" s="12">
        <v>1</v>
      </c>
    </row>
    <row r="13" spans="2:9" ht="15" customHeight="1" x14ac:dyDescent="0.2">
      <c r="B13" t="s">
        <v>38</v>
      </c>
      <c r="C13" s="12">
        <v>77</v>
      </c>
      <c r="D13" s="8">
        <v>4.9400000000000004</v>
      </c>
      <c r="E13" s="12">
        <v>43</v>
      </c>
      <c r="F13" s="8">
        <v>4.0599999999999996</v>
      </c>
      <c r="G13" s="12">
        <v>31</v>
      </c>
      <c r="H13" s="8">
        <v>6.53</v>
      </c>
      <c r="I13" s="12">
        <v>1</v>
      </c>
    </row>
    <row r="14" spans="2:9" ht="15" customHeight="1" x14ac:dyDescent="0.2">
      <c r="B14" t="s">
        <v>39</v>
      </c>
      <c r="C14" s="12">
        <v>51</v>
      </c>
      <c r="D14" s="8">
        <v>3.27</v>
      </c>
      <c r="E14" s="12">
        <v>36</v>
      </c>
      <c r="F14" s="8">
        <v>3.4</v>
      </c>
      <c r="G14" s="12">
        <v>15</v>
      </c>
      <c r="H14" s="8">
        <v>3.16</v>
      </c>
      <c r="I14" s="12">
        <v>0</v>
      </c>
    </row>
    <row r="15" spans="2:9" ht="15" customHeight="1" x14ac:dyDescent="0.2">
      <c r="B15" t="s">
        <v>40</v>
      </c>
      <c r="C15" s="12">
        <v>258</v>
      </c>
      <c r="D15" s="8">
        <v>16.559999999999999</v>
      </c>
      <c r="E15" s="12">
        <v>226</v>
      </c>
      <c r="F15" s="8">
        <v>21.32</v>
      </c>
      <c r="G15" s="12">
        <v>32</v>
      </c>
      <c r="H15" s="8">
        <v>6.74</v>
      </c>
      <c r="I15" s="12">
        <v>0</v>
      </c>
    </row>
    <row r="16" spans="2:9" ht="15" customHeight="1" x14ac:dyDescent="0.2">
      <c r="B16" t="s">
        <v>41</v>
      </c>
      <c r="C16" s="12">
        <v>209</v>
      </c>
      <c r="D16" s="8">
        <v>13.41</v>
      </c>
      <c r="E16" s="12">
        <v>182</v>
      </c>
      <c r="F16" s="8">
        <v>17.170000000000002</v>
      </c>
      <c r="G16" s="12">
        <v>25</v>
      </c>
      <c r="H16" s="8">
        <v>5.26</v>
      </c>
      <c r="I16" s="12">
        <v>0</v>
      </c>
    </row>
    <row r="17" spans="2:9" ht="15" customHeight="1" x14ac:dyDescent="0.2">
      <c r="B17" t="s">
        <v>42</v>
      </c>
      <c r="C17" s="12">
        <v>44</v>
      </c>
      <c r="D17" s="8">
        <v>2.82</v>
      </c>
      <c r="E17" s="12">
        <v>33</v>
      </c>
      <c r="F17" s="8">
        <v>3.11</v>
      </c>
      <c r="G17" s="12">
        <v>5</v>
      </c>
      <c r="H17" s="8">
        <v>1.05</v>
      </c>
      <c r="I17" s="12">
        <v>0</v>
      </c>
    </row>
    <row r="18" spans="2:9" ht="15" customHeight="1" x14ac:dyDescent="0.2">
      <c r="B18" t="s">
        <v>43</v>
      </c>
      <c r="C18" s="12">
        <v>59</v>
      </c>
      <c r="D18" s="8">
        <v>3.79</v>
      </c>
      <c r="E18" s="12">
        <v>37</v>
      </c>
      <c r="F18" s="8">
        <v>3.49</v>
      </c>
      <c r="G18" s="12">
        <v>15</v>
      </c>
      <c r="H18" s="8">
        <v>3.16</v>
      </c>
      <c r="I18" s="12">
        <v>0</v>
      </c>
    </row>
    <row r="19" spans="2:9" ht="15" customHeight="1" x14ac:dyDescent="0.2">
      <c r="B19" t="s">
        <v>44</v>
      </c>
      <c r="C19" s="12">
        <v>47</v>
      </c>
      <c r="D19" s="8">
        <v>3.02</v>
      </c>
      <c r="E19" s="12">
        <v>25</v>
      </c>
      <c r="F19" s="8">
        <v>2.36</v>
      </c>
      <c r="G19" s="12">
        <v>19</v>
      </c>
      <c r="H19" s="8">
        <v>4</v>
      </c>
      <c r="I19" s="12">
        <v>0</v>
      </c>
    </row>
    <row r="20" spans="2:9" ht="15" customHeight="1" x14ac:dyDescent="0.2">
      <c r="B20" s="9" t="s">
        <v>198</v>
      </c>
      <c r="C20" s="12">
        <f>SUM(LTBL_24215[総数／事業所数])</f>
        <v>1558</v>
      </c>
      <c r="E20" s="12">
        <f>SUBTOTAL(109,LTBL_24215[個人／事業所数])</f>
        <v>1060</v>
      </c>
      <c r="G20" s="12">
        <f>SUBTOTAL(109,LTBL_24215[法人／事業所数])</f>
        <v>475</v>
      </c>
      <c r="I20" s="12">
        <f>SUBTOTAL(109,LTBL_24215[法人以外の団体／事業所数])</f>
        <v>2</v>
      </c>
    </row>
    <row r="21" spans="2:9" ht="15" customHeight="1" x14ac:dyDescent="0.2">
      <c r="E21" s="11">
        <f>LTBL_24215[[#Totals],[個人／事業所数]]/LTBL_24215[[#Totals],[総数／事業所数]]</f>
        <v>0.68035943517329911</v>
      </c>
      <c r="G21" s="11">
        <f>LTBL_24215[[#Totals],[法人／事業所数]]/LTBL_24215[[#Totals],[総数／事業所数]]</f>
        <v>0.3048780487804878</v>
      </c>
      <c r="I21" s="11">
        <f>LTBL_24215[[#Totals],[法人以外の団体／事業所数]]/LTBL_24215[[#Totals],[総数／事業所数]]</f>
        <v>1.2836970474967907E-3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177</v>
      </c>
      <c r="D24" s="8">
        <v>11.36</v>
      </c>
      <c r="E24" s="12">
        <v>163</v>
      </c>
      <c r="F24" s="8">
        <v>15.38</v>
      </c>
      <c r="G24" s="12">
        <v>14</v>
      </c>
      <c r="H24" s="8">
        <v>2.95</v>
      </c>
      <c r="I24" s="12">
        <v>0</v>
      </c>
    </row>
    <row r="25" spans="2:9" ht="15" customHeight="1" x14ac:dyDescent="0.2">
      <c r="B25" t="s">
        <v>66</v>
      </c>
      <c r="C25" s="12">
        <v>175</v>
      </c>
      <c r="D25" s="8">
        <v>11.23</v>
      </c>
      <c r="E25" s="12">
        <v>170</v>
      </c>
      <c r="F25" s="8">
        <v>16.04</v>
      </c>
      <c r="G25" s="12">
        <v>5</v>
      </c>
      <c r="H25" s="8">
        <v>1.05</v>
      </c>
      <c r="I25" s="12">
        <v>0</v>
      </c>
    </row>
    <row r="26" spans="2:9" ht="15" customHeight="1" x14ac:dyDescent="0.2">
      <c r="B26" t="s">
        <v>62</v>
      </c>
      <c r="C26" s="12">
        <v>159</v>
      </c>
      <c r="D26" s="8">
        <v>10.210000000000001</v>
      </c>
      <c r="E26" s="12">
        <v>104</v>
      </c>
      <c r="F26" s="8">
        <v>9.81</v>
      </c>
      <c r="G26" s="12">
        <v>55</v>
      </c>
      <c r="H26" s="8">
        <v>11.58</v>
      </c>
      <c r="I26" s="12">
        <v>0</v>
      </c>
    </row>
    <row r="27" spans="2:9" ht="15" customHeight="1" x14ac:dyDescent="0.2">
      <c r="B27" t="s">
        <v>53</v>
      </c>
      <c r="C27" s="12">
        <v>101</v>
      </c>
      <c r="D27" s="8">
        <v>6.48</v>
      </c>
      <c r="E27" s="12">
        <v>50</v>
      </c>
      <c r="F27" s="8">
        <v>4.72</v>
      </c>
      <c r="G27" s="12">
        <v>51</v>
      </c>
      <c r="H27" s="8">
        <v>10.74</v>
      </c>
      <c r="I27" s="12">
        <v>0</v>
      </c>
    </row>
    <row r="28" spans="2:9" ht="15" customHeight="1" x14ac:dyDescent="0.2">
      <c r="B28" t="s">
        <v>60</v>
      </c>
      <c r="C28" s="12">
        <v>100</v>
      </c>
      <c r="D28" s="8">
        <v>6.42</v>
      </c>
      <c r="E28" s="12">
        <v>78</v>
      </c>
      <c r="F28" s="8">
        <v>7.36</v>
      </c>
      <c r="G28" s="12">
        <v>22</v>
      </c>
      <c r="H28" s="8">
        <v>4.63</v>
      </c>
      <c r="I28" s="12">
        <v>0</v>
      </c>
    </row>
    <row r="29" spans="2:9" ht="15" customHeight="1" x14ac:dyDescent="0.2">
      <c r="B29" t="s">
        <v>54</v>
      </c>
      <c r="C29" s="12">
        <v>74</v>
      </c>
      <c r="D29" s="8">
        <v>4.75</v>
      </c>
      <c r="E29" s="12">
        <v>54</v>
      </c>
      <c r="F29" s="8">
        <v>5.09</v>
      </c>
      <c r="G29" s="12">
        <v>20</v>
      </c>
      <c r="H29" s="8">
        <v>4.21</v>
      </c>
      <c r="I29" s="12">
        <v>0</v>
      </c>
    </row>
    <row r="30" spans="2:9" ht="15" customHeight="1" x14ac:dyDescent="0.2">
      <c r="B30" t="s">
        <v>87</v>
      </c>
      <c r="C30" s="12">
        <v>70</v>
      </c>
      <c r="D30" s="8">
        <v>4.49</v>
      </c>
      <c r="E30" s="12">
        <v>52</v>
      </c>
      <c r="F30" s="8">
        <v>4.91</v>
      </c>
      <c r="G30" s="12">
        <v>18</v>
      </c>
      <c r="H30" s="8">
        <v>3.79</v>
      </c>
      <c r="I30" s="12">
        <v>0</v>
      </c>
    </row>
    <row r="31" spans="2:9" ht="15" customHeight="1" x14ac:dyDescent="0.2">
      <c r="B31" t="s">
        <v>63</v>
      </c>
      <c r="C31" s="12">
        <v>65</v>
      </c>
      <c r="D31" s="8">
        <v>4.17</v>
      </c>
      <c r="E31" s="12">
        <v>42</v>
      </c>
      <c r="F31" s="8">
        <v>3.96</v>
      </c>
      <c r="G31" s="12">
        <v>20</v>
      </c>
      <c r="H31" s="8">
        <v>4.21</v>
      </c>
      <c r="I31" s="12">
        <v>1</v>
      </c>
    </row>
    <row r="32" spans="2:9" ht="15" customHeight="1" x14ac:dyDescent="0.2">
      <c r="B32" t="s">
        <v>61</v>
      </c>
      <c r="C32" s="12">
        <v>52</v>
      </c>
      <c r="D32" s="8">
        <v>3.34</v>
      </c>
      <c r="E32" s="12">
        <v>35</v>
      </c>
      <c r="F32" s="8">
        <v>3.3</v>
      </c>
      <c r="G32" s="12">
        <v>17</v>
      </c>
      <c r="H32" s="8">
        <v>3.58</v>
      </c>
      <c r="I32" s="12">
        <v>0</v>
      </c>
    </row>
    <row r="33" spans="2:9" ht="15" customHeight="1" x14ac:dyDescent="0.2">
      <c r="B33" t="s">
        <v>55</v>
      </c>
      <c r="C33" s="12">
        <v>50</v>
      </c>
      <c r="D33" s="8">
        <v>3.21</v>
      </c>
      <c r="E33" s="12">
        <v>32</v>
      </c>
      <c r="F33" s="8">
        <v>3.02</v>
      </c>
      <c r="G33" s="12">
        <v>18</v>
      </c>
      <c r="H33" s="8">
        <v>3.79</v>
      </c>
      <c r="I33" s="12">
        <v>0</v>
      </c>
    </row>
    <row r="34" spans="2:9" ht="15" customHeight="1" x14ac:dyDescent="0.2">
      <c r="B34" t="s">
        <v>69</v>
      </c>
      <c r="C34" s="12">
        <v>44</v>
      </c>
      <c r="D34" s="8">
        <v>2.82</v>
      </c>
      <c r="E34" s="12">
        <v>33</v>
      </c>
      <c r="F34" s="8">
        <v>3.11</v>
      </c>
      <c r="G34" s="12">
        <v>5</v>
      </c>
      <c r="H34" s="8">
        <v>1.05</v>
      </c>
      <c r="I34" s="12">
        <v>0</v>
      </c>
    </row>
    <row r="35" spans="2:9" ht="15" customHeight="1" x14ac:dyDescent="0.2">
      <c r="B35" t="s">
        <v>70</v>
      </c>
      <c r="C35" s="12">
        <v>40</v>
      </c>
      <c r="D35" s="8">
        <v>2.57</v>
      </c>
      <c r="E35" s="12">
        <v>37</v>
      </c>
      <c r="F35" s="8">
        <v>3.49</v>
      </c>
      <c r="G35" s="12">
        <v>3</v>
      </c>
      <c r="H35" s="8">
        <v>0.63</v>
      </c>
      <c r="I35" s="12">
        <v>0</v>
      </c>
    </row>
    <row r="36" spans="2:9" ht="15" customHeight="1" x14ac:dyDescent="0.2">
      <c r="B36" t="s">
        <v>77</v>
      </c>
      <c r="C36" s="12">
        <v>29</v>
      </c>
      <c r="D36" s="8">
        <v>1.86</v>
      </c>
      <c r="E36" s="12">
        <v>15</v>
      </c>
      <c r="F36" s="8">
        <v>1.42</v>
      </c>
      <c r="G36" s="12">
        <v>14</v>
      </c>
      <c r="H36" s="8">
        <v>2.95</v>
      </c>
      <c r="I36" s="12">
        <v>0</v>
      </c>
    </row>
    <row r="37" spans="2:9" ht="15" customHeight="1" x14ac:dyDescent="0.2">
      <c r="B37" t="s">
        <v>76</v>
      </c>
      <c r="C37" s="12">
        <v>28</v>
      </c>
      <c r="D37" s="8">
        <v>1.8</v>
      </c>
      <c r="E37" s="12">
        <v>13</v>
      </c>
      <c r="F37" s="8">
        <v>1.23</v>
      </c>
      <c r="G37" s="12">
        <v>14</v>
      </c>
      <c r="H37" s="8">
        <v>2.95</v>
      </c>
      <c r="I37" s="12">
        <v>0</v>
      </c>
    </row>
    <row r="38" spans="2:9" ht="15" customHeight="1" x14ac:dyDescent="0.2">
      <c r="B38" t="s">
        <v>58</v>
      </c>
      <c r="C38" s="12">
        <v>28</v>
      </c>
      <c r="D38" s="8">
        <v>1.8</v>
      </c>
      <c r="E38" s="12">
        <v>7</v>
      </c>
      <c r="F38" s="8">
        <v>0.66</v>
      </c>
      <c r="G38" s="12">
        <v>21</v>
      </c>
      <c r="H38" s="8">
        <v>4.42</v>
      </c>
      <c r="I38" s="12">
        <v>0</v>
      </c>
    </row>
    <row r="39" spans="2:9" ht="15" customHeight="1" x14ac:dyDescent="0.2">
      <c r="B39" t="s">
        <v>65</v>
      </c>
      <c r="C39" s="12">
        <v>28</v>
      </c>
      <c r="D39" s="8">
        <v>1.8</v>
      </c>
      <c r="E39" s="12">
        <v>22</v>
      </c>
      <c r="F39" s="8">
        <v>2.08</v>
      </c>
      <c r="G39" s="12">
        <v>6</v>
      </c>
      <c r="H39" s="8">
        <v>1.26</v>
      </c>
      <c r="I39" s="12">
        <v>0</v>
      </c>
    </row>
    <row r="40" spans="2:9" ht="15" customHeight="1" x14ac:dyDescent="0.2">
      <c r="B40" t="s">
        <v>59</v>
      </c>
      <c r="C40" s="12">
        <v>27</v>
      </c>
      <c r="D40" s="8">
        <v>1.73</v>
      </c>
      <c r="E40" s="12">
        <v>14</v>
      </c>
      <c r="F40" s="8">
        <v>1.32</v>
      </c>
      <c r="G40" s="12">
        <v>13</v>
      </c>
      <c r="H40" s="8">
        <v>2.74</v>
      </c>
      <c r="I40" s="12">
        <v>0</v>
      </c>
    </row>
    <row r="41" spans="2:9" ht="15" customHeight="1" x14ac:dyDescent="0.2">
      <c r="B41" t="s">
        <v>85</v>
      </c>
      <c r="C41" s="12">
        <v>26</v>
      </c>
      <c r="D41" s="8">
        <v>1.67</v>
      </c>
      <c r="E41" s="12">
        <v>13</v>
      </c>
      <c r="F41" s="8">
        <v>1.23</v>
      </c>
      <c r="G41" s="12">
        <v>13</v>
      </c>
      <c r="H41" s="8">
        <v>2.74</v>
      </c>
      <c r="I41" s="12">
        <v>0</v>
      </c>
    </row>
    <row r="42" spans="2:9" ht="15" customHeight="1" x14ac:dyDescent="0.2">
      <c r="B42" t="s">
        <v>64</v>
      </c>
      <c r="C42" s="12">
        <v>21</v>
      </c>
      <c r="D42" s="8">
        <v>1.35</v>
      </c>
      <c r="E42" s="12">
        <v>14</v>
      </c>
      <c r="F42" s="8">
        <v>1.32</v>
      </c>
      <c r="G42" s="12">
        <v>7</v>
      </c>
      <c r="H42" s="8">
        <v>1.47</v>
      </c>
      <c r="I42" s="12">
        <v>0</v>
      </c>
    </row>
    <row r="43" spans="2:9" ht="15" customHeight="1" x14ac:dyDescent="0.2">
      <c r="B43" t="s">
        <v>72</v>
      </c>
      <c r="C43" s="12">
        <v>20</v>
      </c>
      <c r="D43" s="8">
        <v>1.28</v>
      </c>
      <c r="E43" s="12">
        <v>17</v>
      </c>
      <c r="F43" s="8">
        <v>1.6</v>
      </c>
      <c r="G43" s="12">
        <v>3</v>
      </c>
      <c r="H43" s="8">
        <v>0.63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91</v>
      </c>
      <c r="D47" s="8">
        <v>5.84</v>
      </c>
      <c r="E47" s="12">
        <v>88</v>
      </c>
      <c r="F47" s="8">
        <v>8.3000000000000007</v>
      </c>
      <c r="G47" s="12">
        <v>3</v>
      </c>
      <c r="H47" s="8">
        <v>0.63</v>
      </c>
      <c r="I47" s="12">
        <v>0</v>
      </c>
    </row>
    <row r="48" spans="2:9" ht="15" customHeight="1" x14ac:dyDescent="0.2">
      <c r="B48" t="s">
        <v>116</v>
      </c>
      <c r="C48" s="12">
        <v>66</v>
      </c>
      <c r="D48" s="8">
        <v>4.24</v>
      </c>
      <c r="E48" s="12">
        <v>46</v>
      </c>
      <c r="F48" s="8">
        <v>4.34</v>
      </c>
      <c r="G48" s="12">
        <v>20</v>
      </c>
      <c r="H48" s="8">
        <v>4.21</v>
      </c>
      <c r="I48" s="12">
        <v>0</v>
      </c>
    </row>
    <row r="49" spans="2:9" ht="15" customHeight="1" x14ac:dyDescent="0.2">
      <c r="B49" t="s">
        <v>123</v>
      </c>
      <c r="C49" s="12">
        <v>64</v>
      </c>
      <c r="D49" s="8">
        <v>4.1100000000000003</v>
      </c>
      <c r="E49" s="12">
        <v>64</v>
      </c>
      <c r="F49" s="8">
        <v>6.04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143</v>
      </c>
      <c r="C50" s="12">
        <v>59</v>
      </c>
      <c r="D50" s="8">
        <v>3.79</v>
      </c>
      <c r="E50" s="12">
        <v>47</v>
      </c>
      <c r="F50" s="8">
        <v>4.43</v>
      </c>
      <c r="G50" s="12">
        <v>12</v>
      </c>
      <c r="H50" s="8">
        <v>2.5299999999999998</v>
      </c>
      <c r="I50" s="12">
        <v>0</v>
      </c>
    </row>
    <row r="51" spans="2:9" ht="15" customHeight="1" x14ac:dyDescent="0.2">
      <c r="B51" t="s">
        <v>122</v>
      </c>
      <c r="C51" s="12">
        <v>52</v>
      </c>
      <c r="D51" s="8">
        <v>3.34</v>
      </c>
      <c r="E51" s="12">
        <v>51</v>
      </c>
      <c r="F51" s="8">
        <v>4.8099999999999996</v>
      </c>
      <c r="G51" s="12">
        <v>1</v>
      </c>
      <c r="H51" s="8">
        <v>0.21</v>
      </c>
      <c r="I51" s="12">
        <v>0</v>
      </c>
    </row>
    <row r="52" spans="2:9" ht="15" customHeight="1" x14ac:dyDescent="0.2">
      <c r="B52" t="s">
        <v>110</v>
      </c>
      <c r="C52" s="12">
        <v>38</v>
      </c>
      <c r="D52" s="8">
        <v>2.44</v>
      </c>
      <c r="E52" s="12">
        <v>26</v>
      </c>
      <c r="F52" s="8">
        <v>2.4500000000000002</v>
      </c>
      <c r="G52" s="12">
        <v>12</v>
      </c>
      <c r="H52" s="8">
        <v>2.5299999999999998</v>
      </c>
      <c r="I52" s="12">
        <v>0</v>
      </c>
    </row>
    <row r="53" spans="2:9" ht="15" customHeight="1" x14ac:dyDescent="0.2">
      <c r="B53" t="s">
        <v>119</v>
      </c>
      <c r="C53" s="12">
        <v>34</v>
      </c>
      <c r="D53" s="8">
        <v>2.1800000000000002</v>
      </c>
      <c r="E53" s="12">
        <v>31</v>
      </c>
      <c r="F53" s="8">
        <v>2.92</v>
      </c>
      <c r="G53" s="12">
        <v>3</v>
      </c>
      <c r="H53" s="8">
        <v>0.63</v>
      </c>
      <c r="I53" s="12">
        <v>0</v>
      </c>
    </row>
    <row r="54" spans="2:9" ht="15" customHeight="1" x14ac:dyDescent="0.2">
      <c r="B54" t="s">
        <v>113</v>
      </c>
      <c r="C54" s="12">
        <v>33</v>
      </c>
      <c r="D54" s="8">
        <v>2.12</v>
      </c>
      <c r="E54" s="12">
        <v>25</v>
      </c>
      <c r="F54" s="8">
        <v>2.36</v>
      </c>
      <c r="G54" s="12">
        <v>8</v>
      </c>
      <c r="H54" s="8">
        <v>1.68</v>
      </c>
      <c r="I54" s="12">
        <v>0</v>
      </c>
    </row>
    <row r="55" spans="2:9" ht="15" customHeight="1" x14ac:dyDescent="0.2">
      <c r="B55" t="s">
        <v>126</v>
      </c>
      <c r="C55" s="12">
        <v>33</v>
      </c>
      <c r="D55" s="8">
        <v>2.12</v>
      </c>
      <c r="E55" s="12">
        <v>30</v>
      </c>
      <c r="F55" s="8">
        <v>2.83</v>
      </c>
      <c r="G55" s="12">
        <v>3</v>
      </c>
      <c r="H55" s="8">
        <v>0.63</v>
      </c>
      <c r="I55" s="12">
        <v>0</v>
      </c>
    </row>
    <row r="56" spans="2:9" ht="15" customHeight="1" x14ac:dyDescent="0.2">
      <c r="B56" t="s">
        <v>134</v>
      </c>
      <c r="C56" s="12">
        <v>32</v>
      </c>
      <c r="D56" s="8">
        <v>2.0499999999999998</v>
      </c>
      <c r="E56" s="12">
        <v>30</v>
      </c>
      <c r="F56" s="8">
        <v>2.83</v>
      </c>
      <c r="G56" s="12">
        <v>1</v>
      </c>
      <c r="H56" s="8">
        <v>0.21</v>
      </c>
      <c r="I56" s="12">
        <v>0</v>
      </c>
    </row>
    <row r="57" spans="2:9" ht="15" customHeight="1" x14ac:dyDescent="0.2">
      <c r="B57" t="s">
        <v>108</v>
      </c>
      <c r="C57" s="12">
        <v>30</v>
      </c>
      <c r="D57" s="8">
        <v>1.93</v>
      </c>
      <c r="E57" s="12">
        <v>9</v>
      </c>
      <c r="F57" s="8">
        <v>0.85</v>
      </c>
      <c r="G57" s="12">
        <v>21</v>
      </c>
      <c r="H57" s="8">
        <v>4.42</v>
      </c>
      <c r="I57" s="12">
        <v>0</v>
      </c>
    </row>
    <row r="58" spans="2:9" ht="15" customHeight="1" x14ac:dyDescent="0.2">
      <c r="B58" t="s">
        <v>112</v>
      </c>
      <c r="C58" s="12">
        <v>27</v>
      </c>
      <c r="D58" s="8">
        <v>1.73</v>
      </c>
      <c r="E58" s="12">
        <v>18</v>
      </c>
      <c r="F58" s="8">
        <v>1.7</v>
      </c>
      <c r="G58" s="12">
        <v>9</v>
      </c>
      <c r="H58" s="8">
        <v>1.89</v>
      </c>
      <c r="I58" s="12">
        <v>0</v>
      </c>
    </row>
    <row r="59" spans="2:9" ht="15" customHeight="1" x14ac:dyDescent="0.2">
      <c r="B59" t="s">
        <v>114</v>
      </c>
      <c r="C59" s="12">
        <v>27</v>
      </c>
      <c r="D59" s="8">
        <v>1.73</v>
      </c>
      <c r="E59" s="12">
        <v>18</v>
      </c>
      <c r="F59" s="8">
        <v>1.7</v>
      </c>
      <c r="G59" s="12">
        <v>9</v>
      </c>
      <c r="H59" s="8">
        <v>1.89</v>
      </c>
      <c r="I59" s="12">
        <v>0</v>
      </c>
    </row>
    <row r="60" spans="2:9" ht="15" customHeight="1" x14ac:dyDescent="0.2">
      <c r="B60" t="s">
        <v>120</v>
      </c>
      <c r="C60" s="12">
        <v>27</v>
      </c>
      <c r="D60" s="8">
        <v>1.73</v>
      </c>
      <c r="E60" s="12">
        <v>26</v>
      </c>
      <c r="F60" s="8">
        <v>2.4500000000000002</v>
      </c>
      <c r="G60" s="12">
        <v>1</v>
      </c>
      <c r="H60" s="8">
        <v>0.21</v>
      </c>
      <c r="I60" s="12">
        <v>0</v>
      </c>
    </row>
    <row r="61" spans="2:9" ht="15" customHeight="1" x14ac:dyDescent="0.2">
      <c r="B61" t="s">
        <v>125</v>
      </c>
      <c r="C61" s="12">
        <v>26</v>
      </c>
      <c r="D61" s="8">
        <v>1.67</v>
      </c>
      <c r="E61" s="12">
        <v>23</v>
      </c>
      <c r="F61" s="8">
        <v>2.17</v>
      </c>
      <c r="G61" s="12">
        <v>3</v>
      </c>
      <c r="H61" s="8">
        <v>0.63</v>
      </c>
      <c r="I61" s="12">
        <v>0</v>
      </c>
    </row>
    <row r="62" spans="2:9" ht="15" customHeight="1" x14ac:dyDescent="0.2">
      <c r="B62" t="s">
        <v>136</v>
      </c>
      <c r="C62" s="12">
        <v>24</v>
      </c>
      <c r="D62" s="8">
        <v>1.54</v>
      </c>
      <c r="E62" s="12">
        <v>17</v>
      </c>
      <c r="F62" s="8">
        <v>1.6</v>
      </c>
      <c r="G62" s="12">
        <v>7</v>
      </c>
      <c r="H62" s="8">
        <v>1.47</v>
      </c>
      <c r="I62" s="12">
        <v>0</v>
      </c>
    </row>
    <row r="63" spans="2:9" ht="15" customHeight="1" x14ac:dyDescent="0.2">
      <c r="B63" t="s">
        <v>142</v>
      </c>
      <c r="C63" s="12">
        <v>23</v>
      </c>
      <c r="D63" s="8">
        <v>1.48</v>
      </c>
      <c r="E63" s="12">
        <v>11</v>
      </c>
      <c r="F63" s="8">
        <v>1.04</v>
      </c>
      <c r="G63" s="12">
        <v>12</v>
      </c>
      <c r="H63" s="8">
        <v>2.5299999999999998</v>
      </c>
      <c r="I63" s="12">
        <v>0</v>
      </c>
    </row>
    <row r="64" spans="2:9" ht="15" customHeight="1" x14ac:dyDescent="0.2">
      <c r="B64" t="s">
        <v>117</v>
      </c>
      <c r="C64" s="12">
        <v>22</v>
      </c>
      <c r="D64" s="8">
        <v>1.41</v>
      </c>
      <c r="E64" s="12">
        <v>12</v>
      </c>
      <c r="F64" s="8">
        <v>1.1299999999999999</v>
      </c>
      <c r="G64" s="12">
        <v>9</v>
      </c>
      <c r="H64" s="8">
        <v>1.89</v>
      </c>
      <c r="I64" s="12">
        <v>0</v>
      </c>
    </row>
    <row r="65" spans="2:9" ht="15" customHeight="1" x14ac:dyDescent="0.2">
      <c r="B65" t="s">
        <v>111</v>
      </c>
      <c r="C65" s="12">
        <v>21</v>
      </c>
      <c r="D65" s="8">
        <v>1.35</v>
      </c>
      <c r="E65" s="12">
        <v>14</v>
      </c>
      <c r="F65" s="8">
        <v>1.32</v>
      </c>
      <c r="G65" s="12">
        <v>7</v>
      </c>
      <c r="H65" s="8">
        <v>1.47</v>
      </c>
      <c r="I65" s="12">
        <v>0</v>
      </c>
    </row>
    <row r="66" spans="2:9" ht="15" customHeight="1" x14ac:dyDescent="0.2">
      <c r="B66" t="s">
        <v>130</v>
      </c>
      <c r="C66" s="12">
        <v>21</v>
      </c>
      <c r="D66" s="8">
        <v>1.35</v>
      </c>
      <c r="E66" s="12">
        <v>3</v>
      </c>
      <c r="F66" s="8">
        <v>0.28000000000000003</v>
      </c>
      <c r="G66" s="12">
        <v>18</v>
      </c>
      <c r="H66" s="8">
        <v>3.79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8BFA-CBFC-4F1A-870F-42F4CE9F1A2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3</v>
      </c>
      <c r="D5" s="8">
        <v>0.15</v>
      </c>
      <c r="E5" s="12">
        <v>1</v>
      </c>
      <c r="F5" s="8">
        <v>0.1</v>
      </c>
      <c r="G5" s="12">
        <v>2</v>
      </c>
      <c r="H5" s="8">
        <v>0.22</v>
      </c>
      <c r="I5" s="12">
        <v>0</v>
      </c>
    </row>
    <row r="6" spans="2:9" ht="15" customHeight="1" x14ac:dyDescent="0.2">
      <c r="B6" t="s">
        <v>31</v>
      </c>
      <c r="C6" s="12">
        <v>333</v>
      </c>
      <c r="D6" s="8">
        <v>16.79</v>
      </c>
      <c r="E6" s="12">
        <v>143</v>
      </c>
      <c r="F6" s="8">
        <v>13.66</v>
      </c>
      <c r="G6" s="12">
        <v>190</v>
      </c>
      <c r="H6" s="8">
        <v>20.86</v>
      </c>
      <c r="I6" s="12">
        <v>0</v>
      </c>
    </row>
    <row r="7" spans="2:9" ht="15" customHeight="1" x14ac:dyDescent="0.2">
      <c r="B7" t="s">
        <v>32</v>
      </c>
      <c r="C7" s="12">
        <v>296</v>
      </c>
      <c r="D7" s="8">
        <v>14.93</v>
      </c>
      <c r="E7" s="12">
        <v>116</v>
      </c>
      <c r="F7" s="8">
        <v>11.08</v>
      </c>
      <c r="G7" s="12">
        <v>180</v>
      </c>
      <c r="H7" s="8">
        <v>19.760000000000002</v>
      </c>
      <c r="I7" s="12">
        <v>0</v>
      </c>
    </row>
    <row r="8" spans="2:9" ht="15" customHeight="1" x14ac:dyDescent="0.2">
      <c r="B8" t="s">
        <v>33</v>
      </c>
      <c r="C8" s="12">
        <v>8</v>
      </c>
      <c r="D8" s="8">
        <v>0.4</v>
      </c>
      <c r="E8" s="12">
        <v>0</v>
      </c>
      <c r="F8" s="8">
        <v>0</v>
      </c>
      <c r="G8" s="12">
        <v>8</v>
      </c>
      <c r="H8" s="8">
        <v>0.88</v>
      </c>
      <c r="I8" s="12">
        <v>0</v>
      </c>
    </row>
    <row r="9" spans="2:9" ht="15" customHeight="1" x14ac:dyDescent="0.2">
      <c r="B9" t="s">
        <v>34</v>
      </c>
      <c r="C9" s="12">
        <v>9</v>
      </c>
      <c r="D9" s="8">
        <v>0.45</v>
      </c>
      <c r="E9" s="12">
        <v>0</v>
      </c>
      <c r="F9" s="8">
        <v>0</v>
      </c>
      <c r="G9" s="12">
        <v>9</v>
      </c>
      <c r="H9" s="8">
        <v>0.99</v>
      </c>
      <c r="I9" s="12">
        <v>0</v>
      </c>
    </row>
    <row r="10" spans="2:9" ht="15" customHeight="1" x14ac:dyDescent="0.2">
      <c r="B10" t="s">
        <v>35</v>
      </c>
      <c r="C10" s="12">
        <v>23</v>
      </c>
      <c r="D10" s="8">
        <v>1.1599999999999999</v>
      </c>
      <c r="E10" s="12">
        <v>3</v>
      </c>
      <c r="F10" s="8">
        <v>0.28999999999999998</v>
      </c>
      <c r="G10" s="12">
        <v>20</v>
      </c>
      <c r="H10" s="8">
        <v>2.2000000000000002</v>
      </c>
      <c r="I10" s="12">
        <v>0</v>
      </c>
    </row>
    <row r="11" spans="2:9" ht="15" customHeight="1" x14ac:dyDescent="0.2">
      <c r="B11" t="s">
        <v>36</v>
      </c>
      <c r="C11" s="12">
        <v>516</v>
      </c>
      <c r="D11" s="8">
        <v>26.02</v>
      </c>
      <c r="E11" s="12">
        <v>288</v>
      </c>
      <c r="F11" s="8">
        <v>27.51</v>
      </c>
      <c r="G11" s="12">
        <v>227</v>
      </c>
      <c r="H11" s="8">
        <v>24.92</v>
      </c>
      <c r="I11" s="12">
        <v>1</v>
      </c>
    </row>
    <row r="12" spans="2:9" ht="15" customHeight="1" x14ac:dyDescent="0.2">
      <c r="B12" t="s">
        <v>37</v>
      </c>
      <c r="C12" s="12">
        <v>14</v>
      </c>
      <c r="D12" s="8">
        <v>0.71</v>
      </c>
      <c r="E12" s="12">
        <v>3</v>
      </c>
      <c r="F12" s="8">
        <v>0.28999999999999998</v>
      </c>
      <c r="G12" s="12">
        <v>11</v>
      </c>
      <c r="H12" s="8">
        <v>1.21</v>
      </c>
      <c r="I12" s="12">
        <v>0</v>
      </c>
    </row>
    <row r="13" spans="2:9" ht="15" customHeight="1" x14ac:dyDescent="0.2">
      <c r="B13" t="s">
        <v>38</v>
      </c>
      <c r="C13" s="12">
        <v>106</v>
      </c>
      <c r="D13" s="8">
        <v>5.35</v>
      </c>
      <c r="E13" s="12">
        <v>46</v>
      </c>
      <c r="F13" s="8">
        <v>4.3899999999999997</v>
      </c>
      <c r="G13" s="12">
        <v>60</v>
      </c>
      <c r="H13" s="8">
        <v>6.59</v>
      </c>
      <c r="I13" s="12">
        <v>0</v>
      </c>
    </row>
    <row r="14" spans="2:9" ht="15" customHeight="1" x14ac:dyDescent="0.2">
      <c r="B14" t="s">
        <v>39</v>
      </c>
      <c r="C14" s="12">
        <v>98</v>
      </c>
      <c r="D14" s="8">
        <v>4.9400000000000004</v>
      </c>
      <c r="E14" s="12">
        <v>51</v>
      </c>
      <c r="F14" s="8">
        <v>4.87</v>
      </c>
      <c r="G14" s="12">
        <v>44</v>
      </c>
      <c r="H14" s="8">
        <v>4.83</v>
      </c>
      <c r="I14" s="12">
        <v>0</v>
      </c>
    </row>
    <row r="15" spans="2:9" ht="15" customHeight="1" x14ac:dyDescent="0.2">
      <c r="B15" t="s">
        <v>40</v>
      </c>
      <c r="C15" s="12">
        <v>200</v>
      </c>
      <c r="D15" s="8">
        <v>10.09</v>
      </c>
      <c r="E15" s="12">
        <v>152</v>
      </c>
      <c r="F15" s="8">
        <v>14.52</v>
      </c>
      <c r="G15" s="12">
        <v>46</v>
      </c>
      <c r="H15" s="8">
        <v>5.05</v>
      </c>
      <c r="I15" s="12">
        <v>0</v>
      </c>
    </row>
    <row r="16" spans="2:9" ht="15" customHeight="1" x14ac:dyDescent="0.2">
      <c r="B16" t="s">
        <v>41</v>
      </c>
      <c r="C16" s="12">
        <v>202</v>
      </c>
      <c r="D16" s="8">
        <v>10.19</v>
      </c>
      <c r="E16" s="12">
        <v>158</v>
      </c>
      <c r="F16" s="8">
        <v>15.09</v>
      </c>
      <c r="G16" s="12">
        <v>43</v>
      </c>
      <c r="H16" s="8">
        <v>4.72</v>
      </c>
      <c r="I16" s="12">
        <v>1</v>
      </c>
    </row>
    <row r="17" spans="2:9" ht="15" customHeight="1" x14ac:dyDescent="0.2">
      <c r="B17" t="s">
        <v>42</v>
      </c>
      <c r="C17" s="12">
        <v>44</v>
      </c>
      <c r="D17" s="8">
        <v>2.2200000000000002</v>
      </c>
      <c r="E17" s="12">
        <v>25</v>
      </c>
      <c r="F17" s="8">
        <v>2.39</v>
      </c>
      <c r="G17" s="12">
        <v>13</v>
      </c>
      <c r="H17" s="8">
        <v>1.43</v>
      </c>
      <c r="I17" s="12">
        <v>0</v>
      </c>
    </row>
    <row r="18" spans="2:9" ht="15" customHeight="1" x14ac:dyDescent="0.2">
      <c r="B18" t="s">
        <v>43</v>
      </c>
      <c r="C18" s="12">
        <v>59</v>
      </c>
      <c r="D18" s="8">
        <v>2.98</v>
      </c>
      <c r="E18" s="12">
        <v>32</v>
      </c>
      <c r="F18" s="8">
        <v>3.06</v>
      </c>
      <c r="G18" s="12">
        <v>22</v>
      </c>
      <c r="H18" s="8">
        <v>2.41</v>
      </c>
      <c r="I18" s="12">
        <v>0</v>
      </c>
    </row>
    <row r="19" spans="2:9" ht="15" customHeight="1" x14ac:dyDescent="0.2">
      <c r="B19" t="s">
        <v>44</v>
      </c>
      <c r="C19" s="12">
        <v>72</v>
      </c>
      <c r="D19" s="8">
        <v>3.63</v>
      </c>
      <c r="E19" s="12">
        <v>29</v>
      </c>
      <c r="F19" s="8">
        <v>2.77</v>
      </c>
      <c r="G19" s="12">
        <v>36</v>
      </c>
      <c r="H19" s="8">
        <v>3.95</v>
      </c>
      <c r="I19" s="12">
        <v>0</v>
      </c>
    </row>
    <row r="20" spans="2:9" ht="15" customHeight="1" x14ac:dyDescent="0.2">
      <c r="B20" s="9" t="s">
        <v>198</v>
      </c>
      <c r="C20" s="12">
        <f>SUM(LTBL_24216[総数／事業所数])</f>
        <v>1983</v>
      </c>
      <c r="E20" s="12">
        <f>SUBTOTAL(109,LTBL_24216[個人／事業所数])</f>
        <v>1047</v>
      </c>
      <c r="G20" s="12">
        <f>SUBTOTAL(109,LTBL_24216[法人／事業所数])</f>
        <v>911</v>
      </c>
      <c r="I20" s="12">
        <f>SUBTOTAL(109,LTBL_24216[法人以外の団体／事業所数])</f>
        <v>2</v>
      </c>
    </row>
    <row r="21" spans="2:9" ht="15" customHeight="1" x14ac:dyDescent="0.2">
      <c r="E21" s="11">
        <f>LTBL_24216[[#Totals],[個人／事業所数]]/LTBL_24216[[#Totals],[総数／事業所数]]</f>
        <v>0.52798789712556737</v>
      </c>
      <c r="G21" s="11">
        <f>LTBL_24216[[#Totals],[法人／事業所数]]/LTBL_24216[[#Totals],[総数／事業所数]]</f>
        <v>0.45940494200706</v>
      </c>
      <c r="I21" s="11">
        <f>LTBL_24216[[#Totals],[法人以外の団体／事業所数]]/LTBL_24216[[#Totals],[総数／事業所数]]</f>
        <v>1.0085728693898135E-3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175</v>
      </c>
      <c r="D24" s="8">
        <v>8.83</v>
      </c>
      <c r="E24" s="12">
        <v>148</v>
      </c>
      <c r="F24" s="8">
        <v>14.14</v>
      </c>
      <c r="G24" s="12">
        <v>27</v>
      </c>
      <c r="H24" s="8">
        <v>2.96</v>
      </c>
      <c r="I24" s="12">
        <v>0</v>
      </c>
    </row>
    <row r="25" spans="2:9" ht="15" customHeight="1" x14ac:dyDescent="0.2">
      <c r="B25" t="s">
        <v>53</v>
      </c>
      <c r="C25" s="12">
        <v>174</v>
      </c>
      <c r="D25" s="8">
        <v>8.77</v>
      </c>
      <c r="E25" s="12">
        <v>50</v>
      </c>
      <c r="F25" s="8">
        <v>4.78</v>
      </c>
      <c r="G25" s="12">
        <v>124</v>
      </c>
      <c r="H25" s="8">
        <v>13.61</v>
      </c>
      <c r="I25" s="12">
        <v>0</v>
      </c>
    </row>
    <row r="26" spans="2:9" ht="15" customHeight="1" x14ac:dyDescent="0.2">
      <c r="B26" t="s">
        <v>62</v>
      </c>
      <c r="C26" s="12">
        <v>174</v>
      </c>
      <c r="D26" s="8">
        <v>8.77</v>
      </c>
      <c r="E26" s="12">
        <v>103</v>
      </c>
      <c r="F26" s="8">
        <v>9.84</v>
      </c>
      <c r="G26" s="12">
        <v>71</v>
      </c>
      <c r="H26" s="8">
        <v>7.79</v>
      </c>
      <c r="I26" s="12">
        <v>0</v>
      </c>
    </row>
    <row r="27" spans="2:9" ht="15" customHeight="1" x14ac:dyDescent="0.2">
      <c r="B27" t="s">
        <v>66</v>
      </c>
      <c r="C27" s="12">
        <v>164</v>
      </c>
      <c r="D27" s="8">
        <v>8.27</v>
      </c>
      <c r="E27" s="12">
        <v>143</v>
      </c>
      <c r="F27" s="8">
        <v>13.66</v>
      </c>
      <c r="G27" s="12">
        <v>21</v>
      </c>
      <c r="H27" s="8">
        <v>2.31</v>
      </c>
      <c r="I27" s="12">
        <v>0</v>
      </c>
    </row>
    <row r="28" spans="2:9" ht="15" customHeight="1" x14ac:dyDescent="0.2">
      <c r="B28" t="s">
        <v>60</v>
      </c>
      <c r="C28" s="12">
        <v>102</v>
      </c>
      <c r="D28" s="8">
        <v>5.14</v>
      </c>
      <c r="E28" s="12">
        <v>80</v>
      </c>
      <c r="F28" s="8">
        <v>7.64</v>
      </c>
      <c r="G28" s="12">
        <v>21</v>
      </c>
      <c r="H28" s="8">
        <v>2.31</v>
      </c>
      <c r="I28" s="12">
        <v>1</v>
      </c>
    </row>
    <row r="29" spans="2:9" ht="15" customHeight="1" x14ac:dyDescent="0.2">
      <c r="B29" t="s">
        <v>54</v>
      </c>
      <c r="C29" s="12">
        <v>97</v>
      </c>
      <c r="D29" s="8">
        <v>4.8899999999999997</v>
      </c>
      <c r="E29" s="12">
        <v>64</v>
      </c>
      <c r="F29" s="8">
        <v>6.11</v>
      </c>
      <c r="G29" s="12">
        <v>33</v>
      </c>
      <c r="H29" s="8">
        <v>3.62</v>
      </c>
      <c r="I29" s="12">
        <v>0</v>
      </c>
    </row>
    <row r="30" spans="2:9" ht="15" customHeight="1" x14ac:dyDescent="0.2">
      <c r="B30" t="s">
        <v>63</v>
      </c>
      <c r="C30" s="12">
        <v>81</v>
      </c>
      <c r="D30" s="8">
        <v>4.08</v>
      </c>
      <c r="E30" s="12">
        <v>42</v>
      </c>
      <c r="F30" s="8">
        <v>4.01</v>
      </c>
      <c r="G30" s="12">
        <v>39</v>
      </c>
      <c r="H30" s="8">
        <v>4.28</v>
      </c>
      <c r="I30" s="12">
        <v>0</v>
      </c>
    </row>
    <row r="31" spans="2:9" ht="15" customHeight="1" x14ac:dyDescent="0.2">
      <c r="B31" t="s">
        <v>61</v>
      </c>
      <c r="C31" s="12">
        <v>80</v>
      </c>
      <c r="D31" s="8">
        <v>4.03</v>
      </c>
      <c r="E31" s="12">
        <v>45</v>
      </c>
      <c r="F31" s="8">
        <v>4.3</v>
      </c>
      <c r="G31" s="12">
        <v>35</v>
      </c>
      <c r="H31" s="8">
        <v>3.84</v>
      </c>
      <c r="I31" s="12">
        <v>0</v>
      </c>
    </row>
    <row r="32" spans="2:9" ht="15" customHeight="1" x14ac:dyDescent="0.2">
      <c r="B32" t="s">
        <v>55</v>
      </c>
      <c r="C32" s="12">
        <v>62</v>
      </c>
      <c r="D32" s="8">
        <v>3.13</v>
      </c>
      <c r="E32" s="12">
        <v>29</v>
      </c>
      <c r="F32" s="8">
        <v>2.77</v>
      </c>
      <c r="G32" s="12">
        <v>33</v>
      </c>
      <c r="H32" s="8">
        <v>3.62</v>
      </c>
      <c r="I32" s="12">
        <v>0</v>
      </c>
    </row>
    <row r="33" spans="2:9" ht="15" customHeight="1" x14ac:dyDescent="0.2">
      <c r="B33" t="s">
        <v>59</v>
      </c>
      <c r="C33" s="12">
        <v>50</v>
      </c>
      <c r="D33" s="8">
        <v>2.52</v>
      </c>
      <c r="E33" s="12">
        <v>36</v>
      </c>
      <c r="F33" s="8">
        <v>3.44</v>
      </c>
      <c r="G33" s="12">
        <v>14</v>
      </c>
      <c r="H33" s="8">
        <v>1.54</v>
      </c>
      <c r="I33" s="12">
        <v>0</v>
      </c>
    </row>
    <row r="34" spans="2:9" ht="15" customHeight="1" x14ac:dyDescent="0.2">
      <c r="B34" t="s">
        <v>64</v>
      </c>
      <c r="C34" s="12">
        <v>49</v>
      </c>
      <c r="D34" s="8">
        <v>2.4700000000000002</v>
      </c>
      <c r="E34" s="12">
        <v>33</v>
      </c>
      <c r="F34" s="8">
        <v>3.15</v>
      </c>
      <c r="G34" s="12">
        <v>16</v>
      </c>
      <c r="H34" s="8">
        <v>1.76</v>
      </c>
      <c r="I34" s="12">
        <v>0</v>
      </c>
    </row>
    <row r="35" spans="2:9" ht="15" customHeight="1" x14ac:dyDescent="0.2">
      <c r="B35" t="s">
        <v>65</v>
      </c>
      <c r="C35" s="12">
        <v>47</v>
      </c>
      <c r="D35" s="8">
        <v>2.37</v>
      </c>
      <c r="E35" s="12">
        <v>18</v>
      </c>
      <c r="F35" s="8">
        <v>1.72</v>
      </c>
      <c r="G35" s="12">
        <v>27</v>
      </c>
      <c r="H35" s="8">
        <v>2.96</v>
      </c>
      <c r="I35" s="12">
        <v>0</v>
      </c>
    </row>
    <row r="36" spans="2:9" ht="15" customHeight="1" x14ac:dyDescent="0.2">
      <c r="B36" t="s">
        <v>69</v>
      </c>
      <c r="C36" s="12">
        <v>44</v>
      </c>
      <c r="D36" s="8">
        <v>2.2200000000000002</v>
      </c>
      <c r="E36" s="12">
        <v>25</v>
      </c>
      <c r="F36" s="8">
        <v>2.39</v>
      </c>
      <c r="G36" s="12">
        <v>13</v>
      </c>
      <c r="H36" s="8">
        <v>1.43</v>
      </c>
      <c r="I36" s="12">
        <v>0</v>
      </c>
    </row>
    <row r="37" spans="2:9" ht="15" customHeight="1" x14ac:dyDescent="0.2">
      <c r="B37" t="s">
        <v>75</v>
      </c>
      <c r="C37" s="12">
        <v>42</v>
      </c>
      <c r="D37" s="8">
        <v>2.12</v>
      </c>
      <c r="E37" s="12">
        <v>23</v>
      </c>
      <c r="F37" s="8">
        <v>2.2000000000000002</v>
      </c>
      <c r="G37" s="12">
        <v>19</v>
      </c>
      <c r="H37" s="8">
        <v>2.09</v>
      </c>
      <c r="I37" s="12">
        <v>0</v>
      </c>
    </row>
    <row r="38" spans="2:9" ht="15" customHeight="1" x14ac:dyDescent="0.2">
      <c r="B38" t="s">
        <v>56</v>
      </c>
      <c r="C38" s="12">
        <v>39</v>
      </c>
      <c r="D38" s="8">
        <v>1.97</v>
      </c>
      <c r="E38" s="12">
        <v>11</v>
      </c>
      <c r="F38" s="8">
        <v>1.05</v>
      </c>
      <c r="G38" s="12">
        <v>28</v>
      </c>
      <c r="H38" s="8">
        <v>3.07</v>
      </c>
      <c r="I38" s="12">
        <v>0</v>
      </c>
    </row>
    <row r="39" spans="2:9" ht="15" customHeight="1" x14ac:dyDescent="0.2">
      <c r="B39" t="s">
        <v>70</v>
      </c>
      <c r="C39" s="12">
        <v>35</v>
      </c>
      <c r="D39" s="8">
        <v>1.77</v>
      </c>
      <c r="E39" s="12">
        <v>31</v>
      </c>
      <c r="F39" s="8">
        <v>2.96</v>
      </c>
      <c r="G39" s="12">
        <v>4</v>
      </c>
      <c r="H39" s="8">
        <v>0.44</v>
      </c>
      <c r="I39" s="12">
        <v>0</v>
      </c>
    </row>
    <row r="40" spans="2:9" ht="15" customHeight="1" x14ac:dyDescent="0.2">
      <c r="B40" t="s">
        <v>57</v>
      </c>
      <c r="C40" s="12">
        <v>33</v>
      </c>
      <c r="D40" s="8">
        <v>1.66</v>
      </c>
      <c r="E40" s="12">
        <v>10</v>
      </c>
      <c r="F40" s="8">
        <v>0.96</v>
      </c>
      <c r="G40" s="12">
        <v>23</v>
      </c>
      <c r="H40" s="8">
        <v>2.52</v>
      </c>
      <c r="I40" s="12">
        <v>0</v>
      </c>
    </row>
    <row r="41" spans="2:9" ht="15" customHeight="1" x14ac:dyDescent="0.2">
      <c r="B41" t="s">
        <v>79</v>
      </c>
      <c r="C41" s="12">
        <v>31</v>
      </c>
      <c r="D41" s="8">
        <v>1.56</v>
      </c>
      <c r="E41" s="12">
        <v>16</v>
      </c>
      <c r="F41" s="8">
        <v>1.53</v>
      </c>
      <c r="G41" s="12">
        <v>15</v>
      </c>
      <c r="H41" s="8">
        <v>1.65</v>
      </c>
      <c r="I41" s="12">
        <v>0</v>
      </c>
    </row>
    <row r="42" spans="2:9" ht="15" customHeight="1" x14ac:dyDescent="0.2">
      <c r="B42" t="s">
        <v>72</v>
      </c>
      <c r="C42" s="12">
        <v>28</v>
      </c>
      <c r="D42" s="8">
        <v>1.41</v>
      </c>
      <c r="E42" s="12">
        <v>18</v>
      </c>
      <c r="F42" s="8">
        <v>1.72</v>
      </c>
      <c r="G42" s="12">
        <v>10</v>
      </c>
      <c r="H42" s="8">
        <v>1.1000000000000001</v>
      </c>
      <c r="I42" s="12">
        <v>0</v>
      </c>
    </row>
    <row r="43" spans="2:9" ht="15" customHeight="1" x14ac:dyDescent="0.2">
      <c r="B43" t="s">
        <v>82</v>
      </c>
      <c r="C43" s="12">
        <v>27</v>
      </c>
      <c r="D43" s="8">
        <v>1.36</v>
      </c>
      <c r="E43" s="12">
        <v>6</v>
      </c>
      <c r="F43" s="8">
        <v>0.56999999999999995</v>
      </c>
      <c r="G43" s="12">
        <v>19</v>
      </c>
      <c r="H43" s="8">
        <v>2.09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83</v>
      </c>
      <c r="D47" s="8">
        <v>4.1900000000000004</v>
      </c>
      <c r="E47" s="12">
        <v>74</v>
      </c>
      <c r="F47" s="8">
        <v>7.07</v>
      </c>
      <c r="G47" s="12">
        <v>9</v>
      </c>
      <c r="H47" s="8">
        <v>0.99</v>
      </c>
      <c r="I47" s="12">
        <v>0</v>
      </c>
    </row>
    <row r="48" spans="2:9" ht="15" customHeight="1" x14ac:dyDescent="0.2">
      <c r="B48" t="s">
        <v>108</v>
      </c>
      <c r="C48" s="12">
        <v>81</v>
      </c>
      <c r="D48" s="8">
        <v>4.08</v>
      </c>
      <c r="E48" s="12">
        <v>12</v>
      </c>
      <c r="F48" s="8">
        <v>1.1499999999999999</v>
      </c>
      <c r="G48" s="12">
        <v>69</v>
      </c>
      <c r="H48" s="8">
        <v>7.57</v>
      </c>
      <c r="I48" s="12">
        <v>0</v>
      </c>
    </row>
    <row r="49" spans="2:9" ht="15" customHeight="1" x14ac:dyDescent="0.2">
      <c r="B49" t="s">
        <v>123</v>
      </c>
      <c r="C49" s="12">
        <v>59</v>
      </c>
      <c r="D49" s="8">
        <v>2.98</v>
      </c>
      <c r="E49" s="12">
        <v>56</v>
      </c>
      <c r="F49" s="8">
        <v>5.35</v>
      </c>
      <c r="G49" s="12">
        <v>3</v>
      </c>
      <c r="H49" s="8">
        <v>0.33</v>
      </c>
      <c r="I49" s="12">
        <v>0</v>
      </c>
    </row>
    <row r="50" spans="2:9" ht="15" customHeight="1" x14ac:dyDescent="0.2">
      <c r="B50" t="s">
        <v>116</v>
      </c>
      <c r="C50" s="12">
        <v>55</v>
      </c>
      <c r="D50" s="8">
        <v>2.77</v>
      </c>
      <c r="E50" s="12">
        <v>42</v>
      </c>
      <c r="F50" s="8">
        <v>4.01</v>
      </c>
      <c r="G50" s="12">
        <v>13</v>
      </c>
      <c r="H50" s="8">
        <v>1.43</v>
      </c>
      <c r="I50" s="12">
        <v>0</v>
      </c>
    </row>
    <row r="51" spans="2:9" ht="15" customHeight="1" x14ac:dyDescent="0.2">
      <c r="B51" t="s">
        <v>119</v>
      </c>
      <c r="C51" s="12">
        <v>46</v>
      </c>
      <c r="D51" s="8">
        <v>2.3199999999999998</v>
      </c>
      <c r="E51" s="12">
        <v>37</v>
      </c>
      <c r="F51" s="8">
        <v>3.53</v>
      </c>
      <c r="G51" s="12">
        <v>9</v>
      </c>
      <c r="H51" s="8">
        <v>0.99</v>
      </c>
      <c r="I51" s="12">
        <v>0</v>
      </c>
    </row>
    <row r="52" spans="2:9" ht="15" customHeight="1" x14ac:dyDescent="0.2">
      <c r="B52" t="s">
        <v>114</v>
      </c>
      <c r="C52" s="12">
        <v>45</v>
      </c>
      <c r="D52" s="8">
        <v>2.27</v>
      </c>
      <c r="E52" s="12">
        <v>23</v>
      </c>
      <c r="F52" s="8">
        <v>2.2000000000000002</v>
      </c>
      <c r="G52" s="12">
        <v>22</v>
      </c>
      <c r="H52" s="8">
        <v>2.41</v>
      </c>
      <c r="I52" s="12">
        <v>0</v>
      </c>
    </row>
    <row r="53" spans="2:9" ht="15" customHeight="1" x14ac:dyDescent="0.2">
      <c r="B53" t="s">
        <v>109</v>
      </c>
      <c r="C53" s="12">
        <v>36</v>
      </c>
      <c r="D53" s="8">
        <v>1.82</v>
      </c>
      <c r="E53" s="12">
        <v>13</v>
      </c>
      <c r="F53" s="8">
        <v>1.24</v>
      </c>
      <c r="G53" s="12">
        <v>23</v>
      </c>
      <c r="H53" s="8">
        <v>2.52</v>
      </c>
      <c r="I53" s="12">
        <v>0</v>
      </c>
    </row>
    <row r="54" spans="2:9" ht="15" customHeight="1" x14ac:dyDescent="0.2">
      <c r="B54" t="s">
        <v>110</v>
      </c>
      <c r="C54" s="12">
        <v>35</v>
      </c>
      <c r="D54" s="8">
        <v>1.77</v>
      </c>
      <c r="E54" s="12">
        <v>18</v>
      </c>
      <c r="F54" s="8">
        <v>1.72</v>
      </c>
      <c r="G54" s="12">
        <v>17</v>
      </c>
      <c r="H54" s="8">
        <v>1.87</v>
      </c>
      <c r="I54" s="12">
        <v>0</v>
      </c>
    </row>
    <row r="55" spans="2:9" ht="15" customHeight="1" x14ac:dyDescent="0.2">
      <c r="B55" t="s">
        <v>111</v>
      </c>
      <c r="C55" s="12">
        <v>34</v>
      </c>
      <c r="D55" s="8">
        <v>1.71</v>
      </c>
      <c r="E55" s="12">
        <v>14</v>
      </c>
      <c r="F55" s="8">
        <v>1.34</v>
      </c>
      <c r="G55" s="12">
        <v>20</v>
      </c>
      <c r="H55" s="8">
        <v>2.2000000000000002</v>
      </c>
      <c r="I55" s="12">
        <v>0</v>
      </c>
    </row>
    <row r="56" spans="2:9" ht="15" customHeight="1" x14ac:dyDescent="0.2">
      <c r="B56" t="s">
        <v>117</v>
      </c>
      <c r="C56" s="12">
        <v>34</v>
      </c>
      <c r="D56" s="8">
        <v>1.71</v>
      </c>
      <c r="E56" s="12">
        <v>21</v>
      </c>
      <c r="F56" s="8">
        <v>2.0099999999999998</v>
      </c>
      <c r="G56" s="12">
        <v>13</v>
      </c>
      <c r="H56" s="8">
        <v>1.43</v>
      </c>
      <c r="I56" s="12">
        <v>0</v>
      </c>
    </row>
    <row r="57" spans="2:9" ht="15" customHeight="1" x14ac:dyDescent="0.2">
      <c r="B57" t="s">
        <v>113</v>
      </c>
      <c r="C57" s="12">
        <v>33</v>
      </c>
      <c r="D57" s="8">
        <v>1.66</v>
      </c>
      <c r="E57" s="12">
        <v>27</v>
      </c>
      <c r="F57" s="8">
        <v>2.58</v>
      </c>
      <c r="G57" s="12">
        <v>6</v>
      </c>
      <c r="H57" s="8">
        <v>0.66</v>
      </c>
      <c r="I57" s="12">
        <v>0</v>
      </c>
    </row>
    <row r="58" spans="2:9" ht="15" customHeight="1" x14ac:dyDescent="0.2">
      <c r="B58" t="s">
        <v>115</v>
      </c>
      <c r="C58" s="12">
        <v>30</v>
      </c>
      <c r="D58" s="8">
        <v>1.51</v>
      </c>
      <c r="E58" s="12">
        <v>14</v>
      </c>
      <c r="F58" s="8">
        <v>1.34</v>
      </c>
      <c r="G58" s="12">
        <v>16</v>
      </c>
      <c r="H58" s="8">
        <v>1.76</v>
      </c>
      <c r="I58" s="12">
        <v>0</v>
      </c>
    </row>
    <row r="59" spans="2:9" ht="15" customHeight="1" x14ac:dyDescent="0.2">
      <c r="B59" t="s">
        <v>122</v>
      </c>
      <c r="C59" s="12">
        <v>30</v>
      </c>
      <c r="D59" s="8">
        <v>1.51</v>
      </c>
      <c r="E59" s="12">
        <v>28</v>
      </c>
      <c r="F59" s="8">
        <v>2.67</v>
      </c>
      <c r="G59" s="12">
        <v>2</v>
      </c>
      <c r="H59" s="8">
        <v>0.22</v>
      </c>
      <c r="I59" s="12">
        <v>0</v>
      </c>
    </row>
    <row r="60" spans="2:9" ht="15" customHeight="1" x14ac:dyDescent="0.2">
      <c r="B60" t="s">
        <v>118</v>
      </c>
      <c r="C60" s="12">
        <v>29</v>
      </c>
      <c r="D60" s="8">
        <v>1.46</v>
      </c>
      <c r="E60" s="12">
        <v>8</v>
      </c>
      <c r="F60" s="8">
        <v>0.76</v>
      </c>
      <c r="G60" s="12">
        <v>19</v>
      </c>
      <c r="H60" s="8">
        <v>2.09</v>
      </c>
      <c r="I60" s="12">
        <v>0</v>
      </c>
    </row>
    <row r="61" spans="2:9" ht="15" customHeight="1" x14ac:dyDescent="0.2">
      <c r="B61" t="s">
        <v>136</v>
      </c>
      <c r="C61" s="12">
        <v>28</v>
      </c>
      <c r="D61" s="8">
        <v>1.41</v>
      </c>
      <c r="E61" s="12">
        <v>15</v>
      </c>
      <c r="F61" s="8">
        <v>1.43</v>
      </c>
      <c r="G61" s="12">
        <v>13</v>
      </c>
      <c r="H61" s="8">
        <v>1.43</v>
      </c>
      <c r="I61" s="12">
        <v>0</v>
      </c>
    </row>
    <row r="62" spans="2:9" ht="15" customHeight="1" x14ac:dyDescent="0.2">
      <c r="B62" t="s">
        <v>127</v>
      </c>
      <c r="C62" s="12">
        <v>28</v>
      </c>
      <c r="D62" s="8">
        <v>1.41</v>
      </c>
      <c r="E62" s="12">
        <v>18</v>
      </c>
      <c r="F62" s="8">
        <v>1.72</v>
      </c>
      <c r="G62" s="12">
        <v>10</v>
      </c>
      <c r="H62" s="8">
        <v>1.1000000000000001</v>
      </c>
      <c r="I62" s="12">
        <v>0</v>
      </c>
    </row>
    <row r="63" spans="2:9" ht="15" customHeight="1" x14ac:dyDescent="0.2">
      <c r="B63" t="s">
        <v>141</v>
      </c>
      <c r="C63" s="12">
        <v>26</v>
      </c>
      <c r="D63" s="8">
        <v>1.31</v>
      </c>
      <c r="E63" s="12">
        <v>21</v>
      </c>
      <c r="F63" s="8">
        <v>2.0099999999999998</v>
      </c>
      <c r="G63" s="12">
        <v>5</v>
      </c>
      <c r="H63" s="8">
        <v>0.55000000000000004</v>
      </c>
      <c r="I63" s="12">
        <v>0</v>
      </c>
    </row>
    <row r="64" spans="2:9" ht="15" customHeight="1" x14ac:dyDescent="0.2">
      <c r="B64" t="s">
        <v>149</v>
      </c>
      <c r="C64" s="12">
        <v>26</v>
      </c>
      <c r="D64" s="8">
        <v>1.31</v>
      </c>
      <c r="E64" s="12">
        <v>18</v>
      </c>
      <c r="F64" s="8">
        <v>1.72</v>
      </c>
      <c r="G64" s="12">
        <v>8</v>
      </c>
      <c r="H64" s="8">
        <v>0.88</v>
      </c>
      <c r="I64" s="12">
        <v>0</v>
      </c>
    </row>
    <row r="65" spans="2:9" ht="15" customHeight="1" x14ac:dyDescent="0.2">
      <c r="B65" t="s">
        <v>120</v>
      </c>
      <c r="C65" s="12">
        <v>26</v>
      </c>
      <c r="D65" s="8">
        <v>1.31</v>
      </c>
      <c r="E65" s="12">
        <v>25</v>
      </c>
      <c r="F65" s="8">
        <v>2.39</v>
      </c>
      <c r="G65" s="12">
        <v>1</v>
      </c>
      <c r="H65" s="8">
        <v>0.11</v>
      </c>
      <c r="I65" s="12">
        <v>0</v>
      </c>
    </row>
    <row r="66" spans="2:9" ht="15" customHeight="1" x14ac:dyDescent="0.2">
      <c r="B66" t="s">
        <v>157</v>
      </c>
      <c r="C66" s="12">
        <v>25</v>
      </c>
      <c r="D66" s="8">
        <v>1.26</v>
      </c>
      <c r="E66" s="12">
        <v>20</v>
      </c>
      <c r="F66" s="8">
        <v>1.91</v>
      </c>
      <c r="G66" s="12">
        <v>5</v>
      </c>
      <c r="H66" s="8">
        <v>0.55000000000000004</v>
      </c>
      <c r="I66" s="12">
        <v>0</v>
      </c>
    </row>
    <row r="67" spans="2:9" ht="15" customHeight="1" x14ac:dyDescent="0.2">
      <c r="B67" t="s">
        <v>126</v>
      </c>
      <c r="C67" s="12">
        <v>25</v>
      </c>
      <c r="D67" s="8">
        <v>1.26</v>
      </c>
      <c r="E67" s="12">
        <v>22</v>
      </c>
      <c r="F67" s="8">
        <v>2.1</v>
      </c>
      <c r="G67" s="12">
        <v>3</v>
      </c>
      <c r="H67" s="8">
        <v>0.33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1ECC-D69B-485B-ACFB-5E8AD029B41C}">
  <sheetPr>
    <pageSetUpPr fitToPage="1"/>
  </sheetPr>
  <dimension ref="A1:H48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45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</row>
    <row r="2" spans="1:8" x14ac:dyDescent="0.2">
      <c r="A2" s="1" t="s">
        <v>0</v>
      </c>
      <c r="B2" s="4">
        <v>40411</v>
      </c>
      <c r="C2" s="5">
        <v>99.97999999999999</v>
      </c>
      <c r="D2" s="4">
        <v>22114</v>
      </c>
      <c r="E2" s="5">
        <v>99.999999999999986</v>
      </c>
      <c r="F2" s="4">
        <v>17805</v>
      </c>
      <c r="G2" s="5">
        <v>99.97999999999999</v>
      </c>
      <c r="H2" s="4">
        <v>86</v>
      </c>
    </row>
    <row r="3" spans="1:8" x14ac:dyDescent="0.2">
      <c r="A3" s="2" t="s">
        <v>30</v>
      </c>
      <c r="B3" s="4">
        <v>17</v>
      </c>
      <c r="C3" s="5">
        <v>0.04</v>
      </c>
      <c r="D3" s="4">
        <v>4</v>
      </c>
      <c r="E3" s="5">
        <v>0.02</v>
      </c>
      <c r="F3" s="4">
        <v>13</v>
      </c>
      <c r="G3" s="5">
        <v>7.0000000000000007E-2</v>
      </c>
      <c r="H3" s="4">
        <v>0</v>
      </c>
    </row>
    <row r="4" spans="1:8" x14ac:dyDescent="0.2">
      <c r="A4" s="2" t="s">
        <v>31</v>
      </c>
      <c r="B4" s="4">
        <v>6199</v>
      </c>
      <c r="C4" s="5">
        <v>15.34</v>
      </c>
      <c r="D4" s="4">
        <v>2404</v>
      </c>
      <c r="E4" s="5">
        <v>10.87</v>
      </c>
      <c r="F4" s="4">
        <v>3795</v>
      </c>
      <c r="G4" s="5">
        <v>21.31</v>
      </c>
      <c r="H4" s="4">
        <v>0</v>
      </c>
    </row>
    <row r="5" spans="1:8" x14ac:dyDescent="0.2">
      <c r="A5" s="2" t="s">
        <v>32</v>
      </c>
      <c r="B5" s="4">
        <v>4042</v>
      </c>
      <c r="C5" s="5">
        <v>10</v>
      </c>
      <c r="D5" s="4">
        <v>1645</v>
      </c>
      <c r="E5" s="5">
        <v>7.44</v>
      </c>
      <c r="F5" s="4">
        <v>2392</v>
      </c>
      <c r="G5" s="5">
        <v>13.43</v>
      </c>
      <c r="H5" s="4">
        <v>4</v>
      </c>
    </row>
    <row r="6" spans="1:8" x14ac:dyDescent="0.2">
      <c r="A6" s="2" t="s">
        <v>33</v>
      </c>
      <c r="B6" s="4">
        <v>109</v>
      </c>
      <c r="C6" s="5">
        <v>0.27</v>
      </c>
      <c r="D6" s="4">
        <v>3</v>
      </c>
      <c r="E6" s="5">
        <v>0.01</v>
      </c>
      <c r="F6" s="4">
        <v>97</v>
      </c>
      <c r="G6" s="5">
        <v>0.54</v>
      </c>
      <c r="H6" s="4">
        <v>0</v>
      </c>
    </row>
    <row r="7" spans="1:8" x14ac:dyDescent="0.2">
      <c r="A7" s="2" t="s">
        <v>34</v>
      </c>
      <c r="B7" s="4">
        <v>261</v>
      </c>
      <c r="C7" s="5">
        <v>0.65</v>
      </c>
      <c r="D7" s="4">
        <v>17</v>
      </c>
      <c r="E7" s="5">
        <v>0.08</v>
      </c>
      <c r="F7" s="4">
        <v>243</v>
      </c>
      <c r="G7" s="5">
        <v>1.36</v>
      </c>
      <c r="H7" s="4">
        <v>1</v>
      </c>
    </row>
    <row r="8" spans="1:8" x14ac:dyDescent="0.2">
      <c r="A8" s="2" t="s">
        <v>35</v>
      </c>
      <c r="B8" s="4">
        <v>421</v>
      </c>
      <c r="C8" s="5">
        <v>1.04</v>
      </c>
      <c r="D8" s="4">
        <v>93</v>
      </c>
      <c r="E8" s="5">
        <v>0.42</v>
      </c>
      <c r="F8" s="4">
        <v>322</v>
      </c>
      <c r="G8" s="5">
        <v>1.81</v>
      </c>
      <c r="H8" s="4">
        <v>4</v>
      </c>
    </row>
    <row r="9" spans="1:8" x14ac:dyDescent="0.2">
      <c r="A9" s="2" t="s">
        <v>36</v>
      </c>
      <c r="B9" s="4">
        <v>9728</v>
      </c>
      <c r="C9" s="5">
        <v>24.07</v>
      </c>
      <c r="D9" s="4">
        <v>5011</v>
      </c>
      <c r="E9" s="5">
        <v>22.66</v>
      </c>
      <c r="F9" s="4">
        <v>4707</v>
      </c>
      <c r="G9" s="5">
        <v>26.44</v>
      </c>
      <c r="H9" s="4">
        <v>9</v>
      </c>
    </row>
    <row r="10" spans="1:8" x14ac:dyDescent="0.2">
      <c r="A10" s="2" t="s">
        <v>37</v>
      </c>
      <c r="B10" s="4">
        <v>378</v>
      </c>
      <c r="C10" s="5">
        <v>0.94</v>
      </c>
      <c r="D10" s="4">
        <v>80</v>
      </c>
      <c r="E10" s="5">
        <v>0.36</v>
      </c>
      <c r="F10" s="4">
        <v>297</v>
      </c>
      <c r="G10" s="5">
        <v>1.67</v>
      </c>
      <c r="H10" s="4">
        <v>1</v>
      </c>
    </row>
    <row r="11" spans="1:8" x14ac:dyDescent="0.2">
      <c r="A11" s="2" t="s">
        <v>38</v>
      </c>
      <c r="B11" s="4">
        <v>2971</v>
      </c>
      <c r="C11" s="5">
        <v>7.35</v>
      </c>
      <c r="D11" s="4">
        <v>1250</v>
      </c>
      <c r="E11" s="5">
        <v>5.65</v>
      </c>
      <c r="F11" s="4">
        <v>1714</v>
      </c>
      <c r="G11" s="5">
        <v>9.6300000000000008</v>
      </c>
      <c r="H11" s="4">
        <v>2</v>
      </c>
    </row>
    <row r="12" spans="1:8" x14ac:dyDescent="0.2">
      <c r="A12" s="2" t="s">
        <v>39</v>
      </c>
      <c r="B12" s="4">
        <v>1901</v>
      </c>
      <c r="C12" s="5">
        <v>4.7</v>
      </c>
      <c r="D12" s="4">
        <v>1045</v>
      </c>
      <c r="E12" s="5">
        <v>4.7300000000000004</v>
      </c>
      <c r="F12" s="4">
        <v>825</v>
      </c>
      <c r="G12" s="5">
        <v>4.63</v>
      </c>
      <c r="H12" s="4">
        <v>3</v>
      </c>
    </row>
    <row r="13" spans="1:8" x14ac:dyDescent="0.2">
      <c r="A13" s="2" t="s">
        <v>40</v>
      </c>
      <c r="B13" s="4">
        <v>4653</v>
      </c>
      <c r="C13" s="5">
        <v>11.51</v>
      </c>
      <c r="D13" s="4">
        <v>3812</v>
      </c>
      <c r="E13" s="5">
        <v>17.239999999999998</v>
      </c>
      <c r="F13" s="4">
        <v>822</v>
      </c>
      <c r="G13" s="5">
        <v>4.62</v>
      </c>
      <c r="H13" s="4">
        <v>7</v>
      </c>
    </row>
    <row r="14" spans="1:8" x14ac:dyDescent="0.2">
      <c r="A14" s="2" t="s">
        <v>41</v>
      </c>
      <c r="B14" s="4">
        <v>4984</v>
      </c>
      <c r="C14" s="5">
        <v>12.33</v>
      </c>
      <c r="D14" s="4">
        <v>4082</v>
      </c>
      <c r="E14" s="5">
        <v>18.46</v>
      </c>
      <c r="F14" s="4">
        <v>864</v>
      </c>
      <c r="G14" s="5">
        <v>4.8499999999999996</v>
      </c>
      <c r="H14" s="4">
        <v>8</v>
      </c>
    </row>
    <row r="15" spans="1:8" x14ac:dyDescent="0.2">
      <c r="A15" s="2" t="s">
        <v>42</v>
      </c>
      <c r="B15" s="4">
        <v>1602</v>
      </c>
      <c r="C15" s="5">
        <v>3.96</v>
      </c>
      <c r="D15" s="4">
        <v>1067</v>
      </c>
      <c r="E15" s="5">
        <v>4.82</v>
      </c>
      <c r="F15" s="4">
        <v>362</v>
      </c>
      <c r="G15" s="5">
        <v>2.0299999999999998</v>
      </c>
      <c r="H15" s="4">
        <v>12</v>
      </c>
    </row>
    <row r="16" spans="1:8" x14ac:dyDescent="0.2">
      <c r="A16" s="2" t="s">
        <v>43</v>
      </c>
      <c r="B16" s="4">
        <v>1571</v>
      </c>
      <c r="C16" s="5">
        <v>3.89</v>
      </c>
      <c r="D16" s="4">
        <v>939</v>
      </c>
      <c r="E16" s="5">
        <v>4.25</v>
      </c>
      <c r="F16" s="4">
        <v>552</v>
      </c>
      <c r="G16" s="5">
        <v>3.1</v>
      </c>
      <c r="H16" s="4">
        <v>16</v>
      </c>
    </row>
    <row r="17" spans="1:8" x14ac:dyDescent="0.2">
      <c r="A17" s="2" t="s">
        <v>44</v>
      </c>
      <c r="B17" s="4">
        <v>1574</v>
      </c>
      <c r="C17" s="5">
        <v>3.89</v>
      </c>
      <c r="D17" s="4">
        <v>662</v>
      </c>
      <c r="E17" s="5">
        <v>2.99</v>
      </c>
      <c r="F17" s="4">
        <v>800</v>
      </c>
      <c r="G17" s="5">
        <v>4.49</v>
      </c>
      <c r="H17" s="4">
        <v>19</v>
      </c>
    </row>
    <row r="18" spans="1:8" x14ac:dyDescent="0.2">
      <c r="A18" s="1" t="s">
        <v>1</v>
      </c>
      <c r="B18" s="4">
        <v>5289</v>
      </c>
      <c r="C18" s="5">
        <v>100.01</v>
      </c>
      <c r="D18" s="4">
        <v>2576</v>
      </c>
      <c r="E18" s="5">
        <v>100.01</v>
      </c>
      <c r="F18" s="4">
        <v>2611</v>
      </c>
      <c r="G18" s="5">
        <v>99.97999999999999</v>
      </c>
      <c r="H18" s="4">
        <v>16</v>
      </c>
    </row>
    <row r="19" spans="1:8" x14ac:dyDescent="0.2">
      <c r="A19" s="2" t="s">
        <v>30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31</v>
      </c>
      <c r="B20" s="4">
        <v>802</v>
      </c>
      <c r="C20" s="5">
        <v>15.16</v>
      </c>
      <c r="D20" s="4">
        <v>261</v>
      </c>
      <c r="E20" s="5">
        <v>10.130000000000001</v>
      </c>
      <c r="F20" s="4">
        <v>541</v>
      </c>
      <c r="G20" s="5">
        <v>20.72</v>
      </c>
      <c r="H20" s="4">
        <v>0</v>
      </c>
    </row>
    <row r="21" spans="1:8" x14ac:dyDescent="0.2">
      <c r="A21" s="2" t="s">
        <v>32</v>
      </c>
      <c r="B21" s="4">
        <v>355</v>
      </c>
      <c r="C21" s="5">
        <v>6.71</v>
      </c>
      <c r="D21" s="4">
        <v>139</v>
      </c>
      <c r="E21" s="5">
        <v>5.4</v>
      </c>
      <c r="F21" s="4">
        <v>216</v>
      </c>
      <c r="G21" s="5">
        <v>8.27</v>
      </c>
      <c r="H21" s="4">
        <v>0</v>
      </c>
    </row>
    <row r="22" spans="1:8" x14ac:dyDescent="0.2">
      <c r="A22" s="2" t="s">
        <v>33</v>
      </c>
      <c r="B22" s="4">
        <v>26</v>
      </c>
      <c r="C22" s="5">
        <v>0.49</v>
      </c>
      <c r="D22" s="4">
        <v>0</v>
      </c>
      <c r="E22" s="5">
        <v>0</v>
      </c>
      <c r="F22" s="4">
        <v>25</v>
      </c>
      <c r="G22" s="5">
        <v>0.96</v>
      </c>
      <c r="H22" s="4">
        <v>0</v>
      </c>
    </row>
    <row r="23" spans="1:8" x14ac:dyDescent="0.2">
      <c r="A23" s="2" t="s">
        <v>34</v>
      </c>
      <c r="B23" s="4">
        <v>50</v>
      </c>
      <c r="C23" s="5">
        <v>0.95</v>
      </c>
      <c r="D23" s="4">
        <v>2</v>
      </c>
      <c r="E23" s="5">
        <v>0.08</v>
      </c>
      <c r="F23" s="4">
        <v>47</v>
      </c>
      <c r="G23" s="5">
        <v>1.8</v>
      </c>
      <c r="H23" s="4">
        <v>1</v>
      </c>
    </row>
    <row r="24" spans="1:8" x14ac:dyDescent="0.2">
      <c r="A24" s="2" t="s">
        <v>35</v>
      </c>
      <c r="B24" s="4">
        <v>32</v>
      </c>
      <c r="C24" s="5">
        <v>0.61</v>
      </c>
      <c r="D24" s="4">
        <v>5</v>
      </c>
      <c r="E24" s="5">
        <v>0.19</v>
      </c>
      <c r="F24" s="4">
        <v>27</v>
      </c>
      <c r="G24" s="5">
        <v>1.03</v>
      </c>
      <c r="H24" s="4">
        <v>0</v>
      </c>
    </row>
    <row r="25" spans="1:8" x14ac:dyDescent="0.2">
      <c r="A25" s="2" t="s">
        <v>36</v>
      </c>
      <c r="B25" s="4">
        <v>1194</v>
      </c>
      <c r="C25" s="5">
        <v>22.58</v>
      </c>
      <c r="D25" s="4">
        <v>558</v>
      </c>
      <c r="E25" s="5">
        <v>21.66</v>
      </c>
      <c r="F25" s="4">
        <v>635</v>
      </c>
      <c r="G25" s="5">
        <v>24.32</v>
      </c>
      <c r="H25" s="4">
        <v>0</v>
      </c>
    </row>
    <row r="26" spans="1:8" x14ac:dyDescent="0.2">
      <c r="A26" s="2" t="s">
        <v>37</v>
      </c>
      <c r="B26" s="4">
        <v>77</v>
      </c>
      <c r="C26" s="5">
        <v>1.46</v>
      </c>
      <c r="D26" s="4">
        <v>9</v>
      </c>
      <c r="E26" s="5">
        <v>0.35</v>
      </c>
      <c r="F26" s="4">
        <v>68</v>
      </c>
      <c r="G26" s="5">
        <v>2.6</v>
      </c>
      <c r="H26" s="4">
        <v>0</v>
      </c>
    </row>
    <row r="27" spans="1:8" x14ac:dyDescent="0.2">
      <c r="A27" s="2" t="s">
        <v>38</v>
      </c>
      <c r="B27" s="4">
        <v>385</v>
      </c>
      <c r="C27" s="5">
        <v>7.28</v>
      </c>
      <c r="D27" s="4">
        <v>127</v>
      </c>
      <c r="E27" s="5">
        <v>4.93</v>
      </c>
      <c r="F27" s="4">
        <v>258</v>
      </c>
      <c r="G27" s="5">
        <v>9.8800000000000008</v>
      </c>
      <c r="H27" s="4">
        <v>0</v>
      </c>
    </row>
    <row r="28" spans="1:8" x14ac:dyDescent="0.2">
      <c r="A28" s="2" t="s">
        <v>39</v>
      </c>
      <c r="B28" s="4">
        <v>348</v>
      </c>
      <c r="C28" s="5">
        <v>6.58</v>
      </c>
      <c r="D28" s="4">
        <v>162</v>
      </c>
      <c r="E28" s="5">
        <v>6.29</v>
      </c>
      <c r="F28" s="4">
        <v>181</v>
      </c>
      <c r="G28" s="5">
        <v>6.93</v>
      </c>
      <c r="H28" s="4">
        <v>2</v>
      </c>
    </row>
    <row r="29" spans="1:8" x14ac:dyDescent="0.2">
      <c r="A29" s="2" t="s">
        <v>40</v>
      </c>
      <c r="B29" s="4">
        <v>565</v>
      </c>
      <c r="C29" s="5">
        <v>10.68</v>
      </c>
      <c r="D29" s="4">
        <v>431</v>
      </c>
      <c r="E29" s="5">
        <v>16.73</v>
      </c>
      <c r="F29" s="4">
        <v>129</v>
      </c>
      <c r="G29" s="5">
        <v>4.9400000000000004</v>
      </c>
      <c r="H29" s="4">
        <v>2</v>
      </c>
    </row>
    <row r="30" spans="1:8" x14ac:dyDescent="0.2">
      <c r="A30" s="2" t="s">
        <v>41</v>
      </c>
      <c r="B30" s="4">
        <v>705</v>
      </c>
      <c r="C30" s="5">
        <v>13.33</v>
      </c>
      <c r="D30" s="4">
        <v>545</v>
      </c>
      <c r="E30" s="5">
        <v>21.16</v>
      </c>
      <c r="F30" s="4">
        <v>154</v>
      </c>
      <c r="G30" s="5">
        <v>5.9</v>
      </c>
      <c r="H30" s="4">
        <v>0</v>
      </c>
    </row>
    <row r="31" spans="1:8" x14ac:dyDescent="0.2">
      <c r="A31" s="2" t="s">
        <v>42</v>
      </c>
      <c r="B31" s="4">
        <v>246</v>
      </c>
      <c r="C31" s="5">
        <v>4.6500000000000004</v>
      </c>
      <c r="D31" s="4">
        <v>126</v>
      </c>
      <c r="E31" s="5">
        <v>4.8899999999999997</v>
      </c>
      <c r="F31" s="4">
        <v>74</v>
      </c>
      <c r="G31" s="5">
        <v>2.83</v>
      </c>
      <c r="H31" s="4">
        <v>2</v>
      </c>
    </row>
    <row r="32" spans="1:8" x14ac:dyDescent="0.2">
      <c r="A32" s="2" t="s">
        <v>43</v>
      </c>
      <c r="B32" s="4">
        <v>242</v>
      </c>
      <c r="C32" s="5">
        <v>4.58</v>
      </c>
      <c r="D32" s="4">
        <v>114</v>
      </c>
      <c r="E32" s="5">
        <v>4.43</v>
      </c>
      <c r="F32" s="4">
        <v>109</v>
      </c>
      <c r="G32" s="5">
        <v>4.17</v>
      </c>
      <c r="H32" s="4">
        <v>5</v>
      </c>
    </row>
    <row r="33" spans="1:8" x14ac:dyDescent="0.2">
      <c r="A33" s="2" t="s">
        <v>44</v>
      </c>
      <c r="B33" s="4">
        <v>262</v>
      </c>
      <c r="C33" s="5">
        <v>4.95</v>
      </c>
      <c r="D33" s="4">
        <v>97</v>
      </c>
      <c r="E33" s="5">
        <v>3.77</v>
      </c>
      <c r="F33" s="4">
        <v>147</v>
      </c>
      <c r="G33" s="5">
        <v>5.63</v>
      </c>
      <c r="H33" s="4">
        <v>4</v>
      </c>
    </row>
    <row r="34" spans="1:8" x14ac:dyDescent="0.2">
      <c r="A34" s="1" t="s">
        <v>2</v>
      </c>
      <c r="B34" s="4">
        <v>6348</v>
      </c>
      <c r="C34" s="5">
        <v>100.00000000000001</v>
      </c>
      <c r="D34" s="4">
        <v>2812</v>
      </c>
      <c r="E34" s="5">
        <v>100.01</v>
      </c>
      <c r="F34" s="4">
        <v>3519</v>
      </c>
      <c r="G34" s="5">
        <v>99.990000000000009</v>
      </c>
      <c r="H34" s="4">
        <v>7</v>
      </c>
    </row>
    <row r="35" spans="1:8" x14ac:dyDescent="0.2">
      <c r="A35" s="2" t="s">
        <v>30</v>
      </c>
      <c r="B35" s="4">
        <v>3</v>
      </c>
      <c r="C35" s="5">
        <v>0.05</v>
      </c>
      <c r="D35" s="4">
        <v>0</v>
      </c>
      <c r="E35" s="5">
        <v>0</v>
      </c>
      <c r="F35" s="4">
        <v>3</v>
      </c>
      <c r="G35" s="5">
        <v>0.09</v>
      </c>
      <c r="H35" s="4">
        <v>0</v>
      </c>
    </row>
    <row r="36" spans="1:8" x14ac:dyDescent="0.2">
      <c r="A36" s="2" t="s">
        <v>31</v>
      </c>
      <c r="B36" s="4">
        <v>1042</v>
      </c>
      <c r="C36" s="5">
        <v>16.41</v>
      </c>
      <c r="D36" s="4">
        <v>202</v>
      </c>
      <c r="E36" s="5">
        <v>7.18</v>
      </c>
      <c r="F36" s="4">
        <v>840</v>
      </c>
      <c r="G36" s="5">
        <v>23.87</v>
      </c>
      <c r="H36" s="4">
        <v>0</v>
      </c>
    </row>
    <row r="37" spans="1:8" x14ac:dyDescent="0.2">
      <c r="A37" s="2" t="s">
        <v>32</v>
      </c>
      <c r="B37" s="4">
        <v>632</v>
      </c>
      <c r="C37" s="5">
        <v>9.9600000000000009</v>
      </c>
      <c r="D37" s="4">
        <v>210</v>
      </c>
      <c r="E37" s="5">
        <v>7.47</v>
      </c>
      <c r="F37" s="4">
        <v>422</v>
      </c>
      <c r="G37" s="5">
        <v>11.99</v>
      </c>
      <c r="H37" s="4">
        <v>0</v>
      </c>
    </row>
    <row r="38" spans="1:8" x14ac:dyDescent="0.2">
      <c r="A38" s="2" t="s">
        <v>33</v>
      </c>
      <c r="B38" s="4">
        <v>11</v>
      </c>
      <c r="C38" s="5">
        <v>0.17</v>
      </c>
      <c r="D38" s="4">
        <v>0</v>
      </c>
      <c r="E38" s="5">
        <v>0</v>
      </c>
      <c r="F38" s="4">
        <v>10</v>
      </c>
      <c r="G38" s="5">
        <v>0.28000000000000003</v>
      </c>
      <c r="H38" s="4">
        <v>0</v>
      </c>
    </row>
    <row r="39" spans="1:8" x14ac:dyDescent="0.2">
      <c r="A39" s="2" t="s">
        <v>34</v>
      </c>
      <c r="B39" s="4">
        <v>55</v>
      </c>
      <c r="C39" s="5">
        <v>0.87</v>
      </c>
      <c r="D39" s="4">
        <v>1</v>
      </c>
      <c r="E39" s="5">
        <v>0.04</v>
      </c>
      <c r="F39" s="4">
        <v>54</v>
      </c>
      <c r="G39" s="5">
        <v>1.53</v>
      </c>
      <c r="H39" s="4">
        <v>0</v>
      </c>
    </row>
    <row r="40" spans="1:8" x14ac:dyDescent="0.2">
      <c r="A40" s="2" t="s">
        <v>35</v>
      </c>
      <c r="B40" s="4">
        <v>95</v>
      </c>
      <c r="C40" s="5">
        <v>1.5</v>
      </c>
      <c r="D40" s="4">
        <v>8</v>
      </c>
      <c r="E40" s="5">
        <v>0.28000000000000003</v>
      </c>
      <c r="F40" s="4">
        <v>87</v>
      </c>
      <c r="G40" s="5">
        <v>2.4700000000000002</v>
      </c>
      <c r="H40" s="4">
        <v>0</v>
      </c>
    </row>
    <row r="41" spans="1:8" x14ac:dyDescent="0.2">
      <c r="A41" s="2" t="s">
        <v>36</v>
      </c>
      <c r="B41" s="4">
        <v>1472</v>
      </c>
      <c r="C41" s="5">
        <v>23.19</v>
      </c>
      <c r="D41" s="4">
        <v>616</v>
      </c>
      <c r="E41" s="5">
        <v>21.91</v>
      </c>
      <c r="F41" s="4">
        <v>855</v>
      </c>
      <c r="G41" s="5">
        <v>24.3</v>
      </c>
      <c r="H41" s="4">
        <v>1</v>
      </c>
    </row>
    <row r="42" spans="1:8" x14ac:dyDescent="0.2">
      <c r="A42" s="2" t="s">
        <v>37</v>
      </c>
      <c r="B42" s="4">
        <v>77</v>
      </c>
      <c r="C42" s="5">
        <v>1.21</v>
      </c>
      <c r="D42" s="4">
        <v>15</v>
      </c>
      <c r="E42" s="5">
        <v>0.53</v>
      </c>
      <c r="F42" s="4">
        <v>62</v>
      </c>
      <c r="G42" s="5">
        <v>1.76</v>
      </c>
      <c r="H42" s="4">
        <v>0</v>
      </c>
    </row>
    <row r="43" spans="1:8" x14ac:dyDescent="0.2">
      <c r="A43" s="2" t="s">
        <v>38</v>
      </c>
      <c r="B43" s="4">
        <v>520</v>
      </c>
      <c r="C43" s="5">
        <v>8.19</v>
      </c>
      <c r="D43" s="4">
        <v>120</v>
      </c>
      <c r="E43" s="5">
        <v>4.2699999999999996</v>
      </c>
      <c r="F43" s="4">
        <v>399</v>
      </c>
      <c r="G43" s="5">
        <v>11.34</v>
      </c>
      <c r="H43" s="4">
        <v>1</v>
      </c>
    </row>
    <row r="44" spans="1:8" x14ac:dyDescent="0.2">
      <c r="A44" s="2" t="s">
        <v>39</v>
      </c>
      <c r="B44" s="4">
        <v>340</v>
      </c>
      <c r="C44" s="5">
        <v>5.36</v>
      </c>
      <c r="D44" s="4">
        <v>151</v>
      </c>
      <c r="E44" s="5">
        <v>5.37</v>
      </c>
      <c r="F44" s="4">
        <v>187</v>
      </c>
      <c r="G44" s="5">
        <v>5.31</v>
      </c>
      <c r="H44" s="4">
        <v>0</v>
      </c>
    </row>
    <row r="45" spans="1:8" x14ac:dyDescent="0.2">
      <c r="A45" s="2" t="s">
        <v>40</v>
      </c>
      <c r="B45" s="4">
        <v>656</v>
      </c>
      <c r="C45" s="5">
        <v>10.33</v>
      </c>
      <c r="D45" s="4">
        <v>539</v>
      </c>
      <c r="E45" s="5">
        <v>19.170000000000002</v>
      </c>
      <c r="F45" s="4">
        <v>116</v>
      </c>
      <c r="G45" s="5">
        <v>3.3</v>
      </c>
      <c r="H45" s="4">
        <v>0</v>
      </c>
    </row>
    <row r="46" spans="1:8" x14ac:dyDescent="0.2">
      <c r="A46" s="2" t="s">
        <v>41</v>
      </c>
      <c r="B46" s="4">
        <v>751</v>
      </c>
      <c r="C46" s="5">
        <v>11.83</v>
      </c>
      <c r="D46" s="4">
        <v>600</v>
      </c>
      <c r="E46" s="5">
        <v>21.34</v>
      </c>
      <c r="F46" s="4">
        <v>149</v>
      </c>
      <c r="G46" s="5">
        <v>4.2300000000000004</v>
      </c>
      <c r="H46" s="4">
        <v>1</v>
      </c>
    </row>
    <row r="47" spans="1:8" x14ac:dyDescent="0.2">
      <c r="A47" s="2" t="s">
        <v>42</v>
      </c>
      <c r="B47" s="4">
        <v>184</v>
      </c>
      <c r="C47" s="5">
        <v>2.9</v>
      </c>
      <c r="D47" s="4">
        <v>112</v>
      </c>
      <c r="E47" s="5">
        <v>3.98</v>
      </c>
      <c r="F47" s="4">
        <v>71</v>
      </c>
      <c r="G47" s="5">
        <v>2.02</v>
      </c>
      <c r="H47" s="4">
        <v>0</v>
      </c>
    </row>
    <row r="48" spans="1:8" x14ac:dyDescent="0.2">
      <c r="A48" s="2" t="s">
        <v>43</v>
      </c>
      <c r="B48" s="4">
        <v>237</v>
      </c>
      <c r="C48" s="5">
        <v>3.73</v>
      </c>
      <c r="D48" s="4">
        <v>154</v>
      </c>
      <c r="E48" s="5">
        <v>5.48</v>
      </c>
      <c r="F48" s="4">
        <v>80</v>
      </c>
      <c r="G48" s="5">
        <v>2.27</v>
      </c>
      <c r="H48" s="4">
        <v>1</v>
      </c>
    </row>
    <row r="49" spans="1:8" x14ac:dyDescent="0.2">
      <c r="A49" s="2" t="s">
        <v>44</v>
      </c>
      <c r="B49" s="4">
        <v>273</v>
      </c>
      <c r="C49" s="5">
        <v>4.3</v>
      </c>
      <c r="D49" s="4">
        <v>84</v>
      </c>
      <c r="E49" s="5">
        <v>2.99</v>
      </c>
      <c r="F49" s="4">
        <v>184</v>
      </c>
      <c r="G49" s="5">
        <v>5.23</v>
      </c>
      <c r="H49" s="4">
        <v>3</v>
      </c>
    </row>
    <row r="50" spans="1:8" x14ac:dyDescent="0.2">
      <c r="A50" s="1" t="s">
        <v>3</v>
      </c>
      <c r="B50" s="4">
        <v>3773</v>
      </c>
      <c r="C50" s="5">
        <v>100</v>
      </c>
      <c r="D50" s="4">
        <v>2180</v>
      </c>
      <c r="E50" s="5">
        <v>100</v>
      </c>
      <c r="F50" s="4">
        <v>1571</v>
      </c>
      <c r="G50" s="5">
        <v>99.989999999999981</v>
      </c>
      <c r="H50" s="4">
        <v>6</v>
      </c>
    </row>
    <row r="51" spans="1:8" x14ac:dyDescent="0.2">
      <c r="A51" s="2" t="s">
        <v>30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31</v>
      </c>
      <c r="B52" s="4">
        <v>435</v>
      </c>
      <c r="C52" s="5">
        <v>11.53</v>
      </c>
      <c r="D52" s="4">
        <v>176</v>
      </c>
      <c r="E52" s="5">
        <v>8.07</v>
      </c>
      <c r="F52" s="4">
        <v>259</v>
      </c>
      <c r="G52" s="5">
        <v>16.489999999999998</v>
      </c>
      <c r="H52" s="4">
        <v>0</v>
      </c>
    </row>
    <row r="53" spans="1:8" x14ac:dyDescent="0.2">
      <c r="A53" s="2" t="s">
        <v>32</v>
      </c>
      <c r="B53" s="4">
        <v>311</v>
      </c>
      <c r="C53" s="5">
        <v>8.24</v>
      </c>
      <c r="D53" s="4">
        <v>135</v>
      </c>
      <c r="E53" s="5">
        <v>6.19</v>
      </c>
      <c r="F53" s="4">
        <v>176</v>
      </c>
      <c r="G53" s="5">
        <v>11.2</v>
      </c>
      <c r="H53" s="4">
        <v>0</v>
      </c>
    </row>
    <row r="54" spans="1:8" x14ac:dyDescent="0.2">
      <c r="A54" s="2" t="s">
        <v>33</v>
      </c>
      <c r="B54" s="4">
        <v>9</v>
      </c>
      <c r="C54" s="5">
        <v>0.24</v>
      </c>
      <c r="D54" s="4">
        <v>0</v>
      </c>
      <c r="E54" s="5">
        <v>0</v>
      </c>
      <c r="F54" s="4">
        <v>9</v>
      </c>
      <c r="G54" s="5">
        <v>0.56999999999999995</v>
      </c>
      <c r="H54" s="4">
        <v>0</v>
      </c>
    </row>
    <row r="55" spans="1:8" x14ac:dyDescent="0.2">
      <c r="A55" s="2" t="s">
        <v>34</v>
      </c>
      <c r="B55" s="4">
        <v>31</v>
      </c>
      <c r="C55" s="5">
        <v>0.82</v>
      </c>
      <c r="D55" s="4">
        <v>6</v>
      </c>
      <c r="E55" s="5">
        <v>0.28000000000000003</v>
      </c>
      <c r="F55" s="4">
        <v>25</v>
      </c>
      <c r="G55" s="5">
        <v>1.59</v>
      </c>
      <c r="H55" s="4">
        <v>0</v>
      </c>
    </row>
    <row r="56" spans="1:8" x14ac:dyDescent="0.2">
      <c r="A56" s="2" t="s">
        <v>35</v>
      </c>
      <c r="B56" s="4">
        <v>21</v>
      </c>
      <c r="C56" s="5">
        <v>0.56000000000000005</v>
      </c>
      <c r="D56" s="4">
        <v>6</v>
      </c>
      <c r="E56" s="5">
        <v>0.28000000000000003</v>
      </c>
      <c r="F56" s="4">
        <v>15</v>
      </c>
      <c r="G56" s="5">
        <v>0.95</v>
      </c>
      <c r="H56" s="4">
        <v>0</v>
      </c>
    </row>
    <row r="57" spans="1:8" x14ac:dyDescent="0.2">
      <c r="A57" s="2" t="s">
        <v>36</v>
      </c>
      <c r="B57" s="4">
        <v>1001</v>
      </c>
      <c r="C57" s="5">
        <v>26.53</v>
      </c>
      <c r="D57" s="4">
        <v>484</v>
      </c>
      <c r="E57" s="5">
        <v>22.2</v>
      </c>
      <c r="F57" s="4">
        <v>516</v>
      </c>
      <c r="G57" s="5">
        <v>32.85</v>
      </c>
      <c r="H57" s="4">
        <v>1</v>
      </c>
    </row>
    <row r="58" spans="1:8" x14ac:dyDescent="0.2">
      <c r="A58" s="2" t="s">
        <v>37</v>
      </c>
      <c r="B58" s="4">
        <v>35</v>
      </c>
      <c r="C58" s="5">
        <v>0.93</v>
      </c>
      <c r="D58" s="4">
        <v>14</v>
      </c>
      <c r="E58" s="5">
        <v>0.64</v>
      </c>
      <c r="F58" s="4">
        <v>21</v>
      </c>
      <c r="G58" s="5">
        <v>1.34</v>
      </c>
      <c r="H58" s="4">
        <v>0</v>
      </c>
    </row>
    <row r="59" spans="1:8" x14ac:dyDescent="0.2">
      <c r="A59" s="2" t="s">
        <v>38</v>
      </c>
      <c r="B59" s="4">
        <v>435</v>
      </c>
      <c r="C59" s="5">
        <v>11.53</v>
      </c>
      <c r="D59" s="4">
        <v>255</v>
      </c>
      <c r="E59" s="5">
        <v>11.7</v>
      </c>
      <c r="F59" s="4">
        <v>179</v>
      </c>
      <c r="G59" s="5">
        <v>11.39</v>
      </c>
      <c r="H59" s="4">
        <v>0</v>
      </c>
    </row>
    <row r="60" spans="1:8" x14ac:dyDescent="0.2">
      <c r="A60" s="2" t="s">
        <v>39</v>
      </c>
      <c r="B60" s="4">
        <v>178</v>
      </c>
      <c r="C60" s="5">
        <v>4.72</v>
      </c>
      <c r="D60" s="4">
        <v>119</v>
      </c>
      <c r="E60" s="5">
        <v>5.46</v>
      </c>
      <c r="F60" s="4">
        <v>57</v>
      </c>
      <c r="G60" s="5">
        <v>3.63</v>
      </c>
      <c r="H60" s="4">
        <v>0</v>
      </c>
    </row>
    <row r="61" spans="1:8" x14ac:dyDescent="0.2">
      <c r="A61" s="2" t="s">
        <v>40</v>
      </c>
      <c r="B61" s="4">
        <v>451</v>
      </c>
      <c r="C61" s="5">
        <v>11.95</v>
      </c>
      <c r="D61" s="4">
        <v>363</v>
      </c>
      <c r="E61" s="5">
        <v>16.649999999999999</v>
      </c>
      <c r="F61" s="4">
        <v>88</v>
      </c>
      <c r="G61" s="5">
        <v>5.6</v>
      </c>
      <c r="H61" s="4">
        <v>0</v>
      </c>
    </row>
    <row r="62" spans="1:8" x14ac:dyDescent="0.2">
      <c r="A62" s="2" t="s">
        <v>41</v>
      </c>
      <c r="B62" s="4">
        <v>466</v>
      </c>
      <c r="C62" s="5">
        <v>12.35</v>
      </c>
      <c r="D62" s="4">
        <v>376</v>
      </c>
      <c r="E62" s="5">
        <v>17.25</v>
      </c>
      <c r="F62" s="4">
        <v>84</v>
      </c>
      <c r="G62" s="5">
        <v>5.35</v>
      </c>
      <c r="H62" s="4">
        <v>3</v>
      </c>
    </row>
    <row r="63" spans="1:8" x14ac:dyDescent="0.2">
      <c r="A63" s="2" t="s">
        <v>42</v>
      </c>
      <c r="B63" s="4">
        <v>137</v>
      </c>
      <c r="C63" s="5">
        <v>3.63</v>
      </c>
      <c r="D63" s="4">
        <v>96</v>
      </c>
      <c r="E63" s="5">
        <v>4.4000000000000004</v>
      </c>
      <c r="F63" s="4">
        <v>39</v>
      </c>
      <c r="G63" s="5">
        <v>2.48</v>
      </c>
      <c r="H63" s="4">
        <v>0</v>
      </c>
    </row>
    <row r="64" spans="1:8" x14ac:dyDescent="0.2">
      <c r="A64" s="2" t="s">
        <v>43</v>
      </c>
      <c r="B64" s="4">
        <v>144</v>
      </c>
      <c r="C64" s="5">
        <v>3.82</v>
      </c>
      <c r="D64" s="4">
        <v>95</v>
      </c>
      <c r="E64" s="5">
        <v>4.3600000000000003</v>
      </c>
      <c r="F64" s="4">
        <v>47</v>
      </c>
      <c r="G64" s="5">
        <v>2.99</v>
      </c>
      <c r="H64" s="4">
        <v>0</v>
      </c>
    </row>
    <row r="65" spans="1:8" x14ac:dyDescent="0.2">
      <c r="A65" s="2" t="s">
        <v>44</v>
      </c>
      <c r="B65" s="4">
        <v>119</v>
      </c>
      <c r="C65" s="5">
        <v>3.15</v>
      </c>
      <c r="D65" s="4">
        <v>55</v>
      </c>
      <c r="E65" s="5">
        <v>2.52</v>
      </c>
      <c r="F65" s="4">
        <v>56</v>
      </c>
      <c r="G65" s="5">
        <v>3.56</v>
      </c>
      <c r="H65" s="4">
        <v>2</v>
      </c>
    </row>
    <row r="66" spans="1:8" x14ac:dyDescent="0.2">
      <c r="A66" s="1" t="s">
        <v>4</v>
      </c>
      <c r="B66" s="4">
        <v>4422</v>
      </c>
      <c r="C66" s="5">
        <v>100.00000000000001</v>
      </c>
      <c r="D66" s="4">
        <v>2725</v>
      </c>
      <c r="E66" s="5">
        <v>99.990000000000009</v>
      </c>
      <c r="F66" s="4">
        <v>1633</v>
      </c>
      <c r="G66" s="5">
        <v>100.01</v>
      </c>
      <c r="H66" s="4">
        <v>9</v>
      </c>
    </row>
    <row r="67" spans="1:8" x14ac:dyDescent="0.2">
      <c r="A67" s="2" t="s">
        <v>30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31</v>
      </c>
      <c r="B68" s="4">
        <v>656</v>
      </c>
      <c r="C68" s="5">
        <v>14.83</v>
      </c>
      <c r="D68" s="4">
        <v>315</v>
      </c>
      <c r="E68" s="5">
        <v>11.56</v>
      </c>
      <c r="F68" s="4">
        <v>341</v>
      </c>
      <c r="G68" s="5">
        <v>20.88</v>
      </c>
      <c r="H68" s="4">
        <v>0</v>
      </c>
    </row>
    <row r="69" spans="1:8" x14ac:dyDescent="0.2">
      <c r="A69" s="2" t="s">
        <v>32</v>
      </c>
      <c r="B69" s="4">
        <v>358</v>
      </c>
      <c r="C69" s="5">
        <v>8.1</v>
      </c>
      <c r="D69" s="4">
        <v>150</v>
      </c>
      <c r="E69" s="5">
        <v>5.5</v>
      </c>
      <c r="F69" s="4">
        <v>207</v>
      </c>
      <c r="G69" s="5">
        <v>12.68</v>
      </c>
      <c r="H69" s="4">
        <v>1</v>
      </c>
    </row>
    <row r="70" spans="1:8" x14ac:dyDescent="0.2">
      <c r="A70" s="2" t="s">
        <v>33</v>
      </c>
      <c r="B70" s="4">
        <v>11</v>
      </c>
      <c r="C70" s="5">
        <v>0.25</v>
      </c>
      <c r="D70" s="4">
        <v>1</v>
      </c>
      <c r="E70" s="5">
        <v>0.04</v>
      </c>
      <c r="F70" s="4">
        <v>10</v>
      </c>
      <c r="G70" s="5">
        <v>0.61</v>
      </c>
      <c r="H70" s="4">
        <v>0</v>
      </c>
    </row>
    <row r="71" spans="1:8" x14ac:dyDescent="0.2">
      <c r="A71" s="2" t="s">
        <v>34</v>
      </c>
      <c r="B71" s="4">
        <v>17</v>
      </c>
      <c r="C71" s="5">
        <v>0.38</v>
      </c>
      <c r="D71" s="4">
        <v>2</v>
      </c>
      <c r="E71" s="5">
        <v>7.0000000000000007E-2</v>
      </c>
      <c r="F71" s="4">
        <v>15</v>
      </c>
      <c r="G71" s="5">
        <v>0.92</v>
      </c>
      <c r="H71" s="4">
        <v>0</v>
      </c>
    </row>
    <row r="72" spans="1:8" x14ac:dyDescent="0.2">
      <c r="A72" s="2" t="s">
        <v>35</v>
      </c>
      <c r="B72" s="4">
        <v>36</v>
      </c>
      <c r="C72" s="5">
        <v>0.81</v>
      </c>
      <c r="D72" s="4">
        <v>13</v>
      </c>
      <c r="E72" s="5">
        <v>0.48</v>
      </c>
      <c r="F72" s="4">
        <v>23</v>
      </c>
      <c r="G72" s="5">
        <v>1.41</v>
      </c>
      <c r="H72" s="4">
        <v>0</v>
      </c>
    </row>
    <row r="73" spans="1:8" x14ac:dyDescent="0.2">
      <c r="A73" s="2" t="s">
        <v>36</v>
      </c>
      <c r="B73" s="4">
        <v>895</v>
      </c>
      <c r="C73" s="5">
        <v>20.239999999999998</v>
      </c>
      <c r="D73" s="4">
        <v>475</v>
      </c>
      <c r="E73" s="5">
        <v>17.43</v>
      </c>
      <c r="F73" s="4">
        <v>418</v>
      </c>
      <c r="G73" s="5">
        <v>25.6</v>
      </c>
      <c r="H73" s="4">
        <v>2</v>
      </c>
    </row>
    <row r="74" spans="1:8" x14ac:dyDescent="0.2">
      <c r="A74" s="2" t="s">
        <v>37</v>
      </c>
      <c r="B74" s="4">
        <v>42</v>
      </c>
      <c r="C74" s="5">
        <v>0.95</v>
      </c>
      <c r="D74" s="4">
        <v>13</v>
      </c>
      <c r="E74" s="5">
        <v>0.48</v>
      </c>
      <c r="F74" s="4">
        <v>29</v>
      </c>
      <c r="G74" s="5">
        <v>1.78</v>
      </c>
      <c r="H74" s="4">
        <v>0</v>
      </c>
    </row>
    <row r="75" spans="1:8" x14ac:dyDescent="0.2">
      <c r="A75" s="2" t="s">
        <v>38</v>
      </c>
      <c r="B75" s="4">
        <v>465</v>
      </c>
      <c r="C75" s="5">
        <v>10.52</v>
      </c>
      <c r="D75" s="4">
        <v>259</v>
      </c>
      <c r="E75" s="5">
        <v>9.5</v>
      </c>
      <c r="F75" s="4">
        <v>206</v>
      </c>
      <c r="G75" s="5">
        <v>12.61</v>
      </c>
      <c r="H75" s="4">
        <v>0</v>
      </c>
    </row>
    <row r="76" spans="1:8" x14ac:dyDescent="0.2">
      <c r="A76" s="2" t="s">
        <v>39</v>
      </c>
      <c r="B76" s="4">
        <v>216</v>
      </c>
      <c r="C76" s="5">
        <v>4.88</v>
      </c>
      <c r="D76" s="4">
        <v>136</v>
      </c>
      <c r="E76" s="5">
        <v>4.99</v>
      </c>
      <c r="F76" s="4">
        <v>76</v>
      </c>
      <c r="G76" s="5">
        <v>4.6500000000000004</v>
      </c>
      <c r="H76" s="4">
        <v>1</v>
      </c>
    </row>
    <row r="77" spans="1:8" x14ac:dyDescent="0.2">
      <c r="A77" s="2" t="s">
        <v>40</v>
      </c>
      <c r="B77" s="4">
        <v>619</v>
      </c>
      <c r="C77" s="5">
        <v>14</v>
      </c>
      <c r="D77" s="4">
        <v>547</v>
      </c>
      <c r="E77" s="5">
        <v>20.07</v>
      </c>
      <c r="F77" s="4">
        <v>69</v>
      </c>
      <c r="G77" s="5">
        <v>4.2300000000000004</v>
      </c>
      <c r="H77" s="4">
        <v>1</v>
      </c>
    </row>
    <row r="78" spans="1:8" x14ac:dyDescent="0.2">
      <c r="A78" s="2" t="s">
        <v>41</v>
      </c>
      <c r="B78" s="4">
        <v>547</v>
      </c>
      <c r="C78" s="5">
        <v>12.37</v>
      </c>
      <c r="D78" s="4">
        <v>463</v>
      </c>
      <c r="E78" s="5">
        <v>16.989999999999998</v>
      </c>
      <c r="F78" s="4">
        <v>81</v>
      </c>
      <c r="G78" s="5">
        <v>4.96</v>
      </c>
      <c r="H78" s="4">
        <v>1</v>
      </c>
    </row>
    <row r="79" spans="1:8" x14ac:dyDescent="0.2">
      <c r="A79" s="2" t="s">
        <v>42</v>
      </c>
      <c r="B79" s="4">
        <v>206</v>
      </c>
      <c r="C79" s="5">
        <v>4.66</v>
      </c>
      <c r="D79" s="4">
        <v>154</v>
      </c>
      <c r="E79" s="5">
        <v>5.65</v>
      </c>
      <c r="F79" s="4">
        <v>35</v>
      </c>
      <c r="G79" s="5">
        <v>2.14</v>
      </c>
      <c r="H79" s="4">
        <v>0</v>
      </c>
    </row>
    <row r="80" spans="1:8" x14ac:dyDescent="0.2">
      <c r="A80" s="2" t="s">
        <v>43</v>
      </c>
      <c r="B80" s="4">
        <v>182</v>
      </c>
      <c r="C80" s="5">
        <v>4.12</v>
      </c>
      <c r="D80" s="4">
        <v>113</v>
      </c>
      <c r="E80" s="5">
        <v>4.1500000000000004</v>
      </c>
      <c r="F80" s="4">
        <v>62</v>
      </c>
      <c r="G80" s="5">
        <v>3.8</v>
      </c>
      <c r="H80" s="4">
        <v>3</v>
      </c>
    </row>
    <row r="81" spans="1:8" x14ac:dyDescent="0.2">
      <c r="A81" s="2" t="s">
        <v>44</v>
      </c>
      <c r="B81" s="4">
        <v>172</v>
      </c>
      <c r="C81" s="5">
        <v>3.89</v>
      </c>
      <c r="D81" s="4">
        <v>84</v>
      </c>
      <c r="E81" s="5">
        <v>3.08</v>
      </c>
      <c r="F81" s="4">
        <v>61</v>
      </c>
      <c r="G81" s="5">
        <v>3.74</v>
      </c>
      <c r="H81" s="4">
        <v>0</v>
      </c>
    </row>
    <row r="82" spans="1:8" x14ac:dyDescent="0.2">
      <c r="A82" s="1" t="s">
        <v>5</v>
      </c>
      <c r="B82" s="4">
        <v>3076</v>
      </c>
      <c r="C82" s="5">
        <v>100.00999999999999</v>
      </c>
      <c r="D82" s="4">
        <v>1475</v>
      </c>
      <c r="E82" s="5">
        <v>100.01</v>
      </c>
      <c r="F82" s="4">
        <v>1567</v>
      </c>
      <c r="G82" s="5">
        <v>100</v>
      </c>
      <c r="H82" s="4">
        <v>4</v>
      </c>
    </row>
    <row r="83" spans="1:8" x14ac:dyDescent="0.2">
      <c r="A83" s="2" t="s">
        <v>30</v>
      </c>
      <c r="B83" s="4">
        <v>1</v>
      </c>
      <c r="C83" s="5">
        <v>0.03</v>
      </c>
      <c r="D83" s="4">
        <v>0</v>
      </c>
      <c r="E83" s="5">
        <v>0</v>
      </c>
      <c r="F83" s="4">
        <v>1</v>
      </c>
      <c r="G83" s="5">
        <v>0.06</v>
      </c>
      <c r="H83" s="4">
        <v>0</v>
      </c>
    </row>
    <row r="84" spans="1:8" x14ac:dyDescent="0.2">
      <c r="A84" s="2" t="s">
        <v>31</v>
      </c>
      <c r="B84" s="4">
        <v>415</v>
      </c>
      <c r="C84" s="5">
        <v>13.49</v>
      </c>
      <c r="D84" s="4">
        <v>122</v>
      </c>
      <c r="E84" s="5">
        <v>8.27</v>
      </c>
      <c r="F84" s="4">
        <v>293</v>
      </c>
      <c r="G84" s="5">
        <v>18.7</v>
      </c>
      <c r="H84" s="4">
        <v>0</v>
      </c>
    </row>
    <row r="85" spans="1:8" x14ac:dyDescent="0.2">
      <c r="A85" s="2" t="s">
        <v>32</v>
      </c>
      <c r="B85" s="4">
        <v>408</v>
      </c>
      <c r="C85" s="5">
        <v>13.26</v>
      </c>
      <c r="D85" s="4">
        <v>157</v>
      </c>
      <c r="E85" s="5">
        <v>10.64</v>
      </c>
      <c r="F85" s="4">
        <v>250</v>
      </c>
      <c r="G85" s="5">
        <v>15.95</v>
      </c>
      <c r="H85" s="4">
        <v>1</v>
      </c>
    </row>
    <row r="86" spans="1:8" x14ac:dyDescent="0.2">
      <c r="A86" s="2" t="s">
        <v>33</v>
      </c>
      <c r="B86" s="4">
        <v>6</v>
      </c>
      <c r="C86" s="5">
        <v>0.2</v>
      </c>
      <c r="D86" s="4">
        <v>0</v>
      </c>
      <c r="E86" s="5">
        <v>0</v>
      </c>
      <c r="F86" s="4">
        <v>4</v>
      </c>
      <c r="G86" s="5">
        <v>0.26</v>
      </c>
      <c r="H86" s="4">
        <v>0</v>
      </c>
    </row>
    <row r="87" spans="1:8" x14ac:dyDescent="0.2">
      <c r="A87" s="2" t="s">
        <v>34</v>
      </c>
      <c r="B87" s="4">
        <v>34</v>
      </c>
      <c r="C87" s="5">
        <v>1.1100000000000001</v>
      </c>
      <c r="D87" s="4">
        <v>2</v>
      </c>
      <c r="E87" s="5">
        <v>0.14000000000000001</v>
      </c>
      <c r="F87" s="4">
        <v>32</v>
      </c>
      <c r="G87" s="5">
        <v>2.04</v>
      </c>
      <c r="H87" s="4">
        <v>0</v>
      </c>
    </row>
    <row r="88" spans="1:8" x14ac:dyDescent="0.2">
      <c r="A88" s="2" t="s">
        <v>35</v>
      </c>
      <c r="B88" s="4">
        <v>25</v>
      </c>
      <c r="C88" s="5">
        <v>0.81</v>
      </c>
      <c r="D88" s="4">
        <v>5</v>
      </c>
      <c r="E88" s="5">
        <v>0.34</v>
      </c>
      <c r="F88" s="4">
        <v>18</v>
      </c>
      <c r="G88" s="5">
        <v>1.1499999999999999</v>
      </c>
      <c r="H88" s="4">
        <v>1</v>
      </c>
    </row>
    <row r="89" spans="1:8" x14ac:dyDescent="0.2">
      <c r="A89" s="2" t="s">
        <v>36</v>
      </c>
      <c r="B89" s="4">
        <v>808</v>
      </c>
      <c r="C89" s="5">
        <v>26.27</v>
      </c>
      <c r="D89" s="4">
        <v>334</v>
      </c>
      <c r="E89" s="5">
        <v>22.64</v>
      </c>
      <c r="F89" s="4">
        <v>474</v>
      </c>
      <c r="G89" s="5">
        <v>30.25</v>
      </c>
      <c r="H89" s="4">
        <v>0</v>
      </c>
    </row>
    <row r="90" spans="1:8" x14ac:dyDescent="0.2">
      <c r="A90" s="2" t="s">
        <v>37</v>
      </c>
      <c r="B90" s="4">
        <v>22</v>
      </c>
      <c r="C90" s="5">
        <v>0.72</v>
      </c>
      <c r="D90" s="4">
        <v>2</v>
      </c>
      <c r="E90" s="5">
        <v>0.14000000000000001</v>
      </c>
      <c r="F90" s="4">
        <v>20</v>
      </c>
      <c r="G90" s="5">
        <v>1.28</v>
      </c>
      <c r="H90" s="4">
        <v>0</v>
      </c>
    </row>
    <row r="91" spans="1:8" x14ac:dyDescent="0.2">
      <c r="A91" s="2" t="s">
        <v>38</v>
      </c>
      <c r="B91" s="4">
        <v>242</v>
      </c>
      <c r="C91" s="5">
        <v>7.87</v>
      </c>
      <c r="D91" s="4">
        <v>91</v>
      </c>
      <c r="E91" s="5">
        <v>6.17</v>
      </c>
      <c r="F91" s="4">
        <v>151</v>
      </c>
      <c r="G91" s="5">
        <v>9.64</v>
      </c>
      <c r="H91" s="4">
        <v>0</v>
      </c>
    </row>
    <row r="92" spans="1:8" x14ac:dyDescent="0.2">
      <c r="A92" s="2" t="s">
        <v>39</v>
      </c>
      <c r="B92" s="4">
        <v>160</v>
      </c>
      <c r="C92" s="5">
        <v>5.2</v>
      </c>
      <c r="D92" s="4">
        <v>93</v>
      </c>
      <c r="E92" s="5">
        <v>6.31</v>
      </c>
      <c r="F92" s="4">
        <v>64</v>
      </c>
      <c r="G92" s="5">
        <v>4.08</v>
      </c>
      <c r="H92" s="4">
        <v>0</v>
      </c>
    </row>
    <row r="93" spans="1:8" x14ac:dyDescent="0.2">
      <c r="A93" s="2" t="s">
        <v>40</v>
      </c>
      <c r="B93" s="4">
        <v>290</v>
      </c>
      <c r="C93" s="5">
        <v>9.43</v>
      </c>
      <c r="D93" s="4">
        <v>221</v>
      </c>
      <c r="E93" s="5">
        <v>14.98</v>
      </c>
      <c r="F93" s="4">
        <v>69</v>
      </c>
      <c r="G93" s="5">
        <v>4.4000000000000004</v>
      </c>
      <c r="H93" s="4">
        <v>0</v>
      </c>
    </row>
    <row r="94" spans="1:8" x14ac:dyDescent="0.2">
      <c r="A94" s="2" t="s">
        <v>41</v>
      </c>
      <c r="B94" s="4">
        <v>327</v>
      </c>
      <c r="C94" s="5">
        <v>10.63</v>
      </c>
      <c r="D94" s="4">
        <v>251</v>
      </c>
      <c r="E94" s="5">
        <v>17.02</v>
      </c>
      <c r="F94" s="4">
        <v>74</v>
      </c>
      <c r="G94" s="5">
        <v>4.72</v>
      </c>
      <c r="H94" s="4">
        <v>1</v>
      </c>
    </row>
    <row r="95" spans="1:8" x14ac:dyDescent="0.2">
      <c r="A95" s="2" t="s">
        <v>42</v>
      </c>
      <c r="B95" s="4">
        <v>154</v>
      </c>
      <c r="C95" s="5">
        <v>5.01</v>
      </c>
      <c r="D95" s="4">
        <v>109</v>
      </c>
      <c r="E95" s="5">
        <v>7.39</v>
      </c>
      <c r="F95" s="4">
        <v>27</v>
      </c>
      <c r="G95" s="5">
        <v>1.72</v>
      </c>
      <c r="H95" s="4">
        <v>1</v>
      </c>
    </row>
    <row r="96" spans="1:8" x14ac:dyDescent="0.2">
      <c r="A96" s="2" t="s">
        <v>43</v>
      </c>
      <c r="B96" s="4">
        <v>97</v>
      </c>
      <c r="C96" s="5">
        <v>3.15</v>
      </c>
      <c r="D96" s="4">
        <v>59</v>
      </c>
      <c r="E96" s="5">
        <v>4</v>
      </c>
      <c r="F96" s="4">
        <v>38</v>
      </c>
      <c r="G96" s="5">
        <v>2.4300000000000002</v>
      </c>
      <c r="H96" s="4">
        <v>0</v>
      </c>
    </row>
    <row r="97" spans="1:8" x14ac:dyDescent="0.2">
      <c r="A97" s="2" t="s">
        <v>44</v>
      </c>
      <c r="B97" s="4">
        <v>87</v>
      </c>
      <c r="C97" s="5">
        <v>2.83</v>
      </c>
      <c r="D97" s="4">
        <v>29</v>
      </c>
      <c r="E97" s="5">
        <v>1.97</v>
      </c>
      <c r="F97" s="4">
        <v>52</v>
      </c>
      <c r="G97" s="5">
        <v>3.32</v>
      </c>
      <c r="H97" s="4">
        <v>0</v>
      </c>
    </row>
    <row r="98" spans="1:8" x14ac:dyDescent="0.2">
      <c r="A98" s="1" t="s">
        <v>6</v>
      </c>
      <c r="B98" s="4">
        <v>3278</v>
      </c>
      <c r="C98" s="5">
        <v>99.980000000000018</v>
      </c>
      <c r="D98" s="4">
        <v>1582</v>
      </c>
      <c r="E98" s="5">
        <v>99.97</v>
      </c>
      <c r="F98" s="4">
        <v>1667</v>
      </c>
      <c r="G98" s="5">
        <v>100.01000000000002</v>
      </c>
      <c r="H98" s="4">
        <v>9</v>
      </c>
    </row>
    <row r="99" spans="1:8" x14ac:dyDescent="0.2">
      <c r="A99" s="2" t="s">
        <v>30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31</v>
      </c>
      <c r="B100" s="4">
        <v>552</v>
      </c>
      <c r="C100" s="5">
        <v>16.84</v>
      </c>
      <c r="D100" s="4">
        <v>178</v>
      </c>
      <c r="E100" s="5">
        <v>11.25</v>
      </c>
      <c r="F100" s="4">
        <v>374</v>
      </c>
      <c r="G100" s="5">
        <v>22.44</v>
      </c>
      <c r="H100" s="4">
        <v>0</v>
      </c>
    </row>
    <row r="101" spans="1:8" x14ac:dyDescent="0.2">
      <c r="A101" s="2" t="s">
        <v>32</v>
      </c>
      <c r="B101" s="4">
        <v>344</v>
      </c>
      <c r="C101" s="5">
        <v>10.49</v>
      </c>
      <c r="D101" s="4">
        <v>132</v>
      </c>
      <c r="E101" s="5">
        <v>8.34</v>
      </c>
      <c r="F101" s="4">
        <v>212</v>
      </c>
      <c r="G101" s="5">
        <v>12.72</v>
      </c>
      <c r="H101" s="4">
        <v>0</v>
      </c>
    </row>
    <row r="102" spans="1:8" x14ac:dyDescent="0.2">
      <c r="A102" s="2" t="s">
        <v>33</v>
      </c>
      <c r="B102" s="4">
        <v>8</v>
      </c>
      <c r="C102" s="5">
        <v>0.24</v>
      </c>
      <c r="D102" s="4">
        <v>0</v>
      </c>
      <c r="E102" s="5">
        <v>0</v>
      </c>
      <c r="F102" s="4">
        <v>8</v>
      </c>
      <c r="G102" s="5">
        <v>0.48</v>
      </c>
      <c r="H102" s="4">
        <v>0</v>
      </c>
    </row>
    <row r="103" spans="1:8" x14ac:dyDescent="0.2">
      <c r="A103" s="2" t="s">
        <v>34</v>
      </c>
      <c r="B103" s="4">
        <v>18</v>
      </c>
      <c r="C103" s="5">
        <v>0.55000000000000004</v>
      </c>
      <c r="D103" s="4">
        <v>2</v>
      </c>
      <c r="E103" s="5">
        <v>0.13</v>
      </c>
      <c r="F103" s="4">
        <v>16</v>
      </c>
      <c r="G103" s="5">
        <v>0.96</v>
      </c>
      <c r="H103" s="4">
        <v>0</v>
      </c>
    </row>
    <row r="104" spans="1:8" x14ac:dyDescent="0.2">
      <c r="A104" s="2" t="s">
        <v>35</v>
      </c>
      <c r="B104" s="4">
        <v>45</v>
      </c>
      <c r="C104" s="5">
        <v>1.37</v>
      </c>
      <c r="D104" s="4">
        <v>4</v>
      </c>
      <c r="E104" s="5">
        <v>0.25</v>
      </c>
      <c r="F104" s="4">
        <v>41</v>
      </c>
      <c r="G104" s="5">
        <v>2.46</v>
      </c>
      <c r="H104" s="4">
        <v>0</v>
      </c>
    </row>
    <row r="105" spans="1:8" x14ac:dyDescent="0.2">
      <c r="A105" s="2" t="s">
        <v>36</v>
      </c>
      <c r="B105" s="4">
        <v>798</v>
      </c>
      <c r="C105" s="5">
        <v>24.34</v>
      </c>
      <c r="D105" s="4">
        <v>369</v>
      </c>
      <c r="E105" s="5">
        <v>23.32</v>
      </c>
      <c r="F105" s="4">
        <v>429</v>
      </c>
      <c r="G105" s="5">
        <v>25.73</v>
      </c>
      <c r="H105" s="4">
        <v>0</v>
      </c>
    </row>
    <row r="106" spans="1:8" x14ac:dyDescent="0.2">
      <c r="A106" s="2" t="s">
        <v>37</v>
      </c>
      <c r="B106" s="4">
        <v>31</v>
      </c>
      <c r="C106" s="5">
        <v>0.95</v>
      </c>
      <c r="D106" s="4">
        <v>3</v>
      </c>
      <c r="E106" s="5">
        <v>0.19</v>
      </c>
      <c r="F106" s="4">
        <v>28</v>
      </c>
      <c r="G106" s="5">
        <v>1.68</v>
      </c>
      <c r="H106" s="4">
        <v>0</v>
      </c>
    </row>
    <row r="107" spans="1:8" x14ac:dyDescent="0.2">
      <c r="A107" s="2" t="s">
        <v>38</v>
      </c>
      <c r="B107" s="4">
        <v>186</v>
      </c>
      <c r="C107" s="5">
        <v>5.67</v>
      </c>
      <c r="D107" s="4">
        <v>26</v>
      </c>
      <c r="E107" s="5">
        <v>1.64</v>
      </c>
      <c r="F107" s="4">
        <v>160</v>
      </c>
      <c r="G107" s="5">
        <v>9.6</v>
      </c>
      <c r="H107" s="4">
        <v>0</v>
      </c>
    </row>
    <row r="108" spans="1:8" x14ac:dyDescent="0.2">
      <c r="A108" s="2" t="s">
        <v>39</v>
      </c>
      <c r="B108" s="4">
        <v>144</v>
      </c>
      <c r="C108" s="5">
        <v>4.3899999999999997</v>
      </c>
      <c r="D108" s="4">
        <v>73</v>
      </c>
      <c r="E108" s="5">
        <v>4.6100000000000003</v>
      </c>
      <c r="F108" s="4">
        <v>70</v>
      </c>
      <c r="G108" s="5">
        <v>4.2</v>
      </c>
      <c r="H108" s="4">
        <v>0</v>
      </c>
    </row>
    <row r="109" spans="1:8" x14ac:dyDescent="0.2">
      <c r="A109" s="2" t="s">
        <v>40</v>
      </c>
      <c r="B109" s="4">
        <v>343</v>
      </c>
      <c r="C109" s="5">
        <v>10.46</v>
      </c>
      <c r="D109" s="4">
        <v>266</v>
      </c>
      <c r="E109" s="5">
        <v>16.809999999999999</v>
      </c>
      <c r="F109" s="4">
        <v>77</v>
      </c>
      <c r="G109" s="5">
        <v>4.62</v>
      </c>
      <c r="H109" s="4">
        <v>0</v>
      </c>
    </row>
    <row r="110" spans="1:8" x14ac:dyDescent="0.2">
      <c r="A110" s="2" t="s">
        <v>41</v>
      </c>
      <c r="B110" s="4">
        <v>406</v>
      </c>
      <c r="C110" s="5">
        <v>12.39</v>
      </c>
      <c r="D110" s="4">
        <v>316</v>
      </c>
      <c r="E110" s="5">
        <v>19.97</v>
      </c>
      <c r="F110" s="4">
        <v>90</v>
      </c>
      <c r="G110" s="5">
        <v>5.4</v>
      </c>
      <c r="H110" s="4">
        <v>0</v>
      </c>
    </row>
    <row r="111" spans="1:8" x14ac:dyDescent="0.2">
      <c r="A111" s="2" t="s">
        <v>42</v>
      </c>
      <c r="B111" s="4">
        <v>135</v>
      </c>
      <c r="C111" s="5">
        <v>4.12</v>
      </c>
      <c r="D111" s="4">
        <v>84</v>
      </c>
      <c r="E111" s="5">
        <v>5.31</v>
      </c>
      <c r="F111" s="4">
        <v>35</v>
      </c>
      <c r="G111" s="5">
        <v>2.1</v>
      </c>
      <c r="H111" s="4">
        <v>3</v>
      </c>
    </row>
    <row r="112" spans="1:8" x14ac:dyDescent="0.2">
      <c r="A112" s="2" t="s">
        <v>43</v>
      </c>
      <c r="B112" s="4">
        <v>124</v>
      </c>
      <c r="C112" s="5">
        <v>3.78</v>
      </c>
      <c r="D112" s="4">
        <v>70</v>
      </c>
      <c r="E112" s="5">
        <v>4.42</v>
      </c>
      <c r="F112" s="4">
        <v>49</v>
      </c>
      <c r="G112" s="5">
        <v>2.94</v>
      </c>
      <c r="H112" s="4">
        <v>2</v>
      </c>
    </row>
    <row r="113" spans="1:8" x14ac:dyDescent="0.2">
      <c r="A113" s="2" t="s">
        <v>44</v>
      </c>
      <c r="B113" s="4">
        <v>144</v>
      </c>
      <c r="C113" s="5">
        <v>4.3899999999999997</v>
      </c>
      <c r="D113" s="4">
        <v>59</v>
      </c>
      <c r="E113" s="5">
        <v>3.73</v>
      </c>
      <c r="F113" s="4">
        <v>78</v>
      </c>
      <c r="G113" s="5">
        <v>4.68</v>
      </c>
      <c r="H113" s="4">
        <v>4</v>
      </c>
    </row>
    <row r="114" spans="1:8" x14ac:dyDescent="0.2">
      <c r="A114" s="1" t="s">
        <v>7</v>
      </c>
      <c r="B114" s="4">
        <v>1629</v>
      </c>
      <c r="C114" s="5">
        <v>99.999999999999986</v>
      </c>
      <c r="D114" s="4">
        <v>972</v>
      </c>
      <c r="E114" s="5">
        <v>100</v>
      </c>
      <c r="F114" s="4">
        <v>638</v>
      </c>
      <c r="G114" s="5">
        <v>100.01</v>
      </c>
      <c r="H114" s="4">
        <v>9</v>
      </c>
    </row>
    <row r="115" spans="1:8" x14ac:dyDescent="0.2">
      <c r="A115" s="2" t="s">
        <v>30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31</v>
      </c>
      <c r="B116" s="4">
        <v>194</v>
      </c>
      <c r="C116" s="5">
        <v>11.91</v>
      </c>
      <c r="D116" s="4">
        <v>90</v>
      </c>
      <c r="E116" s="5">
        <v>9.26</v>
      </c>
      <c r="F116" s="4">
        <v>104</v>
      </c>
      <c r="G116" s="5">
        <v>16.3</v>
      </c>
      <c r="H116" s="4">
        <v>0</v>
      </c>
    </row>
    <row r="117" spans="1:8" x14ac:dyDescent="0.2">
      <c r="A117" s="2" t="s">
        <v>32</v>
      </c>
      <c r="B117" s="4">
        <v>115</v>
      </c>
      <c r="C117" s="5">
        <v>7.06</v>
      </c>
      <c r="D117" s="4">
        <v>50</v>
      </c>
      <c r="E117" s="5">
        <v>5.14</v>
      </c>
      <c r="F117" s="4">
        <v>65</v>
      </c>
      <c r="G117" s="5">
        <v>10.19</v>
      </c>
      <c r="H117" s="4">
        <v>0</v>
      </c>
    </row>
    <row r="118" spans="1:8" x14ac:dyDescent="0.2">
      <c r="A118" s="2" t="s">
        <v>33</v>
      </c>
      <c r="B118" s="4">
        <v>3</v>
      </c>
      <c r="C118" s="5">
        <v>0.18</v>
      </c>
      <c r="D118" s="4">
        <v>1</v>
      </c>
      <c r="E118" s="5">
        <v>0.1</v>
      </c>
      <c r="F118" s="4">
        <v>2</v>
      </c>
      <c r="G118" s="5">
        <v>0.31</v>
      </c>
      <c r="H118" s="4">
        <v>0</v>
      </c>
    </row>
    <row r="119" spans="1:8" x14ac:dyDescent="0.2">
      <c r="A119" s="2" t="s">
        <v>34</v>
      </c>
      <c r="B119" s="4">
        <v>18</v>
      </c>
      <c r="C119" s="5">
        <v>1.1000000000000001</v>
      </c>
      <c r="D119" s="4">
        <v>0</v>
      </c>
      <c r="E119" s="5">
        <v>0</v>
      </c>
      <c r="F119" s="4">
        <v>18</v>
      </c>
      <c r="G119" s="5">
        <v>2.82</v>
      </c>
      <c r="H119" s="4">
        <v>0</v>
      </c>
    </row>
    <row r="120" spans="1:8" x14ac:dyDescent="0.2">
      <c r="A120" s="2" t="s">
        <v>35</v>
      </c>
      <c r="B120" s="4">
        <v>9</v>
      </c>
      <c r="C120" s="5">
        <v>0.55000000000000004</v>
      </c>
      <c r="D120" s="4">
        <v>3</v>
      </c>
      <c r="E120" s="5">
        <v>0.31</v>
      </c>
      <c r="F120" s="4">
        <v>6</v>
      </c>
      <c r="G120" s="5">
        <v>0.94</v>
      </c>
      <c r="H120" s="4">
        <v>0</v>
      </c>
    </row>
    <row r="121" spans="1:8" x14ac:dyDescent="0.2">
      <c r="A121" s="2" t="s">
        <v>36</v>
      </c>
      <c r="B121" s="4">
        <v>366</v>
      </c>
      <c r="C121" s="5">
        <v>22.47</v>
      </c>
      <c r="D121" s="4">
        <v>192</v>
      </c>
      <c r="E121" s="5">
        <v>19.75</v>
      </c>
      <c r="F121" s="4">
        <v>173</v>
      </c>
      <c r="G121" s="5">
        <v>27.12</v>
      </c>
      <c r="H121" s="4">
        <v>1</v>
      </c>
    </row>
    <row r="122" spans="1:8" x14ac:dyDescent="0.2">
      <c r="A122" s="2" t="s">
        <v>37</v>
      </c>
      <c r="B122" s="4">
        <v>14</v>
      </c>
      <c r="C122" s="5">
        <v>0.86</v>
      </c>
      <c r="D122" s="4">
        <v>4</v>
      </c>
      <c r="E122" s="5">
        <v>0.41</v>
      </c>
      <c r="F122" s="4">
        <v>10</v>
      </c>
      <c r="G122" s="5">
        <v>1.57</v>
      </c>
      <c r="H122" s="4">
        <v>0</v>
      </c>
    </row>
    <row r="123" spans="1:8" x14ac:dyDescent="0.2">
      <c r="A123" s="2" t="s">
        <v>38</v>
      </c>
      <c r="B123" s="4">
        <v>186</v>
      </c>
      <c r="C123" s="5">
        <v>11.42</v>
      </c>
      <c r="D123" s="4">
        <v>101</v>
      </c>
      <c r="E123" s="5">
        <v>10.39</v>
      </c>
      <c r="F123" s="4">
        <v>85</v>
      </c>
      <c r="G123" s="5">
        <v>13.32</v>
      </c>
      <c r="H123" s="4">
        <v>0</v>
      </c>
    </row>
    <row r="124" spans="1:8" x14ac:dyDescent="0.2">
      <c r="A124" s="2" t="s">
        <v>39</v>
      </c>
      <c r="B124" s="4">
        <v>71</v>
      </c>
      <c r="C124" s="5">
        <v>4.3600000000000003</v>
      </c>
      <c r="D124" s="4">
        <v>42</v>
      </c>
      <c r="E124" s="5">
        <v>4.32</v>
      </c>
      <c r="F124" s="4">
        <v>28</v>
      </c>
      <c r="G124" s="5">
        <v>4.3899999999999997</v>
      </c>
      <c r="H124" s="4">
        <v>0</v>
      </c>
    </row>
    <row r="125" spans="1:8" x14ac:dyDescent="0.2">
      <c r="A125" s="2" t="s">
        <v>40</v>
      </c>
      <c r="B125" s="4">
        <v>158</v>
      </c>
      <c r="C125" s="5">
        <v>9.6999999999999993</v>
      </c>
      <c r="D125" s="4">
        <v>127</v>
      </c>
      <c r="E125" s="5">
        <v>13.07</v>
      </c>
      <c r="F125" s="4">
        <v>31</v>
      </c>
      <c r="G125" s="5">
        <v>4.8600000000000003</v>
      </c>
      <c r="H125" s="4">
        <v>0</v>
      </c>
    </row>
    <row r="126" spans="1:8" x14ac:dyDescent="0.2">
      <c r="A126" s="2" t="s">
        <v>41</v>
      </c>
      <c r="B126" s="4">
        <v>242</v>
      </c>
      <c r="C126" s="5">
        <v>14.86</v>
      </c>
      <c r="D126" s="4">
        <v>197</v>
      </c>
      <c r="E126" s="5">
        <v>20.27</v>
      </c>
      <c r="F126" s="4">
        <v>45</v>
      </c>
      <c r="G126" s="5">
        <v>7.05</v>
      </c>
      <c r="H126" s="4">
        <v>0</v>
      </c>
    </row>
    <row r="127" spans="1:8" x14ac:dyDescent="0.2">
      <c r="A127" s="2" t="s">
        <v>42</v>
      </c>
      <c r="B127" s="4">
        <v>107</v>
      </c>
      <c r="C127" s="5">
        <v>6.57</v>
      </c>
      <c r="D127" s="4">
        <v>82</v>
      </c>
      <c r="E127" s="5">
        <v>8.44</v>
      </c>
      <c r="F127" s="4">
        <v>16</v>
      </c>
      <c r="G127" s="5">
        <v>2.5099999999999998</v>
      </c>
      <c r="H127" s="4">
        <v>4</v>
      </c>
    </row>
    <row r="128" spans="1:8" x14ac:dyDescent="0.2">
      <c r="A128" s="2" t="s">
        <v>43</v>
      </c>
      <c r="B128" s="4">
        <v>90</v>
      </c>
      <c r="C128" s="5">
        <v>5.52</v>
      </c>
      <c r="D128" s="4">
        <v>56</v>
      </c>
      <c r="E128" s="5">
        <v>5.76</v>
      </c>
      <c r="F128" s="4">
        <v>29</v>
      </c>
      <c r="G128" s="5">
        <v>4.55</v>
      </c>
      <c r="H128" s="4">
        <v>2</v>
      </c>
    </row>
    <row r="129" spans="1:8" x14ac:dyDescent="0.2">
      <c r="A129" s="2" t="s">
        <v>44</v>
      </c>
      <c r="B129" s="4">
        <v>56</v>
      </c>
      <c r="C129" s="5">
        <v>3.44</v>
      </c>
      <c r="D129" s="4">
        <v>27</v>
      </c>
      <c r="E129" s="5">
        <v>2.78</v>
      </c>
      <c r="F129" s="4">
        <v>26</v>
      </c>
      <c r="G129" s="5">
        <v>4.08</v>
      </c>
      <c r="H129" s="4">
        <v>2</v>
      </c>
    </row>
    <row r="130" spans="1:8" x14ac:dyDescent="0.2">
      <c r="A130" s="1" t="s">
        <v>8</v>
      </c>
      <c r="B130" s="4">
        <v>694</v>
      </c>
      <c r="C130" s="5">
        <v>100.00999999999998</v>
      </c>
      <c r="D130" s="4">
        <v>485</v>
      </c>
      <c r="E130" s="5">
        <v>99.97999999999999</v>
      </c>
      <c r="F130" s="4">
        <v>189</v>
      </c>
      <c r="G130" s="5">
        <v>99.990000000000023</v>
      </c>
      <c r="H130" s="4">
        <v>1</v>
      </c>
    </row>
    <row r="131" spans="1:8" x14ac:dyDescent="0.2">
      <c r="A131" s="2" t="s">
        <v>30</v>
      </c>
      <c r="B131" s="4">
        <v>1</v>
      </c>
      <c r="C131" s="5">
        <v>0.14000000000000001</v>
      </c>
      <c r="D131" s="4">
        <v>0</v>
      </c>
      <c r="E131" s="5">
        <v>0</v>
      </c>
      <c r="F131" s="4">
        <v>1</v>
      </c>
      <c r="G131" s="5">
        <v>0.53</v>
      </c>
      <c r="H131" s="4">
        <v>0</v>
      </c>
    </row>
    <row r="132" spans="1:8" x14ac:dyDescent="0.2">
      <c r="A132" s="2" t="s">
        <v>31</v>
      </c>
      <c r="B132" s="4">
        <v>77</v>
      </c>
      <c r="C132" s="5">
        <v>11.1</v>
      </c>
      <c r="D132" s="4">
        <v>44</v>
      </c>
      <c r="E132" s="5">
        <v>9.07</v>
      </c>
      <c r="F132" s="4">
        <v>33</v>
      </c>
      <c r="G132" s="5">
        <v>17.46</v>
      </c>
      <c r="H132" s="4">
        <v>0</v>
      </c>
    </row>
    <row r="133" spans="1:8" x14ac:dyDescent="0.2">
      <c r="A133" s="2" t="s">
        <v>32</v>
      </c>
      <c r="B133" s="4">
        <v>42</v>
      </c>
      <c r="C133" s="5">
        <v>6.05</v>
      </c>
      <c r="D133" s="4">
        <v>23</v>
      </c>
      <c r="E133" s="5">
        <v>4.74</v>
      </c>
      <c r="F133" s="4">
        <v>19</v>
      </c>
      <c r="G133" s="5">
        <v>10.050000000000001</v>
      </c>
      <c r="H133" s="4">
        <v>0</v>
      </c>
    </row>
    <row r="134" spans="1:8" x14ac:dyDescent="0.2">
      <c r="A134" s="2" t="s">
        <v>33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34</v>
      </c>
      <c r="B135" s="4">
        <v>9</v>
      </c>
      <c r="C135" s="5">
        <v>1.3</v>
      </c>
      <c r="D135" s="4">
        <v>0</v>
      </c>
      <c r="E135" s="5">
        <v>0</v>
      </c>
      <c r="F135" s="4">
        <v>9</v>
      </c>
      <c r="G135" s="5">
        <v>4.76</v>
      </c>
      <c r="H135" s="4">
        <v>0</v>
      </c>
    </row>
    <row r="136" spans="1:8" x14ac:dyDescent="0.2">
      <c r="A136" s="2" t="s">
        <v>35</v>
      </c>
      <c r="B136" s="4">
        <v>5</v>
      </c>
      <c r="C136" s="5">
        <v>0.72</v>
      </c>
      <c r="D136" s="4">
        <v>2</v>
      </c>
      <c r="E136" s="5">
        <v>0.41</v>
      </c>
      <c r="F136" s="4">
        <v>3</v>
      </c>
      <c r="G136" s="5">
        <v>1.59</v>
      </c>
      <c r="H136" s="4">
        <v>0</v>
      </c>
    </row>
    <row r="137" spans="1:8" x14ac:dyDescent="0.2">
      <c r="A137" s="2" t="s">
        <v>36</v>
      </c>
      <c r="B137" s="4">
        <v>197</v>
      </c>
      <c r="C137" s="5">
        <v>28.39</v>
      </c>
      <c r="D137" s="4">
        <v>133</v>
      </c>
      <c r="E137" s="5">
        <v>27.42</v>
      </c>
      <c r="F137" s="4">
        <v>64</v>
      </c>
      <c r="G137" s="5">
        <v>33.86</v>
      </c>
      <c r="H137" s="4">
        <v>0</v>
      </c>
    </row>
    <row r="138" spans="1:8" x14ac:dyDescent="0.2">
      <c r="A138" s="2" t="s">
        <v>37</v>
      </c>
      <c r="B138" s="4">
        <v>9</v>
      </c>
      <c r="C138" s="5">
        <v>1.3</v>
      </c>
      <c r="D138" s="4">
        <v>3</v>
      </c>
      <c r="E138" s="5">
        <v>0.62</v>
      </c>
      <c r="F138" s="4">
        <v>6</v>
      </c>
      <c r="G138" s="5">
        <v>3.17</v>
      </c>
      <c r="H138" s="4">
        <v>0</v>
      </c>
    </row>
    <row r="139" spans="1:8" x14ac:dyDescent="0.2">
      <c r="A139" s="2" t="s">
        <v>38</v>
      </c>
      <c r="B139" s="4">
        <v>39</v>
      </c>
      <c r="C139" s="5">
        <v>5.62</v>
      </c>
      <c r="D139" s="4">
        <v>25</v>
      </c>
      <c r="E139" s="5">
        <v>5.15</v>
      </c>
      <c r="F139" s="4">
        <v>14</v>
      </c>
      <c r="G139" s="5">
        <v>7.41</v>
      </c>
      <c r="H139" s="4">
        <v>0</v>
      </c>
    </row>
    <row r="140" spans="1:8" x14ac:dyDescent="0.2">
      <c r="A140" s="2" t="s">
        <v>39</v>
      </c>
      <c r="B140" s="4">
        <v>18</v>
      </c>
      <c r="C140" s="5">
        <v>2.59</v>
      </c>
      <c r="D140" s="4">
        <v>11</v>
      </c>
      <c r="E140" s="5">
        <v>2.27</v>
      </c>
      <c r="F140" s="4">
        <v>4</v>
      </c>
      <c r="G140" s="5">
        <v>2.12</v>
      </c>
      <c r="H140" s="4">
        <v>0</v>
      </c>
    </row>
    <row r="141" spans="1:8" x14ac:dyDescent="0.2">
      <c r="A141" s="2" t="s">
        <v>40</v>
      </c>
      <c r="B141" s="4">
        <v>127</v>
      </c>
      <c r="C141" s="5">
        <v>18.3</v>
      </c>
      <c r="D141" s="4">
        <v>115</v>
      </c>
      <c r="E141" s="5">
        <v>23.71</v>
      </c>
      <c r="F141" s="4">
        <v>11</v>
      </c>
      <c r="G141" s="5">
        <v>5.82</v>
      </c>
      <c r="H141" s="4">
        <v>1</v>
      </c>
    </row>
    <row r="142" spans="1:8" x14ac:dyDescent="0.2">
      <c r="A142" s="2" t="s">
        <v>41</v>
      </c>
      <c r="B142" s="4">
        <v>94</v>
      </c>
      <c r="C142" s="5">
        <v>13.54</v>
      </c>
      <c r="D142" s="4">
        <v>88</v>
      </c>
      <c r="E142" s="5">
        <v>18.14</v>
      </c>
      <c r="F142" s="4">
        <v>6</v>
      </c>
      <c r="G142" s="5">
        <v>3.17</v>
      </c>
      <c r="H142" s="4">
        <v>0</v>
      </c>
    </row>
    <row r="143" spans="1:8" x14ac:dyDescent="0.2">
      <c r="A143" s="2" t="s">
        <v>42</v>
      </c>
      <c r="B143" s="4">
        <v>36</v>
      </c>
      <c r="C143" s="5">
        <v>5.19</v>
      </c>
      <c r="D143" s="4">
        <v>18</v>
      </c>
      <c r="E143" s="5">
        <v>3.71</v>
      </c>
      <c r="F143" s="4">
        <v>3</v>
      </c>
      <c r="G143" s="5">
        <v>1.59</v>
      </c>
      <c r="H143" s="4">
        <v>0</v>
      </c>
    </row>
    <row r="144" spans="1:8" x14ac:dyDescent="0.2">
      <c r="A144" s="2" t="s">
        <v>43</v>
      </c>
      <c r="B144" s="4">
        <v>26</v>
      </c>
      <c r="C144" s="5">
        <v>3.75</v>
      </c>
      <c r="D144" s="4">
        <v>18</v>
      </c>
      <c r="E144" s="5">
        <v>3.71</v>
      </c>
      <c r="F144" s="4">
        <v>7</v>
      </c>
      <c r="G144" s="5">
        <v>3.7</v>
      </c>
      <c r="H144" s="4">
        <v>0</v>
      </c>
    </row>
    <row r="145" spans="1:8" x14ac:dyDescent="0.2">
      <c r="A145" s="2" t="s">
        <v>44</v>
      </c>
      <c r="B145" s="4">
        <v>14</v>
      </c>
      <c r="C145" s="5">
        <v>2.02</v>
      </c>
      <c r="D145" s="4">
        <v>5</v>
      </c>
      <c r="E145" s="5">
        <v>1.03</v>
      </c>
      <c r="F145" s="4">
        <v>9</v>
      </c>
      <c r="G145" s="5">
        <v>4.76</v>
      </c>
      <c r="H145" s="4">
        <v>0</v>
      </c>
    </row>
    <row r="146" spans="1:8" x14ac:dyDescent="0.2">
      <c r="A146" s="1" t="s">
        <v>9</v>
      </c>
      <c r="B146" s="4">
        <v>739</v>
      </c>
      <c r="C146" s="5">
        <v>99.980000000000018</v>
      </c>
      <c r="D146" s="4">
        <v>428</v>
      </c>
      <c r="E146" s="5">
        <v>99.99</v>
      </c>
      <c r="F146" s="4">
        <v>301</v>
      </c>
      <c r="G146" s="5">
        <v>100</v>
      </c>
      <c r="H146" s="4">
        <v>3</v>
      </c>
    </row>
    <row r="147" spans="1:8" x14ac:dyDescent="0.2">
      <c r="A147" s="2" t="s">
        <v>30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31</v>
      </c>
      <c r="B148" s="4">
        <v>119</v>
      </c>
      <c r="C148" s="5">
        <v>16.100000000000001</v>
      </c>
      <c r="D148" s="4">
        <v>56</v>
      </c>
      <c r="E148" s="5">
        <v>13.08</v>
      </c>
      <c r="F148" s="4">
        <v>63</v>
      </c>
      <c r="G148" s="5">
        <v>20.93</v>
      </c>
      <c r="H148" s="4">
        <v>0</v>
      </c>
    </row>
    <row r="149" spans="1:8" x14ac:dyDescent="0.2">
      <c r="A149" s="2" t="s">
        <v>32</v>
      </c>
      <c r="B149" s="4">
        <v>91</v>
      </c>
      <c r="C149" s="5">
        <v>12.31</v>
      </c>
      <c r="D149" s="4">
        <v>39</v>
      </c>
      <c r="E149" s="5">
        <v>9.11</v>
      </c>
      <c r="F149" s="4">
        <v>52</v>
      </c>
      <c r="G149" s="5">
        <v>17.28</v>
      </c>
      <c r="H149" s="4">
        <v>0</v>
      </c>
    </row>
    <row r="150" spans="1:8" x14ac:dyDescent="0.2">
      <c r="A150" s="2" t="s">
        <v>33</v>
      </c>
      <c r="B150" s="4">
        <v>2</v>
      </c>
      <c r="C150" s="5">
        <v>0.27</v>
      </c>
      <c r="D150" s="4">
        <v>0</v>
      </c>
      <c r="E150" s="5">
        <v>0</v>
      </c>
      <c r="F150" s="4">
        <v>2</v>
      </c>
      <c r="G150" s="5">
        <v>0.66</v>
      </c>
      <c r="H150" s="4">
        <v>0</v>
      </c>
    </row>
    <row r="151" spans="1:8" x14ac:dyDescent="0.2">
      <c r="A151" s="2" t="s">
        <v>34</v>
      </c>
      <c r="B151" s="4">
        <v>0</v>
      </c>
      <c r="C151" s="5">
        <v>0</v>
      </c>
      <c r="D151" s="4">
        <v>0</v>
      </c>
      <c r="E151" s="5">
        <v>0</v>
      </c>
      <c r="F151" s="4">
        <v>0</v>
      </c>
      <c r="G151" s="5">
        <v>0</v>
      </c>
      <c r="H151" s="4">
        <v>0</v>
      </c>
    </row>
    <row r="152" spans="1:8" x14ac:dyDescent="0.2">
      <c r="A152" s="2" t="s">
        <v>35</v>
      </c>
      <c r="B152" s="4">
        <v>14</v>
      </c>
      <c r="C152" s="5">
        <v>1.89</v>
      </c>
      <c r="D152" s="4">
        <v>1</v>
      </c>
      <c r="E152" s="5">
        <v>0.23</v>
      </c>
      <c r="F152" s="4">
        <v>13</v>
      </c>
      <c r="G152" s="5">
        <v>4.32</v>
      </c>
      <c r="H152" s="4">
        <v>0</v>
      </c>
    </row>
    <row r="153" spans="1:8" x14ac:dyDescent="0.2">
      <c r="A153" s="2" t="s">
        <v>36</v>
      </c>
      <c r="B153" s="4">
        <v>188</v>
      </c>
      <c r="C153" s="5">
        <v>25.44</v>
      </c>
      <c r="D153" s="4">
        <v>112</v>
      </c>
      <c r="E153" s="5">
        <v>26.17</v>
      </c>
      <c r="F153" s="4">
        <v>76</v>
      </c>
      <c r="G153" s="5">
        <v>25.25</v>
      </c>
      <c r="H153" s="4">
        <v>0</v>
      </c>
    </row>
    <row r="154" spans="1:8" x14ac:dyDescent="0.2">
      <c r="A154" s="2" t="s">
        <v>37</v>
      </c>
      <c r="B154" s="4">
        <v>4</v>
      </c>
      <c r="C154" s="5">
        <v>0.54</v>
      </c>
      <c r="D154" s="4">
        <v>0</v>
      </c>
      <c r="E154" s="5">
        <v>0</v>
      </c>
      <c r="F154" s="4">
        <v>4</v>
      </c>
      <c r="G154" s="5">
        <v>1.33</v>
      </c>
      <c r="H154" s="4">
        <v>0</v>
      </c>
    </row>
    <row r="155" spans="1:8" x14ac:dyDescent="0.2">
      <c r="A155" s="2" t="s">
        <v>38</v>
      </c>
      <c r="B155" s="4">
        <v>29</v>
      </c>
      <c r="C155" s="5">
        <v>3.92</v>
      </c>
      <c r="D155" s="4">
        <v>4</v>
      </c>
      <c r="E155" s="5">
        <v>0.93</v>
      </c>
      <c r="F155" s="4">
        <v>25</v>
      </c>
      <c r="G155" s="5">
        <v>8.31</v>
      </c>
      <c r="H155" s="4">
        <v>0</v>
      </c>
    </row>
    <row r="156" spans="1:8" x14ac:dyDescent="0.2">
      <c r="A156" s="2" t="s">
        <v>39</v>
      </c>
      <c r="B156" s="4">
        <v>31</v>
      </c>
      <c r="C156" s="5">
        <v>4.1900000000000004</v>
      </c>
      <c r="D156" s="4">
        <v>19</v>
      </c>
      <c r="E156" s="5">
        <v>4.4400000000000004</v>
      </c>
      <c r="F156" s="4">
        <v>11</v>
      </c>
      <c r="G156" s="5">
        <v>3.65</v>
      </c>
      <c r="H156" s="4">
        <v>0</v>
      </c>
    </row>
    <row r="157" spans="1:8" x14ac:dyDescent="0.2">
      <c r="A157" s="2" t="s">
        <v>40</v>
      </c>
      <c r="B157" s="4">
        <v>84</v>
      </c>
      <c r="C157" s="5">
        <v>11.37</v>
      </c>
      <c r="D157" s="4">
        <v>68</v>
      </c>
      <c r="E157" s="5">
        <v>15.89</v>
      </c>
      <c r="F157" s="4">
        <v>15</v>
      </c>
      <c r="G157" s="5">
        <v>4.9800000000000004</v>
      </c>
      <c r="H157" s="4">
        <v>1</v>
      </c>
    </row>
    <row r="158" spans="1:8" x14ac:dyDescent="0.2">
      <c r="A158" s="2" t="s">
        <v>41</v>
      </c>
      <c r="B158" s="4">
        <v>97</v>
      </c>
      <c r="C158" s="5">
        <v>13.13</v>
      </c>
      <c r="D158" s="4">
        <v>81</v>
      </c>
      <c r="E158" s="5">
        <v>18.93</v>
      </c>
      <c r="F158" s="4">
        <v>15</v>
      </c>
      <c r="G158" s="5">
        <v>4.9800000000000004</v>
      </c>
      <c r="H158" s="4">
        <v>0</v>
      </c>
    </row>
    <row r="159" spans="1:8" x14ac:dyDescent="0.2">
      <c r="A159" s="2" t="s">
        <v>42</v>
      </c>
      <c r="B159" s="4">
        <v>31</v>
      </c>
      <c r="C159" s="5">
        <v>4.1900000000000004</v>
      </c>
      <c r="D159" s="4">
        <v>21</v>
      </c>
      <c r="E159" s="5">
        <v>4.91</v>
      </c>
      <c r="F159" s="4">
        <v>9</v>
      </c>
      <c r="G159" s="5">
        <v>2.99</v>
      </c>
      <c r="H159" s="4">
        <v>1</v>
      </c>
    </row>
    <row r="160" spans="1:8" x14ac:dyDescent="0.2">
      <c r="A160" s="2" t="s">
        <v>43</v>
      </c>
      <c r="B160" s="4">
        <v>22</v>
      </c>
      <c r="C160" s="5">
        <v>2.98</v>
      </c>
      <c r="D160" s="4">
        <v>15</v>
      </c>
      <c r="E160" s="5">
        <v>3.5</v>
      </c>
      <c r="F160" s="4">
        <v>4</v>
      </c>
      <c r="G160" s="5">
        <v>1.33</v>
      </c>
      <c r="H160" s="4">
        <v>0</v>
      </c>
    </row>
    <row r="161" spans="1:8" x14ac:dyDescent="0.2">
      <c r="A161" s="2" t="s">
        <v>44</v>
      </c>
      <c r="B161" s="4">
        <v>27</v>
      </c>
      <c r="C161" s="5">
        <v>3.65</v>
      </c>
      <c r="D161" s="4">
        <v>12</v>
      </c>
      <c r="E161" s="5">
        <v>2.8</v>
      </c>
      <c r="F161" s="4">
        <v>12</v>
      </c>
      <c r="G161" s="5">
        <v>3.99</v>
      </c>
      <c r="H161" s="4">
        <v>1</v>
      </c>
    </row>
    <row r="162" spans="1:8" x14ac:dyDescent="0.2">
      <c r="A162" s="1" t="s">
        <v>10</v>
      </c>
      <c r="B162" s="4">
        <v>693</v>
      </c>
      <c r="C162" s="5">
        <v>100</v>
      </c>
      <c r="D162" s="4">
        <v>446</v>
      </c>
      <c r="E162" s="5">
        <v>99.999999999999986</v>
      </c>
      <c r="F162" s="4">
        <v>236</v>
      </c>
      <c r="G162" s="5">
        <v>100.00999999999999</v>
      </c>
      <c r="H162" s="4">
        <v>1</v>
      </c>
    </row>
    <row r="163" spans="1:8" x14ac:dyDescent="0.2">
      <c r="A163" s="2" t="s">
        <v>30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31</v>
      </c>
      <c r="B164" s="4">
        <v>87</v>
      </c>
      <c r="C164" s="5">
        <v>12.55</v>
      </c>
      <c r="D164" s="4">
        <v>45</v>
      </c>
      <c r="E164" s="5">
        <v>10.09</v>
      </c>
      <c r="F164" s="4">
        <v>42</v>
      </c>
      <c r="G164" s="5">
        <v>17.8</v>
      </c>
      <c r="H164" s="4">
        <v>0</v>
      </c>
    </row>
    <row r="165" spans="1:8" x14ac:dyDescent="0.2">
      <c r="A165" s="2" t="s">
        <v>32</v>
      </c>
      <c r="B165" s="4">
        <v>74</v>
      </c>
      <c r="C165" s="5">
        <v>10.68</v>
      </c>
      <c r="D165" s="4">
        <v>34</v>
      </c>
      <c r="E165" s="5">
        <v>7.62</v>
      </c>
      <c r="F165" s="4">
        <v>40</v>
      </c>
      <c r="G165" s="5">
        <v>16.95</v>
      </c>
      <c r="H165" s="4">
        <v>0</v>
      </c>
    </row>
    <row r="166" spans="1:8" x14ac:dyDescent="0.2">
      <c r="A166" s="2" t="s">
        <v>33</v>
      </c>
      <c r="B166" s="4">
        <v>2</v>
      </c>
      <c r="C166" s="5">
        <v>0.28999999999999998</v>
      </c>
      <c r="D166" s="4">
        <v>0</v>
      </c>
      <c r="E166" s="5">
        <v>0</v>
      </c>
      <c r="F166" s="4">
        <v>2</v>
      </c>
      <c r="G166" s="5">
        <v>0.85</v>
      </c>
      <c r="H166" s="4">
        <v>0</v>
      </c>
    </row>
    <row r="167" spans="1:8" x14ac:dyDescent="0.2">
      <c r="A167" s="2" t="s">
        <v>34</v>
      </c>
      <c r="B167" s="4">
        <v>4</v>
      </c>
      <c r="C167" s="5">
        <v>0.57999999999999996</v>
      </c>
      <c r="D167" s="4">
        <v>1</v>
      </c>
      <c r="E167" s="5">
        <v>0.22</v>
      </c>
      <c r="F167" s="4">
        <v>3</v>
      </c>
      <c r="G167" s="5">
        <v>1.27</v>
      </c>
      <c r="H167" s="4">
        <v>0</v>
      </c>
    </row>
    <row r="168" spans="1:8" x14ac:dyDescent="0.2">
      <c r="A168" s="2" t="s">
        <v>35</v>
      </c>
      <c r="B168" s="4">
        <v>13</v>
      </c>
      <c r="C168" s="5">
        <v>1.88</v>
      </c>
      <c r="D168" s="4">
        <v>7</v>
      </c>
      <c r="E168" s="5">
        <v>1.57</v>
      </c>
      <c r="F168" s="4">
        <v>5</v>
      </c>
      <c r="G168" s="5">
        <v>2.12</v>
      </c>
      <c r="H168" s="4">
        <v>0</v>
      </c>
    </row>
    <row r="169" spans="1:8" x14ac:dyDescent="0.2">
      <c r="A169" s="2" t="s">
        <v>36</v>
      </c>
      <c r="B169" s="4">
        <v>182</v>
      </c>
      <c r="C169" s="5">
        <v>26.26</v>
      </c>
      <c r="D169" s="4">
        <v>103</v>
      </c>
      <c r="E169" s="5">
        <v>23.09</v>
      </c>
      <c r="F169" s="4">
        <v>78</v>
      </c>
      <c r="G169" s="5">
        <v>33.049999999999997</v>
      </c>
      <c r="H169" s="4">
        <v>1</v>
      </c>
    </row>
    <row r="170" spans="1:8" x14ac:dyDescent="0.2">
      <c r="A170" s="2" t="s">
        <v>37</v>
      </c>
      <c r="B170" s="4">
        <v>4</v>
      </c>
      <c r="C170" s="5">
        <v>0.57999999999999996</v>
      </c>
      <c r="D170" s="4">
        <v>2</v>
      </c>
      <c r="E170" s="5">
        <v>0.45</v>
      </c>
      <c r="F170" s="4">
        <v>2</v>
      </c>
      <c r="G170" s="5">
        <v>0.85</v>
      </c>
      <c r="H170" s="4">
        <v>0</v>
      </c>
    </row>
    <row r="171" spans="1:8" x14ac:dyDescent="0.2">
      <c r="A171" s="2" t="s">
        <v>38</v>
      </c>
      <c r="B171" s="4">
        <v>13</v>
      </c>
      <c r="C171" s="5">
        <v>1.88</v>
      </c>
      <c r="D171" s="4">
        <v>5</v>
      </c>
      <c r="E171" s="5">
        <v>1.1200000000000001</v>
      </c>
      <c r="F171" s="4">
        <v>8</v>
      </c>
      <c r="G171" s="5">
        <v>3.39</v>
      </c>
      <c r="H171" s="4">
        <v>0</v>
      </c>
    </row>
    <row r="172" spans="1:8" x14ac:dyDescent="0.2">
      <c r="A172" s="2" t="s">
        <v>39</v>
      </c>
      <c r="B172" s="4">
        <v>19</v>
      </c>
      <c r="C172" s="5">
        <v>2.74</v>
      </c>
      <c r="D172" s="4">
        <v>10</v>
      </c>
      <c r="E172" s="5">
        <v>2.2400000000000002</v>
      </c>
      <c r="F172" s="4">
        <v>7</v>
      </c>
      <c r="G172" s="5">
        <v>2.97</v>
      </c>
      <c r="H172" s="4">
        <v>0</v>
      </c>
    </row>
    <row r="173" spans="1:8" x14ac:dyDescent="0.2">
      <c r="A173" s="2" t="s">
        <v>40</v>
      </c>
      <c r="B173" s="4">
        <v>160</v>
      </c>
      <c r="C173" s="5">
        <v>23.09</v>
      </c>
      <c r="D173" s="4">
        <v>133</v>
      </c>
      <c r="E173" s="5">
        <v>29.82</v>
      </c>
      <c r="F173" s="4">
        <v>27</v>
      </c>
      <c r="G173" s="5">
        <v>11.44</v>
      </c>
      <c r="H173" s="4">
        <v>0</v>
      </c>
    </row>
    <row r="174" spans="1:8" x14ac:dyDescent="0.2">
      <c r="A174" s="2" t="s">
        <v>41</v>
      </c>
      <c r="B174" s="4">
        <v>94</v>
      </c>
      <c r="C174" s="5">
        <v>13.56</v>
      </c>
      <c r="D174" s="4">
        <v>85</v>
      </c>
      <c r="E174" s="5">
        <v>19.059999999999999</v>
      </c>
      <c r="F174" s="4">
        <v>9</v>
      </c>
      <c r="G174" s="5">
        <v>3.81</v>
      </c>
      <c r="H174" s="4">
        <v>0</v>
      </c>
    </row>
    <row r="175" spans="1:8" x14ac:dyDescent="0.2">
      <c r="A175" s="2" t="s">
        <v>42</v>
      </c>
      <c r="B175" s="4">
        <v>7</v>
      </c>
      <c r="C175" s="5">
        <v>1.01</v>
      </c>
      <c r="D175" s="4">
        <v>6</v>
      </c>
      <c r="E175" s="5">
        <v>1.35</v>
      </c>
      <c r="F175" s="4">
        <v>0</v>
      </c>
      <c r="G175" s="5">
        <v>0</v>
      </c>
      <c r="H175" s="4">
        <v>0</v>
      </c>
    </row>
    <row r="176" spans="1:8" x14ac:dyDescent="0.2">
      <c r="A176" s="2" t="s">
        <v>43</v>
      </c>
      <c r="B176" s="4">
        <v>19</v>
      </c>
      <c r="C176" s="5">
        <v>2.74</v>
      </c>
      <c r="D176" s="4">
        <v>9</v>
      </c>
      <c r="E176" s="5">
        <v>2.02</v>
      </c>
      <c r="F176" s="4">
        <v>6</v>
      </c>
      <c r="G176" s="5">
        <v>2.54</v>
      </c>
      <c r="H176" s="4">
        <v>0</v>
      </c>
    </row>
    <row r="177" spans="1:8" x14ac:dyDescent="0.2">
      <c r="A177" s="2" t="s">
        <v>44</v>
      </c>
      <c r="B177" s="4">
        <v>15</v>
      </c>
      <c r="C177" s="5">
        <v>2.16</v>
      </c>
      <c r="D177" s="4">
        <v>6</v>
      </c>
      <c r="E177" s="5">
        <v>1.35</v>
      </c>
      <c r="F177" s="4">
        <v>7</v>
      </c>
      <c r="G177" s="5">
        <v>2.97</v>
      </c>
      <c r="H177" s="4">
        <v>0</v>
      </c>
    </row>
    <row r="178" spans="1:8" x14ac:dyDescent="0.2">
      <c r="A178" s="1" t="s">
        <v>11</v>
      </c>
      <c r="B178" s="4">
        <v>686</v>
      </c>
      <c r="C178" s="5">
        <v>100</v>
      </c>
      <c r="D178" s="4">
        <v>520</v>
      </c>
      <c r="E178" s="5">
        <v>100</v>
      </c>
      <c r="F178" s="4">
        <v>150</v>
      </c>
      <c r="G178" s="5">
        <v>100.01</v>
      </c>
      <c r="H178" s="4">
        <v>3</v>
      </c>
    </row>
    <row r="179" spans="1:8" x14ac:dyDescent="0.2">
      <c r="A179" s="2" t="s">
        <v>30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31</v>
      </c>
      <c r="B180" s="4">
        <v>84</v>
      </c>
      <c r="C180" s="5">
        <v>12.24</v>
      </c>
      <c r="D180" s="4">
        <v>60</v>
      </c>
      <c r="E180" s="5">
        <v>11.54</v>
      </c>
      <c r="F180" s="4">
        <v>24</v>
      </c>
      <c r="G180" s="5">
        <v>16</v>
      </c>
      <c r="H180" s="4">
        <v>0</v>
      </c>
    </row>
    <row r="181" spans="1:8" x14ac:dyDescent="0.2">
      <c r="A181" s="2" t="s">
        <v>32</v>
      </c>
      <c r="B181" s="4">
        <v>48</v>
      </c>
      <c r="C181" s="5">
        <v>7</v>
      </c>
      <c r="D181" s="4">
        <v>36</v>
      </c>
      <c r="E181" s="5">
        <v>6.92</v>
      </c>
      <c r="F181" s="4">
        <v>12</v>
      </c>
      <c r="G181" s="5">
        <v>8</v>
      </c>
      <c r="H181" s="4">
        <v>0</v>
      </c>
    </row>
    <row r="182" spans="1:8" x14ac:dyDescent="0.2">
      <c r="A182" s="2" t="s">
        <v>33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34</v>
      </c>
      <c r="B183" s="4">
        <v>1</v>
      </c>
      <c r="C183" s="5">
        <v>0.15</v>
      </c>
      <c r="D183" s="4">
        <v>0</v>
      </c>
      <c r="E183" s="5">
        <v>0</v>
      </c>
      <c r="F183" s="4">
        <v>1</v>
      </c>
      <c r="G183" s="5">
        <v>0.67</v>
      </c>
      <c r="H183" s="4">
        <v>0</v>
      </c>
    </row>
    <row r="184" spans="1:8" x14ac:dyDescent="0.2">
      <c r="A184" s="2" t="s">
        <v>35</v>
      </c>
      <c r="B184" s="4">
        <v>8</v>
      </c>
      <c r="C184" s="5">
        <v>1.17</v>
      </c>
      <c r="D184" s="4">
        <v>3</v>
      </c>
      <c r="E184" s="5">
        <v>0.57999999999999996</v>
      </c>
      <c r="F184" s="4">
        <v>5</v>
      </c>
      <c r="G184" s="5">
        <v>3.33</v>
      </c>
      <c r="H184" s="4">
        <v>0</v>
      </c>
    </row>
    <row r="185" spans="1:8" x14ac:dyDescent="0.2">
      <c r="A185" s="2" t="s">
        <v>36</v>
      </c>
      <c r="B185" s="4">
        <v>195</v>
      </c>
      <c r="C185" s="5">
        <v>28.43</v>
      </c>
      <c r="D185" s="4">
        <v>145</v>
      </c>
      <c r="E185" s="5">
        <v>27.88</v>
      </c>
      <c r="F185" s="4">
        <v>49</v>
      </c>
      <c r="G185" s="5">
        <v>32.67</v>
      </c>
      <c r="H185" s="4">
        <v>1</v>
      </c>
    </row>
    <row r="186" spans="1:8" x14ac:dyDescent="0.2">
      <c r="A186" s="2" t="s">
        <v>37</v>
      </c>
      <c r="B186" s="4">
        <v>10</v>
      </c>
      <c r="C186" s="5">
        <v>1.46</v>
      </c>
      <c r="D186" s="4">
        <v>3</v>
      </c>
      <c r="E186" s="5">
        <v>0.57999999999999996</v>
      </c>
      <c r="F186" s="4">
        <v>7</v>
      </c>
      <c r="G186" s="5">
        <v>4.67</v>
      </c>
      <c r="H186" s="4">
        <v>0</v>
      </c>
    </row>
    <row r="187" spans="1:8" x14ac:dyDescent="0.2">
      <c r="A187" s="2" t="s">
        <v>38</v>
      </c>
      <c r="B187" s="4">
        <v>31</v>
      </c>
      <c r="C187" s="5">
        <v>4.5199999999999996</v>
      </c>
      <c r="D187" s="4">
        <v>24</v>
      </c>
      <c r="E187" s="5">
        <v>4.62</v>
      </c>
      <c r="F187" s="4">
        <v>7</v>
      </c>
      <c r="G187" s="5">
        <v>4.67</v>
      </c>
      <c r="H187" s="4">
        <v>0</v>
      </c>
    </row>
    <row r="188" spans="1:8" x14ac:dyDescent="0.2">
      <c r="A188" s="2" t="s">
        <v>39</v>
      </c>
      <c r="B188" s="4">
        <v>18</v>
      </c>
      <c r="C188" s="5">
        <v>2.62</v>
      </c>
      <c r="D188" s="4">
        <v>13</v>
      </c>
      <c r="E188" s="5">
        <v>2.5</v>
      </c>
      <c r="F188" s="4">
        <v>4</v>
      </c>
      <c r="G188" s="5">
        <v>2.67</v>
      </c>
      <c r="H188" s="4">
        <v>0</v>
      </c>
    </row>
    <row r="189" spans="1:8" x14ac:dyDescent="0.2">
      <c r="A189" s="2" t="s">
        <v>40</v>
      </c>
      <c r="B189" s="4">
        <v>115</v>
      </c>
      <c r="C189" s="5">
        <v>16.760000000000002</v>
      </c>
      <c r="D189" s="4">
        <v>104</v>
      </c>
      <c r="E189" s="5">
        <v>20</v>
      </c>
      <c r="F189" s="4">
        <v>11</v>
      </c>
      <c r="G189" s="5">
        <v>7.33</v>
      </c>
      <c r="H189" s="4">
        <v>0</v>
      </c>
    </row>
    <row r="190" spans="1:8" x14ac:dyDescent="0.2">
      <c r="A190" s="2" t="s">
        <v>41</v>
      </c>
      <c r="B190" s="4">
        <v>94</v>
      </c>
      <c r="C190" s="5">
        <v>13.7</v>
      </c>
      <c r="D190" s="4">
        <v>87</v>
      </c>
      <c r="E190" s="5">
        <v>16.73</v>
      </c>
      <c r="F190" s="4">
        <v>4</v>
      </c>
      <c r="G190" s="5">
        <v>2.67</v>
      </c>
      <c r="H190" s="4">
        <v>0</v>
      </c>
    </row>
    <row r="191" spans="1:8" x14ac:dyDescent="0.2">
      <c r="A191" s="2" t="s">
        <v>42</v>
      </c>
      <c r="B191" s="4">
        <v>25</v>
      </c>
      <c r="C191" s="5">
        <v>3.64</v>
      </c>
      <c r="D191" s="4">
        <v>18</v>
      </c>
      <c r="E191" s="5">
        <v>3.46</v>
      </c>
      <c r="F191" s="4">
        <v>3</v>
      </c>
      <c r="G191" s="5">
        <v>2</v>
      </c>
      <c r="H191" s="4">
        <v>0</v>
      </c>
    </row>
    <row r="192" spans="1:8" x14ac:dyDescent="0.2">
      <c r="A192" s="2" t="s">
        <v>43</v>
      </c>
      <c r="B192" s="4">
        <v>26</v>
      </c>
      <c r="C192" s="5">
        <v>3.79</v>
      </c>
      <c r="D192" s="4">
        <v>13</v>
      </c>
      <c r="E192" s="5">
        <v>2.5</v>
      </c>
      <c r="F192" s="4">
        <v>9</v>
      </c>
      <c r="G192" s="5">
        <v>6</v>
      </c>
      <c r="H192" s="4">
        <v>0</v>
      </c>
    </row>
    <row r="193" spans="1:8" x14ac:dyDescent="0.2">
      <c r="A193" s="2" t="s">
        <v>44</v>
      </c>
      <c r="B193" s="4">
        <v>31</v>
      </c>
      <c r="C193" s="5">
        <v>4.5199999999999996</v>
      </c>
      <c r="D193" s="4">
        <v>14</v>
      </c>
      <c r="E193" s="5">
        <v>2.69</v>
      </c>
      <c r="F193" s="4">
        <v>14</v>
      </c>
      <c r="G193" s="5">
        <v>9.33</v>
      </c>
      <c r="H193" s="4">
        <v>2</v>
      </c>
    </row>
    <row r="194" spans="1:8" x14ac:dyDescent="0.2">
      <c r="A194" s="1" t="s">
        <v>12</v>
      </c>
      <c r="B194" s="4">
        <v>999</v>
      </c>
      <c r="C194" s="5">
        <v>99.98</v>
      </c>
      <c r="D194" s="4">
        <v>568</v>
      </c>
      <c r="E194" s="5">
        <v>100.00999999999999</v>
      </c>
      <c r="F194" s="4">
        <v>413</v>
      </c>
      <c r="G194" s="5">
        <v>99.999999999999986</v>
      </c>
      <c r="H194" s="4">
        <v>3</v>
      </c>
    </row>
    <row r="195" spans="1:8" x14ac:dyDescent="0.2">
      <c r="A195" s="2" t="s">
        <v>30</v>
      </c>
      <c r="B195" s="4">
        <v>1</v>
      </c>
      <c r="C195" s="5">
        <v>0.1</v>
      </c>
      <c r="D195" s="4">
        <v>0</v>
      </c>
      <c r="E195" s="5">
        <v>0</v>
      </c>
      <c r="F195" s="4">
        <v>1</v>
      </c>
      <c r="G195" s="5">
        <v>0.24</v>
      </c>
      <c r="H195" s="4">
        <v>0</v>
      </c>
    </row>
    <row r="196" spans="1:8" x14ac:dyDescent="0.2">
      <c r="A196" s="2" t="s">
        <v>31</v>
      </c>
      <c r="B196" s="4">
        <v>199</v>
      </c>
      <c r="C196" s="5">
        <v>19.920000000000002</v>
      </c>
      <c r="D196" s="4">
        <v>93</v>
      </c>
      <c r="E196" s="5">
        <v>16.37</v>
      </c>
      <c r="F196" s="4">
        <v>106</v>
      </c>
      <c r="G196" s="5">
        <v>25.67</v>
      </c>
      <c r="H196" s="4">
        <v>0</v>
      </c>
    </row>
    <row r="197" spans="1:8" x14ac:dyDescent="0.2">
      <c r="A197" s="2" t="s">
        <v>32</v>
      </c>
      <c r="B197" s="4">
        <v>185</v>
      </c>
      <c r="C197" s="5">
        <v>18.52</v>
      </c>
      <c r="D197" s="4">
        <v>74</v>
      </c>
      <c r="E197" s="5">
        <v>13.03</v>
      </c>
      <c r="F197" s="4">
        <v>111</v>
      </c>
      <c r="G197" s="5">
        <v>26.88</v>
      </c>
      <c r="H197" s="4">
        <v>0</v>
      </c>
    </row>
    <row r="198" spans="1:8" x14ac:dyDescent="0.2">
      <c r="A198" s="2" t="s">
        <v>33</v>
      </c>
      <c r="B198" s="4">
        <v>2</v>
      </c>
      <c r="C198" s="5">
        <v>0.2</v>
      </c>
      <c r="D198" s="4">
        <v>0</v>
      </c>
      <c r="E198" s="5">
        <v>0</v>
      </c>
      <c r="F198" s="4">
        <v>2</v>
      </c>
      <c r="G198" s="5">
        <v>0.48</v>
      </c>
      <c r="H198" s="4">
        <v>0</v>
      </c>
    </row>
    <row r="199" spans="1:8" x14ac:dyDescent="0.2">
      <c r="A199" s="2" t="s">
        <v>34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35</v>
      </c>
      <c r="B200" s="4">
        <v>11</v>
      </c>
      <c r="C200" s="5">
        <v>1.1000000000000001</v>
      </c>
      <c r="D200" s="4">
        <v>3</v>
      </c>
      <c r="E200" s="5">
        <v>0.53</v>
      </c>
      <c r="F200" s="4">
        <v>8</v>
      </c>
      <c r="G200" s="5">
        <v>1.94</v>
      </c>
      <c r="H200" s="4">
        <v>0</v>
      </c>
    </row>
    <row r="201" spans="1:8" x14ac:dyDescent="0.2">
      <c r="A201" s="2" t="s">
        <v>36</v>
      </c>
      <c r="B201" s="4">
        <v>227</v>
      </c>
      <c r="C201" s="5">
        <v>22.72</v>
      </c>
      <c r="D201" s="4">
        <v>155</v>
      </c>
      <c r="E201" s="5">
        <v>27.29</v>
      </c>
      <c r="F201" s="4">
        <v>72</v>
      </c>
      <c r="G201" s="5">
        <v>17.43</v>
      </c>
      <c r="H201" s="4">
        <v>0</v>
      </c>
    </row>
    <row r="202" spans="1:8" x14ac:dyDescent="0.2">
      <c r="A202" s="2" t="s">
        <v>37</v>
      </c>
      <c r="B202" s="4">
        <v>3</v>
      </c>
      <c r="C202" s="5">
        <v>0.3</v>
      </c>
      <c r="D202" s="4">
        <v>1</v>
      </c>
      <c r="E202" s="5">
        <v>0.18</v>
      </c>
      <c r="F202" s="4">
        <v>2</v>
      </c>
      <c r="G202" s="5">
        <v>0.48</v>
      </c>
      <c r="H202" s="4">
        <v>0</v>
      </c>
    </row>
    <row r="203" spans="1:8" x14ac:dyDescent="0.2">
      <c r="A203" s="2" t="s">
        <v>38</v>
      </c>
      <c r="B203" s="4">
        <v>26</v>
      </c>
      <c r="C203" s="5">
        <v>2.6</v>
      </c>
      <c r="D203" s="4">
        <v>3</v>
      </c>
      <c r="E203" s="5">
        <v>0.53</v>
      </c>
      <c r="F203" s="4">
        <v>23</v>
      </c>
      <c r="G203" s="5">
        <v>5.57</v>
      </c>
      <c r="H203" s="4">
        <v>0</v>
      </c>
    </row>
    <row r="204" spans="1:8" x14ac:dyDescent="0.2">
      <c r="A204" s="2" t="s">
        <v>39</v>
      </c>
      <c r="B204" s="4">
        <v>32</v>
      </c>
      <c r="C204" s="5">
        <v>3.2</v>
      </c>
      <c r="D204" s="4">
        <v>16</v>
      </c>
      <c r="E204" s="5">
        <v>2.82</v>
      </c>
      <c r="F204" s="4">
        <v>16</v>
      </c>
      <c r="G204" s="5">
        <v>3.87</v>
      </c>
      <c r="H204" s="4">
        <v>0</v>
      </c>
    </row>
    <row r="205" spans="1:8" x14ac:dyDescent="0.2">
      <c r="A205" s="2" t="s">
        <v>40</v>
      </c>
      <c r="B205" s="4">
        <v>86</v>
      </c>
      <c r="C205" s="5">
        <v>8.61</v>
      </c>
      <c r="D205" s="4">
        <v>61</v>
      </c>
      <c r="E205" s="5">
        <v>10.74</v>
      </c>
      <c r="F205" s="4">
        <v>23</v>
      </c>
      <c r="G205" s="5">
        <v>5.57</v>
      </c>
      <c r="H205" s="4">
        <v>0</v>
      </c>
    </row>
    <row r="206" spans="1:8" x14ac:dyDescent="0.2">
      <c r="A206" s="2" t="s">
        <v>41</v>
      </c>
      <c r="B206" s="4">
        <v>101</v>
      </c>
      <c r="C206" s="5">
        <v>10.11</v>
      </c>
      <c r="D206" s="4">
        <v>89</v>
      </c>
      <c r="E206" s="5">
        <v>15.67</v>
      </c>
      <c r="F206" s="4">
        <v>11</v>
      </c>
      <c r="G206" s="5">
        <v>2.66</v>
      </c>
      <c r="H206" s="4">
        <v>0</v>
      </c>
    </row>
    <row r="207" spans="1:8" x14ac:dyDescent="0.2">
      <c r="A207" s="2" t="s">
        <v>42</v>
      </c>
      <c r="B207" s="4">
        <v>46</v>
      </c>
      <c r="C207" s="5">
        <v>4.5999999999999996</v>
      </c>
      <c r="D207" s="4">
        <v>33</v>
      </c>
      <c r="E207" s="5">
        <v>5.81</v>
      </c>
      <c r="F207" s="4">
        <v>8</v>
      </c>
      <c r="G207" s="5">
        <v>1.94</v>
      </c>
      <c r="H207" s="4">
        <v>0</v>
      </c>
    </row>
    <row r="208" spans="1:8" x14ac:dyDescent="0.2">
      <c r="A208" s="2" t="s">
        <v>43</v>
      </c>
      <c r="B208" s="4">
        <v>40</v>
      </c>
      <c r="C208" s="5">
        <v>4</v>
      </c>
      <c r="D208" s="4">
        <v>23</v>
      </c>
      <c r="E208" s="5">
        <v>4.05</v>
      </c>
      <c r="F208" s="4">
        <v>12</v>
      </c>
      <c r="G208" s="5">
        <v>2.91</v>
      </c>
      <c r="H208" s="4">
        <v>3</v>
      </c>
    </row>
    <row r="209" spans="1:8" x14ac:dyDescent="0.2">
      <c r="A209" s="2" t="s">
        <v>44</v>
      </c>
      <c r="B209" s="4">
        <v>40</v>
      </c>
      <c r="C209" s="5">
        <v>4</v>
      </c>
      <c r="D209" s="4">
        <v>17</v>
      </c>
      <c r="E209" s="5">
        <v>2.99</v>
      </c>
      <c r="F209" s="4">
        <v>18</v>
      </c>
      <c r="G209" s="5">
        <v>4.3600000000000003</v>
      </c>
      <c r="H209" s="4">
        <v>0</v>
      </c>
    </row>
    <row r="210" spans="1:8" x14ac:dyDescent="0.2">
      <c r="A210" s="1" t="s">
        <v>13</v>
      </c>
      <c r="B210" s="4">
        <v>1558</v>
      </c>
      <c r="C210" s="5">
        <v>99.99</v>
      </c>
      <c r="D210" s="4">
        <v>1060</v>
      </c>
      <c r="E210" s="5">
        <v>100</v>
      </c>
      <c r="F210" s="4">
        <v>475</v>
      </c>
      <c r="G210" s="5">
        <v>100.00999999999999</v>
      </c>
      <c r="H210" s="4">
        <v>2</v>
      </c>
    </row>
    <row r="211" spans="1:8" x14ac:dyDescent="0.2">
      <c r="A211" s="2" t="s">
        <v>30</v>
      </c>
      <c r="B211" s="4">
        <v>1</v>
      </c>
      <c r="C211" s="5">
        <v>0.06</v>
      </c>
      <c r="D211" s="4">
        <v>1</v>
      </c>
      <c r="E211" s="5">
        <v>0.09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31</v>
      </c>
      <c r="B212" s="4">
        <v>225</v>
      </c>
      <c r="C212" s="5">
        <v>14.44</v>
      </c>
      <c r="D212" s="4">
        <v>136</v>
      </c>
      <c r="E212" s="5">
        <v>12.83</v>
      </c>
      <c r="F212" s="4">
        <v>89</v>
      </c>
      <c r="G212" s="5">
        <v>18.739999999999998</v>
      </c>
      <c r="H212" s="4">
        <v>0</v>
      </c>
    </row>
    <row r="213" spans="1:8" x14ac:dyDescent="0.2">
      <c r="A213" s="2" t="s">
        <v>32</v>
      </c>
      <c r="B213" s="4">
        <v>120</v>
      </c>
      <c r="C213" s="5">
        <v>7.7</v>
      </c>
      <c r="D213" s="4">
        <v>67</v>
      </c>
      <c r="E213" s="5">
        <v>6.32</v>
      </c>
      <c r="F213" s="4">
        <v>52</v>
      </c>
      <c r="G213" s="5">
        <v>10.95</v>
      </c>
      <c r="H213" s="4">
        <v>0</v>
      </c>
    </row>
    <row r="214" spans="1:8" x14ac:dyDescent="0.2">
      <c r="A214" s="2" t="s">
        <v>33</v>
      </c>
      <c r="B214" s="4">
        <v>2</v>
      </c>
      <c r="C214" s="5">
        <v>0.13</v>
      </c>
      <c r="D214" s="4">
        <v>0</v>
      </c>
      <c r="E214" s="5">
        <v>0</v>
      </c>
      <c r="F214" s="4">
        <v>2</v>
      </c>
      <c r="G214" s="5">
        <v>0.42</v>
      </c>
      <c r="H214" s="4">
        <v>0</v>
      </c>
    </row>
    <row r="215" spans="1:8" x14ac:dyDescent="0.2">
      <c r="A215" s="2" t="s">
        <v>34</v>
      </c>
      <c r="B215" s="4">
        <v>5</v>
      </c>
      <c r="C215" s="5">
        <v>0.32</v>
      </c>
      <c r="D215" s="4">
        <v>0</v>
      </c>
      <c r="E215" s="5">
        <v>0</v>
      </c>
      <c r="F215" s="4">
        <v>5</v>
      </c>
      <c r="G215" s="5">
        <v>1.05</v>
      </c>
      <c r="H215" s="4">
        <v>0</v>
      </c>
    </row>
    <row r="216" spans="1:8" x14ac:dyDescent="0.2">
      <c r="A216" s="2" t="s">
        <v>35</v>
      </c>
      <c r="B216" s="4">
        <v>23</v>
      </c>
      <c r="C216" s="5">
        <v>1.48</v>
      </c>
      <c r="D216" s="4">
        <v>6</v>
      </c>
      <c r="E216" s="5">
        <v>0.56999999999999995</v>
      </c>
      <c r="F216" s="4">
        <v>17</v>
      </c>
      <c r="G216" s="5">
        <v>3.58</v>
      </c>
      <c r="H216" s="4">
        <v>0</v>
      </c>
    </row>
    <row r="217" spans="1:8" x14ac:dyDescent="0.2">
      <c r="A217" s="2" t="s">
        <v>36</v>
      </c>
      <c r="B217" s="4">
        <v>429</v>
      </c>
      <c r="C217" s="5">
        <v>27.54</v>
      </c>
      <c r="D217" s="4">
        <v>266</v>
      </c>
      <c r="E217" s="5">
        <v>25.09</v>
      </c>
      <c r="F217" s="4">
        <v>163</v>
      </c>
      <c r="G217" s="5">
        <v>34.32</v>
      </c>
      <c r="H217" s="4">
        <v>0</v>
      </c>
    </row>
    <row r="218" spans="1:8" x14ac:dyDescent="0.2">
      <c r="A218" s="2" t="s">
        <v>37</v>
      </c>
      <c r="B218" s="4">
        <v>8</v>
      </c>
      <c r="C218" s="5">
        <v>0.51</v>
      </c>
      <c r="D218" s="4">
        <v>2</v>
      </c>
      <c r="E218" s="5">
        <v>0.19</v>
      </c>
      <c r="F218" s="4">
        <v>5</v>
      </c>
      <c r="G218" s="5">
        <v>1.05</v>
      </c>
      <c r="H218" s="4">
        <v>1</v>
      </c>
    </row>
    <row r="219" spans="1:8" x14ac:dyDescent="0.2">
      <c r="A219" s="2" t="s">
        <v>38</v>
      </c>
      <c r="B219" s="4">
        <v>77</v>
      </c>
      <c r="C219" s="5">
        <v>4.9400000000000004</v>
      </c>
      <c r="D219" s="4">
        <v>43</v>
      </c>
      <c r="E219" s="5">
        <v>4.0599999999999996</v>
      </c>
      <c r="F219" s="4">
        <v>31</v>
      </c>
      <c r="G219" s="5">
        <v>6.53</v>
      </c>
      <c r="H219" s="4">
        <v>1</v>
      </c>
    </row>
    <row r="220" spans="1:8" x14ac:dyDescent="0.2">
      <c r="A220" s="2" t="s">
        <v>39</v>
      </c>
      <c r="B220" s="4">
        <v>51</v>
      </c>
      <c r="C220" s="5">
        <v>3.27</v>
      </c>
      <c r="D220" s="4">
        <v>36</v>
      </c>
      <c r="E220" s="5">
        <v>3.4</v>
      </c>
      <c r="F220" s="4">
        <v>15</v>
      </c>
      <c r="G220" s="5">
        <v>3.16</v>
      </c>
      <c r="H220" s="4">
        <v>0</v>
      </c>
    </row>
    <row r="221" spans="1:8" x14ac:dyDescent="0.2">
      <c r="A221" s="2" t="s">
        <v>40</v>
      </c>
      <c r="B221" s="4">
        <v>258</v>
      </c>
      <c r="C221" s="5">
        <v>16.559999999999999</v>
      </c>
      <c r="D221" s="4">
        <v>226</v>
      </c>
      <c r="E221" s="5">
        <v>21.32</v>
      </c>
      <c r="F221" s="4">
        <v>32</v>
      </c>
      <c r="G221" s="5">
        <v>6.74</v>
      </c>
      <c r="H221" s="4">
        <v>0</v>
      </c>
    </row>
    <row r="222" spans="1:8" x14ac:dyDescent="0.2">
      <c r="A222" s="2" t="s">
        <v>41</v>
      </c>
      <c r="B222" s="4">
        <v>209</v>
      </c>
      <c r="C222" s="5">
        <v>13.41</v>
      </c>
      <c r="D222" s="4">
        <v>182</v>
      </c>
      <c r="E222" s="5">
        <v>17.170000000000002</v>
      </c>
      <c r="F222" s="4">
        <v>25</v>
      </c>
      <c r="G222" s="5">
        <v>5.26</v>
      </c>
      <c r="H222" s="4">
        <v>0</v>
      </c>
    </row>
    <row r="223" spans="1:8" x14ac:dyDescent="0.2">
      <c r="A223" s="2" t="s">
        <v>42</v>
      </c>
      <c r="B223" s="4">
        <v>44</v>
      </c>
      <c r="C223" s="5">
        <v>2.82</v>
      </c>
      <c r="D223" s="4">
        <v>33</v>
      </c>
      <c r="E223" s="5">
        <v>3.11</v>
      </c>
      <c r="F223" s="4">
        <v>5</v>
      </c>
      <c r="G223" s="5">
        <v>1.05</v>
      </c>
      <c r="H223" s="4">
        <v>0</v>
      </c>
    </row>
    <row r="224" spans="1:8" x14ac:dyDescent="0.2">
      <c r="A224" s="2" t="s">
        <v>43</v>
      </c>
      <c r="B224" s="4">
        <v>59</v>
      </c>
      <c r="C224" s="5">
        <v>3.79</v>
      </c>
      <c r="D224" s="4">
        <v>37</v>
      </c>
      <c r="E224" s="5">
        <v>3.49</v>
      </c>
      <c r="F224" s="4">
        <v>15</v>
      </c>
      <c r="G224" s="5">
        <v>3.16</v>
      </c>
      <c r="H224" s="4">
        <v>0</v>
      </c>
    </row>
    <row r="225" spans="1:8" x14ac:dyDescent="0.2">
      <c r="A225" s="2" t="s">
        <v>44</v>
      </c>
      <c r="B225" s="4">
        <v>47</v>
      </c>
      <c r="C225" s="5">
        <v>3.02</v>
      </c>
      <c r="D225" s="4">
        <v>25</v>
      </c>
      <c r="E225" s="5">
        <v>2.36</v>
      </c>
      <c r="F225" s="4">
        <v>19</v>
      </c>
      <c r="G225" s="5">
        <v>4</v>
      </c>
      <c r="H225" s="4">
        <v>0</v>
      </c>
    </row>
    <row r="226" spans="1:8" x14ac:dyDescent="0.2">
      <c r="A226" s="1" t="s">
        <v>14</v>
      </c>
      <c r="B226" s="4">
        <v>1983</v>
      </c>
      <c r="C226" s="5">
        <v>100.00999999999999</v>
      </c>
      <c r="D226" s="4">
        <v>1047</v>
      </c>
      <c r="E226" s="5">
        <v>100.02</v>
      </c>
      <c r="F226" s="4">
        <v>911</v>
      </c>
      <c r="G226" s="5">
        <v>100.02000000000001</v>
      </c>
      <c r="H226" s="4">
        <v>2</v>
      </c>
    </row>
    <row r="227" spans="1:8" x14ac:dyDescent="0.2">
      <c r="A227" s="2" t="s">
        <v>30</v>
      </c>
      <c r="B227" s="4">
        <v>3</v>
      </c>
      <c r="C227" s="5">
        <v>0.15</v>
      </c>
      <c r="D227" s="4">
        <v>1</v>
      </c>
      <c r="E227" s="5">
        <v>0.1</v>
      </c>
      <c r="F227" s="4">
        <v>2</v>
      </c>
      <c r="G227" s="5">
        <v>0.22</v>
      </c>
      <c r="H227" s="4">
        <v>0</v>
      </c>
    </row>
    <row r="228" spans="1:8" x14ac:dyDescent="0.2">
      <c r="A228" s="2" t="s">
        <v>31</v>
      </c>
      <c r="B228" s="4">
        <v>333</v>
      </c>
      <c r="C228" s="5">
        <v>16.79</v>
      </c>
      <c r="D228" s="4">
        <v>143</v>
      </c>
      <c r="E228" s="5">
        <v>13.66</v>
      </c>
      <c r="F228" s="4">
        <v>190</v>
      </c>
      <c r="G228" s="5">
        <v>20.86</v>
      </c>
      <c r="H228" s="4">
        <v>0</v>
      </c>
    </row>
    <row r="229" spans="1:8" x14ac:dyDescent="0.2">
      <c r="A229" s="2" t="s">
        <v>32</v>
      </c>
      <c r="B229" s="4">
        <v>296</v>
      </c>
      <c r="C229" s="5">
        <v>14.93</v>
      </c>
      <c r="D229" s="4">
        <v>116</v>
      </c>
      <c r="E229" s="5">
        <v>11.08</v>
      </c>
      <c r="F229" s="4">
        <v>180</v>
      </c>
      <c r="G229" s="5">
        <v>19.760000000000002</v>
      </c>
      <c r="H229" s="4">
        <v>0</v>
      </c>
    </row>
    <row r="230" spans="1:8" x14ac:dyDescent="0.2">
      <c r="A230" s="2" t="s">
        <v>33</v>
      </c>
      <c r="B230" s="4">
        <v>8</v>
      </c>
      <c r="C230" s="5">
        <v>0.4</v>
      </c>
      <c r="D230" s="4">
        <v>0</v>
      </c>
      <c r="E230" s="5">
        <v>0</v>
      </c>
      <c r="F230" s="4">
        <v>8</v>
      </c>
      <c r="G230" s="5">
        <v>0.88</v>
      </c>
      <c r="H230" s="4">
        <v>0</v>
      </c>
    </row>
    <row r="231" spans="1:8" x14ac:dyDescent="0.2">
      <c r="A231" s="2" t="s">
        <v>34</v>
      </c>
      <c r="B231" s="4">
        <v>9</v>
      </c>
      <c r="C231" s="5">
        <v>0.45</v>
      </c>
      <c r="D231" s="4">
        <v>0</v>
      </c>
      <c r="E231" s="5">
        <v>0</v>
      </c>
      <c r="F231" s="4">
        <v>9</v>
      </c>
      <c r="G231" s="5">
        <v>0.99</v>
      </c>
      <c r="H231" s="4">
        <v>0</v>
      </c>
    </row>
    <row r="232" spans="1:8" x14ac:dyDescent="0.2">
      <c r="A232" s="2" t="s">
        <v>35</v>
      </c>
      <c r="B232" s="4">
        <v>23</v>
      </c>
      <c r="C232" s="5">
        <v>1.1599999999999999</v>
      </c>
      <c r="D232" s="4">
        <v>3</v>
      </c>
      <c r="E232" s="5">
        <v>0.28999999999999998</v>
      </c>
      <c r="F232" s="4">
        <v>20</v>
      </c>
      <c r="G232" s="5">
        <v>2.2000000000000002</v>
      </c>
      <c r="H232" s="4">
        <v>0</v>
      </c>
    </row>
    <row r="233" spans="1:8" x14ac:dyDescent="0.2">
      <c r="A233" s="2" t="s">
        <v>36</v>
      </c>
      <c r="B233" s="4">
        <v>516</v>
      </c>
      <c r="C233" s="5">
        <v>26.02</v>
      </c>
      <c r="D233" s="4">
        <v>288</v>
      </c>
      <c r="E233" s="5">
        <v>27.51</v>
      </c>
      <c r="F233" s="4">
        <v>227</v>
      </c>
      <c r="G233" s="5">
        <v>24.92</v>
      </c>
      <c r="H233" s="4">
        <v>1</v>
      </c>
    </row>
    <row r="234" spans="1:8" x14ac:dyDescent="0.2">
      <c r="A234" s="2" t="s">
        <v>37</v>
      </c>
      <c r="B234" s="4">
        <v>14</v>
      </c>
      <c r="C234" s="5">
        <v>0.71</v>
      </c>
      <c r="D234" s="4">
        <v>3</v>
      </c>
      <c r="E234" s="5">
        <v>0.28999999999999998</v>
      </c>
      <c r="F234" s="4">
        <v>11</v>
      </c>
      <c r="G234" s="5">
        <v>1.21</v>
      </c>
      <c r="H234" s="4">
        <v>0</v>
      </c>
    </row>
    <row r="235" spans="1:8" x14ac:dyDescent="0.2">
      <c r="A235" s="2" t="s">
        <v>38</v>
      </c>
      <c r="B235" s="4">
        <v>106</v>
      </c>
      <c r="C235" s="5">
        <v>5.35</v>
      </c>
      <c r="D235" s="4">
        <v>46</v>
      </c>
      <c r="E235" s="5">
        <v>4.3899999999999997</v>
      </c>
      <c r="F235" s="4">
        <v>60</v>
      </c>
      <c r="G235" s="5">
        <v>6.59</v>
      </c>
      <c r="H235" s="4">
        <v>0</v>
      </c>
    </row>
    <row r="236" spans="1:8" x14ac:dyDescent="0.2">
      <c r="A236" s="2" t="s">
        <v>39</v>
      </c>
      <c r="B236" s="4">
        <v>98</v>
      </c>
      <c r="C236" s="5">
        <v>4.9400000000000004</v>
      </c>
      <c r="D236" s="4">
        <v>51</v>
      </c>
      <c r="E236" s="5">
        <v>4.87</v>
      </c>
      <c r="F236" s="4">
        <v>44</v>
      </c>
      <c r="G236" s="5">
        <v>4.83</v>
      </c>
      <c r="H236" s="4">
        <v>0</v>
      </c>
    </row>
    <row r="237" spans="1:8" x14ac:dyDescent="0.2">
      <c r="A237" s="2" t="s">
        <v>40</v>
      </c>
      <c r="B237" s="4">
        <v>200</v>
      </c>
      <c r="C237" s="5">
        <v>10.09</v>
      </c>
      <c r="D237" s="4">
        <v>152</v>
      </c>
      <c r="E237" s="5">
        <v>14.52</v>
      </c>
      <c r="F237" s="4">
        <v>46</v>
      </c>
      <c r="G237" s="5">
        <v>5.05</v>
      </c>
      <c r="H237" s="4">
        <v>0</v>
      </c>
    </row>
    <row r="238" spans="1:8" x14ac:dyDescent="0.2">
      <c r="A238" s="2" t="s">
        <v>41</v>
      </c>
      <c r="B238" s="4">
        <v>202</v>
      </c>
      <c r="C238" s="5">
        <v>10.19</v>
      </c>
      <c r="D238" s="4">
        <v>158</v>
      </c>
      <c r="E238" s="5">
        <v>15.09</v>
      </c>
      <c r="F238" s="4">
        <v>43</v>
      </c>
      <c r="G238" s="5">
        <v>4.72</v>
      </c>
      <c r="H238" s="4">
        <v>1</v>
      </c>
    </row>
    <row r="239" spans="1:8" x14ac:dyDescent="0.2">
      <c r="A239" s="2" t="s">
        <v>42</v>
      </c>
      <c r="B239" s="4">
        <v>44</v>
      </c>
      <c r="C239" s="5">
        <v>2.2200000000000002</v>
      </c>
      <c r="D239" s="4">
        <v>25</v>
      </c>
      <c r="E239" s="5">
        <v>2.39</v>
      </c>
      <c r="F239" s="4">
        <v>13</v>
      </c>
      <c r="G239" s="5">
        <v>1.43</v>
      </c>
      <c r="H239" s="4">
        <v>0</v>
      </c>
    </row>
    <row r="240" spans="1:8" x14ac:dyDescent="0.2">
      <c r="A240" s="2" t="s">
        <v>43</v>
      </c>
      <c r="B240" s="4">
        <v>59</v>
      </c>
      <c r="C240" s="5">
        <v>2.98</v>
      </c>
      <c r="D240" s="4">
        <v>32</v>
      </c>
      <c r="E240" s="5">
        <v>3.06</v>
      </c>
      <c r="F240" s="4">
        <v>22</v>
      </c>
      <c r="G240" s="5">
        <v>2.41</v>
      </c>
      <c r="H240" s="4">
        <v>0</v>
      </c>
    </row>
    <row r="241" spans="1:8" x14ac:dyDescent="0.2">
      <c r="A241" s="2" t="s">
        <v>44</v>
      </c>
      <c r="B241" s="4">
        <v>72</v>
      </c>
      <c r="C241" s="5">
        <v>3.63</v>
      </c>
      <c r="D241" s="4">
        <v>29</v>
      </c>
      <c r="E241" s="5">
        <v>2.77</v>
      </c>
      <c r="F241" s="4">
        <v>36</v>
      </c>
      <c r="G241" s="5">
        <v>3.95</v>
      </c>
      <c r="H241" s="4">
        <v>0</v>
      </c>
    </row>
    <row r="242" spans="1:8" x14ac:dyDescent="0.2">
      <c r="A242" s="1" t="s">
        <v>15</v>
      </c>
      <c r="B242" s="4">
        <v>135</v>
      </c>
      <c r="C242" s="5">
        <v>99.97999999999999</v>
      </c>
      <c r="D242" s="4">
        <v>45</v>
      </c>
      <c r="E242" s="5">
        <v>100</v>
      </c>
      <c r="F242" s="4">
        <v>87</v>
      </c>
      <c r="G242" s="5">
        <v>100.01999999999998</v>
      </c>
      <c r="H242" s="4">
        <v>1</v>
      </c>
    </row>
    <row r="243" spans="1:8" x14ac:dyDescent="0.2">
      <c r="A243" s="2" t="s">
        <v>30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31</v>
      </c>
      <c r="B244" s="4">
        <v>33</v>
      </c>
      <c r="C244" s="5">
        <v>24.44</v>
      </c>
      <c r="D244" s="4">
        <v>10</v>
      </c>
      <c r="E244" s="5">
        <v>22.22</v>
      </c>
      <c r="F244" s="4">
        <v>23</v>
      </c>
      <c r="G244" s="5">
        <v>26.44</v>
      </c>
      <c r="H244" s="4">
        <v>0</v>
      </c>
    </row>
    <row r="245" spans="1:8" x14ac:dyDescent="0.2">
      <c r="A245" s="2" t="s">
        <v>32</v>
      </c>
      <c r="B245" s="4">
        <v>31</v>
      </c>
      <c r="C245" s="5">
        <v>22.96</v>
      </c>
      <c r="D245" s="4">
        <v>6</v>
      </c>
      <c r="E245" s="5">
        <v>13.33</v>
      </c>
      <c r="F245" s="4">
        <v>25</v>
      </c>
      <c r="G245" s="5">
        <v>28.74</v>
      </c>
      <c r="H245" s="4">
        <v>0</v>
      </c>
    </row>
    <row r="246" spans="1:8" x14ac:dyDescent="0.2">
      <c r="A246" s="2" t="s">
        <v>33</v>
      </c>
      <c r="B246" s="4">
        <v>3</v>
      </c>
      <c r="C246" s="5">
        <v>2.2200000000000002</v>
      </c>
      <c r="D246" s="4">
        <v>0</v>
      </c>
      <c r="E246" s="5">
        <v>0</v>
      </c>
      <c r="F246" s="4">
        <v>2</v>
      </c>
      <c r="G246" s="5">
        <v>2.2999999999999998</v>
      </c>
      <c r="H246" s="4">
        <v>0</v>
      </c>
    </row>
    <row r="247" spans="1:8" x14ac:dyDescent="0.2">
      <c r="A247" s="2" t="s">
        <v>34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35</v>
      </c>
      <c r="B248" s="4">
        <v>4</v>
      </c>
      <c r="C248" s="5">
        <v>2.96</v>
      </c>
      <c r="D248" s="4">
        <v>0</v>
      </c>
      <c r="E248" s="5">
        <v>0</v>
      </c>
      <c r="F248" s="4">
        <v>4</v>
      </c>
      <c r="G248" s="5">
        <v>4.5999999999999996</v>
      </c>
      <c r="H248" s="4">
        <v>0</v>
      </c>
    </row>
    <row r="249" spans="1:8" x14ac:dyDescent="0.2">
      <c r="A249" s="2" t="s">
        <v>36</v>
      </c>
      <c r="B249" s="4">
        <v>28</v>
      </c>
      <c r="C249" s="5">
        <v>20.74</v>
      </c>
      <c r="D249" s="4">
        <v>8</v>
      </c>
      <c r="E249" s="5">
        <v>17.78</v>
      </c>
      <c r="F249" s="4">
        <v>20</v>
      </c>
      <c r="G249" s="5">
        <v>22.99</v>
      </c>
      <c r="H249" s="4">
        <v>0</v>
      </c>
    </row>
    <row r="250" spans="1:8" x14ac:dyDescent="0.2">
      <c r="A250" s="2" t="s">
        <v>37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38</v>
      </c>
      <c r="B251" s="4">
        <v>5</v>
      </c>
      <c r="C251" s="5">
        <v>3.7</v>
      </c>
      <c r="D251" s="4">
        <v>0</v>
      </c>
      <c r="E251" s="5">
        <v>0</v>
      </c>
      <c r="F251" s="4">
        <v>5</v>
      </c>
      <c r="G251" s="5">
        <v>5.75</v>
      </c>
      <c r="H251" s="4">
        <v>0</v>
      </c>
    </row>
    <row r="252" spans="1:8" x14ac:dyDescent="0.2">
      <c r="A252" s="2" t="s">
        <v>39</v>
      </c>
      <c r="B252" s="4">
        <v>4</v>
      </c>
      <c r="C252" s="5">
        <v>2.96</v>
      </c>
      <c r="D252" s="4">
        <v>2</v>
      </c>
      <c r="E252" s="5">
        <v>4.4400000000000004</v>
      </c>
      <c r="F252" s="4">
        <v>2</v>
      </c>
      <c r="G252" s="5">
        <v>2.2999999999999998</v>
      </c>
      <c r="H252" s="4">
        <v>0</v>
      </c>
    </row>
    <row r="253" spans="1:8" x14ac:dyDescent="0.2">
      <c r="A253" s="2" t="s">
        <v>40</v>
      </c>
      <c r="B253" s="4">
        <v>11</v>
      </c>
      <c r="C253" s="5">
        <v>8.15</v>
      </c>
      <c r="D253" s="4">
        <v>7</v>
      </c>
      <c r="E253" s="5">
        <v>15.56</v>
      </c>
      <c r="F253" s="4">
        <v>4</v>
      </c>
      <c r="G253" s="5">
        <v>4.5999999999999996</v>
      </c>
      <c r="H253" s="4">
        <v>0</v>
      </c>
    </row>
    <row r="254" spans="1:8" x14ac:dyDescent="0.2">
      <c r="A254" s="2" t="s">
        <v>41</v>
      </c>
      <c r="B254" s="4">
        <v>7</v>
      </c>
      <c r="C254" s="5">
        <v>5.19</v>
      </c>
      <c r="D254" s="4">
        <v>7</v>
      </c>
      <c r="E254" s="5">
        <v>15.56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42</v>
      </c>
      <c r="B255" s="4">
        <v>1</v>
      </c>
      <c r="C255" s="5">
        <v>0.74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43</v>
      </c>
      <c r="B256" s="4">
        <v>4</v>
      </c>
      <c r="C256" s="5">
        <v>2.96</v>
      </c>
      <c r="D256" s="4">
        <v>4</v>
      </c>
      <c r="E256" s="5">
        <v>8.89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44</v>
      </c>
      <c r="B257" s="4">
        <v>4</v>
      </c>
      <c r="C257" s="5">
        <v>2.96</v>
      </c>
      <c r="D257" s="4">
        <v>1</v>
      </c>
      <c r="E257" s="5">
        <v>2.2200000000000002</v>
      </c>
      <c r="F257" s="4">
        <v>2</v>
      </c>
      <c r="G257" s="5">
        <v>2.2999999999999998</v>
      </c>
      <c r="H257" s="4">
        <v>1</v>
      </c>
    </row>
    <row r="258" spans="1:8" x14ac:dyDescent="0.2">
      <c r="A258" s="1" t="s">
        <v>16</v>
      </c>
      <c r="B258" s="4">
        <v>465</v>
      </c>
      <c r="C258" s="5">
        <v>100.01</v>
      </c>
      <c r="D258" s="4">
        <v>217</v>
      </c>
      <c r="E258" s="5">
        <v>99.990000000000023</v>
      </c>
      <c r="F258" s="4">
        <v>245</v>
      </c>
      <c r="G258" s="5">
        <v>99.99</v>
      </c>
      <c r="H258" s="4">
        <v>0</v>
      </c>
    </row>
    <row r="259" spans="1:8" x14ac:dyDescent="0.2">
      <c r="A259" s="2" t="s">
        <v>30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31</v>
      </c>
      <c r="B260" s="4">
        <v>76</v>
      </c>
      <c r="C260" s="5">
        <v>16.34</v>
      </c>
      <c r="D260" s="4">
        <v>20</v>
      </c>
      <c r="E260" s="5">
        <v>9.2200000000000006</v>
      </c>
      <c r="F260" s="4">
        <v>56</v>
      </c>
      <c r="G260" s="5">
        <v>22.86</v>
      </c>
      <c r="H260" s="4">
        <v>0</v>
      </c>
    </row>
    <row r="261" spans="1:8" x14ac:dyDescent="0.2">
      <c r="A261" s="2" t="s">
        <v>32</v>
      </c>
      <c r="B261" s="4">
        <v>78</v>
      </c>
      <c r="C261" s="5">
        <v>16.77</v>
      </c>
      <c r="D261" s="4">
        <v>25</v>
      </c>
      <c r="E261" s="5">
        <v>11.52</v>
      </c>
      <c r="F261" s="4">
        <v>53</v>
      </c>
      <c r="G261" s="5">
        <v>21.63</v>
      </c>
      <c r="H261" s="4">
        <v>0</v>
      </c>
    </row>
    <row r="262" spans="1:8" x14ac:dyDescent="0.2">
      <c r="A262" s="2" t="s">
        <v>33</v>
      </c>
      <c r="B262" s="4">
        <v>1</v>
      </c>
      <c r="C262" s="5">
        <v>0.22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34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35</v>
      </c>
      <c r="B264" s="4">
        <v>7</v>
      </c>
      <c r="C264" s="5">
        <v>1.51</v>
      </c>
      <c r="D264" s="4">
        <v>5</v>
      </c>
      <c r="E264" s="5">
        <v>2.2999999999999998</v>
      </c>
      <c r="F264" s="4">
        <v>2</v>
      </c>
      <c r="G264" s="5">
        <v>0.82</v>
      </c>
      <c r="H264" s="4">
        <v>0</v>
      </c>
    </row>
    <row r="265" spans="1:8" x14ac:dyDescent="0.2">
      <c r="A265" s="2" t="s">
        <v>36</v>
      </c>
      <c r="B265" s="4">
        <v>109</v>
      </c>
      <c r="C265" s="5">
        <v>23.44</v>
      </c>
      <c r="D265" s="4">
        <v>38</v>
      </c>
      <c r="E265" s="5">
        <v>17.510000000000002</v>
      </c>
      <c r="F265" s="4">
        <v>71</v>
      </c>
      <c r="G265" s="5">
        <v>28.98</v>
      </c>
      <c r="H265" s="4">
        <v>0</v>
      </c>
    </row>
    <row r="266" spans="1:8" x14ac:dyDescent="0.2">
      <c r="A266" s="2" t="s">
        <v>37</v>
      </c>
      <c r="B266" s="4">
        <v>4</v>
      </c>
      <c r="C266" s="5">
        <v>0.86</v>
      </c>
      <c r="D266" s="4">
        <v>1</v>
      </c>
      <c r="E266" s="5">
        <v>0.46</v>
      </c>
      <c r="F266" s="4">
        <v>3</v>
      </c>
      <c r="G266" s="5">
        <v>1.22</v>
      </c>
      <c r="H266" s="4">
        <v>0</v>
      </c>
    </row>
    <row r="267" spans="1:8" x14ac:dyDescent="0.2">
      <c r="A267" s="2" t="s">
        <v>38</v>
      </c>
      <c r="B267" s="4">
        <v>15</v>
      </c>
      <c r="C267" s="5">
        <v>3.23</v>
      </c>
      <c r="D267" s="4">
        <v>4</v>
      </c>
      <c r="E267" s="5">
        <v>1.84</v>
      </c>
      <c r="F267" s="4">
        <v>10</v>
      </c>
      <c r="G267" s="5">
        <v>4.08</v>
      </c>
      <c r="H267" s="4">
        <v>0</v>
      </c>
    </row>
    <row r="268" spans="1:8" x14ac:dyDescent="0.2">
      <c r="A268" s="2" t="s">
        <v>39</v>
      </c>
      <c r="B268" s="4">
        <v>22</v>
      </c>
      <c r="C268" s="5">
        <v>4.7300000000000004</v>
      </c>
      <c r="D268" s="4">
        <v>13</v>
      </c>
      <c r="E268" s="5">
        <v>5.99</v>
      </c>
      <c r="F268" s="4">
        <v>9</v>
      </c>
      <c r="G268" s="5">
        <v>3.67</v>
      </c>
      <c r="H268" s="4">
        <v>0</v>
      </c>
    </row>
    <row r="269" spans="1:8" x14ac:dyDescent="0.2">
      <c r="A269" s="2" t="s">
        <v>40</v>
      </c>
      <c r="B269" s="4">
        <v>39</v>
      </c>
      <c r="C269" s="5">
        <v>8.39</v>
      </c>
      <c r="D269" s="4">
        <v>32</v>
      </c>
      <c r="E269" s="5">
        <v>14.75</v>
      </c>
      <c r="F269" s="4">
        <v>7</v>
      </c>
      <c r="G269" s="5">
        <v>2.86</v>
      </c>
      <c r="H269" s="4">
        <v>0</v>
      </c>
    </row>
    <row r="270" spans="1:8" x14ac:dyDescent="0.2">
      <c r="A270" s="2" t="s">
        <v>41</v>
      </c>
      <c r="B270" s="4">
        <v>57</v>
      </c>
      <c r="C270" s="5">
        <v>12.26</v>
      </c>
      <c r="D270" s="4">
        <v>41</v>
      </c>
      <c r="E270" s="5">
        <v>18.89</v>
      </c>
      <c r="F270" s="4">
        <v>15</v>
      </c>
      <c r="G270" s="5">
        <v>6.12</v>
      </c>
      <c r="H270" s="4">
        <v>0</v>
      </c>
    </row>
    <row r="271" spans="1:8" x14ac:dyDescent="0.2">
      <c r="A271" s="2" t="s">
        <v>42</v>
      </c>
      <c r="B271" s="4">
        <v>22</v>
      </c>
      <c r="C271" s="5">
        <v>4.7300000000000004</v>
      </c>
      <c r="D271" s="4">
        <v>19</v>
      </c>
      <c r="E271" s="5">
        <v>8.76</v>
      </c>
      <c r="F271" s="4">
        <v>3</v>
      </c>
      <c r="G271" s="5">
        <v>1.22</v>
      </c>
      <c r="H271" s="4">
        <v>0</v>
      </c>
    </row>
    <row r="272" spans="1:8" x14ac:dyDescent="0.2">
      <c r="A272" s="2" t="s">
        <v>43</v>
      </c>
      <c r="B272" s="4">
        <v>22</v>
      </c>
      <c r="C272" s="5">
        <v>4.7300000000000004</v>
      </c>
      <c r="D272" s="4">
        <v>15</v>
      </c>
      <c r="E272" s="5">
        <v>6.91</v>
      </c>
      <c r="F272" s="4">
        <v>7</v>
      </c>
      <c r="G272" s="5">
        <v>2.86</v>
      </c>
      <c r="H272" s="4">
        <v>0</v>
      </c>
    </row>
    <row r="273" spans="1:8" x14ac:dyDescent="0.2">
      <c r="A273" s="2" t="s">
        <v>44</v>
      </c>
      <c r="B273" s="4">
        <v>13</v>
      </c>
      <c r="C273" s="5">
        <v>2.8</v>
      </c>
      <c r="D273" s="4">
        <v>4</v>
      </c>
      <c r="E273" s="5">
        <v>1.84</v>
      </c>
      <c r="F273" s="4">
        <v>9</v>
      </c>
      <c r="G273" s="5">
        <v>3.67</v>
      </c>
      <c r="H273" s="4">
        <v>0</v>
      </c>
    </row>
    <row r="274" spans="1:8" x14ac:dyDescent="0.2">
      <c r="A274" s="1" t="s">
        <v>17</v>
      </c>
      <c r="B274" s="4">
        <v>805</v>
      </c>
      <c r="C274" s="5">
        <v>99.999999999999972</v>
      </c>
      <c r="D274" s="4">
        <v>456</v>
      </c>
      <c r="E274" s="5">
        <v>100.01</v>
      </c>
      <c r="F274" s="4">
        <v>344</v>
      </c>
      <c r="G274" s="5">
        <v>100</v>
      </c>
      <c r="H274" s="4">
        <v>2</v>
      </c>
    </row>
    <row r="275" spans="1:8" x14ac:dyDescent="0.2">
      <c r="A275" s="2" t="s">
        <v>30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31</v>
      </c>
      <c r="B276" s="4">
        <v>197</v>
      </c>
      <c r="C276" s="5">
        <v>24.47</v>
      </c>
      <c r="D276" s="4">
        <v>79</v>
      </c>
      <c r="E276" s="5">
        <v>17.32</v>
      </c>
      <c r="F276" s="4">
        <v>118</v>
      </c>
      <c r="G276" s="5">
        <v>34.299999999999997</v>
      </c>
      <c r="H276" s="4">
        <v>0</v>
      </c>
    </row>
    <row r="277" spans="1:8" x14ac:dyDescent="0.2">
      <c r="A277" s="2" t="s">
        <v>32</v>
      </c>
      <c r="B277" s="4">
        <v>90</v>
      </c>
      <c r="C277" s="5">
        <v>11.18</v>
      </c>
      <c r="D277" s="4">
        <v>39</v>
      </c>
      <c r="E277" s="5">
        <v>8.5500000000000007</v>
      </c>
      <c r="F277" s="4">
        <v>51</v>
      </c>
      <c r="G277" s="5">
        <v>14.83</v>
      </c>
      <c r="H277" s="4">
        <v>0</v>
      </c>
    </row>
    <row r="278" spans="1:8" x14ac:dyDescent="0.2">
      <c r="A278" s="2" t="s">
        <v>33</v>
      </c>
      <c r="B278" s="4">
        <v>5</v>
      </c>
      <c r="C278" s="5">
        <v>0.62</v>
      </c>
      <c r="D278" s="4">
        <v>1</v>
      </c>
      <c r="E278" s="5">
        <v>0.22</v>
      </c>
      <c r="F278" s="4">
        <v>4</v>
      </c>
      <c r="G278" s="5">
        <v>1.1599999999999999</v>
      </c>
      <c r="H278" s="4">
        <v>0</v>
      </c>
    </row>
    <row r="279" spans="1:8" x14ac:dyDescent="0.2">
      <c r="A279" s="2" t="s">
        <v>34</v>
      </c>
      <c r="B279" s="4">
        <v>4</v>
      </c>
      <c r="C279" s="5">
        <v>0.5</v>
      </c>
      <c r="D279" s="4">
        <v>0</v>
      </c>
      <c r="E279" s="5">
        <v>0</v>
      </c>
      <c r="F279" s="4">
        <v>4</v>
      </c>
      <c r="G279" s="5">
        <v>1.1599999999999999</v>
      </c>
      <c r="H279" s="4">
        <v>0</v>
      </c>
    </row>
    <row r="280" spans="1:8" x14ac:dyDescent="0.2">
      <c r="A280" s="2" t="s">
        <v>35</v>
      </c>
      <c r="B280" s="4">
        <v>11</v>
      </c>
      <c r="C280" s="5">
        <v>1.37</v>
      </c>
      <c r="D280" s="4">
        <v>3</v>
      </c>
      <c r="E280" s="5">
        <v>0.66</v>
      </c>
      <c r="F280" s="4">
        <v>7</v>
      </c>
      <c r="G280" s="5">
        <v>2.0299999999999998</v>
      </c>
      <c r="H280" s="4">
        <v>1</v>
      </c>
    </row>
    <row r="281" spans="1:8" x14ac:dyDescent="0.2">
      <c r="A281" s="2" t="s">
        <v>36</v>
      </c>
      <c r="B281" s="4">
        <v>167</v>
      </c>
      <c r="C281" s="5">
        <v>20.75</v>
      </c>
      <c r="D281" s="4">
        <v>91</v>
      </c>
      <c r="E281" s="5">
        <v>19.96</v>
      </c>
      <c r="F281" s="4">
        <v>76</v>
      </c>
      <c r="G281" s="5">
        <v>22.09</v>
      </c>
      <c r="H281" s="4">
        <v>0</v>
      </c>
    </row>
    <row r="282" spans="1:8" x14ac:dyDescent="0.2">
      <c r="A282" s="2" t="s">
        <v>37</v>
      </c>
      <c r="B282" s="4">
        <v>5</v>
      </c>
      <c r="C282" s="5">
        <v>0.62</v>
      </c>
      <c r="D282" s="4">
        <v>0</v>
      </c>
      <c r="E282" s="5">
        <v>0</v>
      </c>
      <c r="F282" s="4">
        <v>5</v>
      </c>
      <c r="G282" s="5">
        <v>1.45</v>
      </c>
      <c r="H282" s="4">
        <v>0</v>
      </c>
    </row>
    <row r="283" spans="1:8" x14ac:dyDescent="0.2">
      <c r="A283" s="2" t="s">
        <v>38</v>
      </c>
      <c r="B283" s="4">
        <v>33</v>
      </c>
      <c r="C283" s="5">
        <v>4.0999999999999996</v>
      </c>
      <c r="D283" s="4">
        <v>6</v>
      </c>
      <c r="E283" s="5">
        <v>1.32</v>
      </c>
      <c r="F283" s="4">
        <v>27</v>
      </c>
      <c r="G283" s="5">
        <v>7.85</v>
      </c>
      <c r="H283" s="4">
        <v>0</v>
      </c>
    </row>
    <row r="284" spans="1:8" x14ac:dyDescent="0.2">
      <c r="A284" s="2" t="s">
        <v>39</v>
      </c>
      <c r="B284" s="4">
        <v>26</v>
      </c>
      <c r="C284" s="5">
        <v>3.23</v>
      </c>
      <c r="D284" s="4">
        <v>17</v>
      </c>
      <c r="E284" s="5">
        <v>3.73</v>
      </c>
      <c r="F284" s="4">
        <v>8</v>
      </c>
      <c r="G284" s="5">
        <v>2.33</v>
      </c>
      <c r="H284" s="4">
        <v>0</v>
      </c>
    </row>
    <row r="285" spans="1:8" x14ac:dyDescent="0.2">
      <c r="A285" s="2" t="s">
        <v>40</v>
      </c>
      <c r="B285" s="4">
        <v>74</v>
      </c>
      <c r="C285" s="5">
        <v>9.19</v>
      </c>
      <c r="D285" s="4">
        <v>64</v>
      </c>
      <c r="E285" s="5">
        <v>14.04</v>
      </c>
      <c r="F285" s="4">
        <v>9</v>
      </c>
      <c r="G285" s="5">
        <v>2.62</v>
      </c>
      <c r="H285" s="4">
        <v>1</v>
      </c>
    </row>
    <row r="286" spans="1:8" x14ac:dyDescent="0.2">
      <c r="A286" s="2" t="s">
        <v>41</v>
      </c>
      <c r="B286" s="4">
        <v>94</v>
      </c>
      <c r="C286" s="5">
        <v>11.68</v>
      </c>
      <c r="D286" s="4">
        <v>79</v>
      </c>
      <c r="E286" s="5">
        <v>17.32</v>
      </c>
      <c r="F286" s="4">
        <v>15</v>
      </c>
      <c r="G286" s="5">
        <v>4.3600000000000003</v>
      </c>
      <c r="H286" s="4">
        <v>0</v>
      </c>
    </row>
    <row r="287" spans="1:8" x14ac:dyDescent="0.2">
      <c r="A287" s="2" t="s">
        <v>42</v>
      </c>
      <c r="B287" s="4">
        <v>39</v>
      </c>
      <c r="C287" s="5">
        <v>4.84</v>
      </c>
      <c r="D287" s="4">
        <v>30</v>
      </c>
      <c r="E287" s="5">
        <v>6.58</v>
      </c>
      <c r="F287" s="4">
        <v>9</v>
      </c>
      <c r="G287" s="5">
        <v>2.62</v>
      </c>
      <c r="H287" s="4">
        <v>0</v>
      </c>
    </row>
    <row r="288" spans="1:8" x14ac:dyDescent="0.2">
      <c r="A288" s="2" t="s">
        <v>43</v>
      </c>
      <c r="B288" s="4">
        <v>29</v>
      </c>
      <c r="C288" s="5">
        <v>3.6</v>
      </c>
      <c r="D288" s="4">
        <v>27</v>
      </c>
      <c r="E288" s="5">
        <v>5.92</v>
      </c>
      <c r="F288" s="4">
        <v>2</v>
      </c>
      <c r="G288" s="5">
        <v>0.57999999999999996</v>
      </c>
      <c r="H288" s="4">
        <v>0</v>
      </c>
    </row>
    <row r="289" spans="1:8" x14ac:dyDescent="0.2">
      <c r="A289" s="2" t="s">
        <v>44</v>
      </c>
      <c r="B289" s="4">
        <v>31</v>
      </c>
      <c r="C289" s="5">
        <v>3.85</v>
      </c>
      <c r="D289" s="4">
        <v>20</v>
      </c>
      <c r="E289" s="5">
        <v>4.3899999999999997</v>
      </c>
      <c r="F289" s="4">
        <v>9</v>
      </c>
      <c r="G289" s="5">
        <v>2.62</v>
      </c>
      <c r="H289" s="4">
        <v>0</v>
      </c>
    </row>
    <row r="290" spans="1:8" x14ac:dyDescent="0.2">
      <c r="A290" s="1" t="s">
        <v>18</v>
      </c>
      <c r="B290" s="4">
        <v>169</v>
      </c>
      <c r="C290" s="5">
        <v>100.00000000000001</v>
      </c>
      <c r="D290" s="4">
        <v>83</v>
      </c>
      <c r="E290" s="5">
        <v>99.990000000000009</v>
      </c>
      <c r="F290" s="4">
        <v>80</v>
      </c>
      <c r="G290" s="5">
        <v>100</v>
      </c>
      <c r="H290" s="4">
        <v>1</v>
      </c>
    </row>
    <row r="291" spans="1:8" x14ac:dyDescent="0.2">
      <c r="A291" s="2" t="s">
        <v>30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31</v>
      </c>
      <c r="B292" s="4">
        <v>29</v>
      </c>
      <c r="C292" s="5">
        <v>17.16</v>
      </c>
      <c r="D292" s="4">
        <v>5</v>
      </c>
      <c r="E292" s="5">
        <v>6.02</v>
      </c>
      <c r="F292" s="4">
        <v>24</v>
      </c>
      <c r="G292" s="5">
        <v>30</v>
      </c>
      <c r="H292" s="4">
        <v>0</v>
      </c>
    </row>
    <row r="293" spans="1:8" x14ac:dyDescent="0.2">
      <c r="A293" s="2" t="s">
        <v>32</v>
      </c>
      <c r="B293" s="4">
        <v>22</v>
      </c>
      <c r="C293" s="5">
        <v>13.02</v>
      </c>
      <c r="D293" s="4">
        <v>4</v>
      </c>
      <c r="E293" s="5">
        <v>4.82</v>
      </c>
      <c r="F293" s="4">
        <v>18</v>
      </c>
      <c r="G293" s="5">
        <v>22.5</v>
      </c>
      <c r="H293" s="4">
        <v>0</v>
      </c>
    </row>
    <row r="294" spans="1:8" x14ac:dyDescent="0.2">
      <c r="A294" s="2" t="s">
        <v>33</v>
      </c>
      <c r="B294" s="4">
        <v>1</v>
      </c>
      <c r="C294" s="5">
        <v>0.59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35</v>
      </c>
      <c r="B296" s="4">
        <v>1</v>
      </c>
      <c r="C296" s="5">
        <v>0.59</v>
      </c>
      <c r="D296" s="4">
        <v>0</v>
      </c>
      <c r="E296" s="5">
        <v>0</v>
      </c>
      <c r="F296" s="4">
        <v>1</v>
      </c>
      <c r="G296" s="5">
        <v>1.25</v>
      </c>
      <c r="H296" s="4">
        <v>0</v>
      </c>
    </row>
    <row r="297" spans="1:8" x14ac:dyDescent="0.2">
      <c r="A297" s="2" t="s">
        <v>36</v>
      </c>
      <c r="B297" s="4">
        <v>25</v>
      </c>
      <c r="C297" s="5">
        <v>14.79</v>
      </c>
      <c r="D297" s="4">
        <v>13</v>
      </c>
      <c r="E297" s="5">
        <v>15.66</v>
      </c>
      <c r="F297" s="4">
        <v>12</v>
      </c>
      <c r="G297" s="5">
        <v>15</v>
      </c>
      <c r="H297" s="4">
        <v>0</v>
      </c>
    </row>
    <row r="298" spans="1:8" x14ac:dyDescent="0.2">
      <c r="A298" s="2" t="s">
        <v>37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38</v>
      </c>
      <c r="B299" s="4">
        <v>28</v>
      </c>
      <c r="C299" s="5">
        <v>16.57</v>
      </c>
      <c r="D299" s="4">
        <v>16</v>
      </c>
      <c r="E299" s="5">
        <v>19.28</v>
      </c>
      <c r="F299" s="4">
        <v>12</v>
      </c>
      <c r="G299" s="5">
        <v>15</v>
      </c>
      <c r="H299" s="4">
        <v>0</v>
      </c>
    </row>
    <row r="300" spans="1:8" x14ac:dyDescent="0.2">
      <c r="A300" s="2" t="s">
        <v>39</v>
      </c>
      <c r="B300" s="4">
        <v>8</v>
      </c>
      <c r="C300" s="5">
        <v>4.7300000000000004</v>
      </c>
      <c r="D300" s="4">
        <v>7</v>
      </c>
      <c r="E300" s="5">
        <v>8.43</v>
      </c>
      <c r="F300" s="4">
        <v>1</v>
      </c>
      <c r="G300" s="5">
        <v>1.25</v>
      </c>
      <c r="H300" s="4">
        <v>0</v>
      </c>
    </row>
    <row r="301" spans="1:8" x14ac:dyDescent="0.2">
      <c r="A301" s="2" t="s">
        <v>40</v>
      </c>
      <c r="B301" s="4">
        <v>8</v>
      </c>
      <c r="C301" s="5">
        <v>4.7300000000000004</v>
      </c>
      <c r="D301" s="4">
        <v>5</v>
      </c>
      <c r="E301" s="5">
        <v>6.02</v>
      </c>
      <c r="F301" s="4">
        <v>3</v>
      </c>
      <c r="G301" s="5">
        <v>3.75</v>
      </c>
      <c r="H301" s="4">
        <v>0</v>
      </c>
    </row>
    <row r="302" spans="1:8" x14ac:dyDescent="0.2">
      <c r="A302" s="2" t="s">
        <v>41</v>
      </c>
      <c r="B302" s="4">
        <v>21</v>
      </c>
      <c r="C302" s="5">
        <v>12.43</v>
      </c>
      <c r="D302" s="4">
        <v>15</v>
      </c>
      <c r="E302" s="5">
        <v>18.07</v>
      </c>
      <c r="F302" s="4">
        <v>4</v>
      </c>
      <c r="G302" s="5">
        <v>5</v>
      </c>
      <c r="H302" s="4">
        <v>0</v>
      </c>
    </row>
    <row r="303" spans="1:8" x14ac:dyDescent="0.2">
      <c r="A303" s="2" t="s">
        <v>42</v>
      </c>
      <c r="B303" s="4">
        <v>12</v>
      </c>
      <c r="C303" s="5">
        <v>7.1</v>
      </c>
      <c r="D303" s="4">
        <v>8</v>
      </c>
      <c r="E303" s="5">
        <v>9.64</v>
      </c>
      <c r="F303" s="4">
        <v>1</v>
      </c>
      <c r="G303" s="5">
        <v>1.25</v>
      </c>
      <c r="H303" s="4">
        <v>1</v>
      </c>
    </row>
    <row r="304" spans="1:8" x14ac:dyDescent="0.2">
      <c r="A304" s="2" t="s">
        <v>43</v>
      </c>
      <c r="B304" s="4">
        <v>10</v>
      </c>
      <c r="C304" s="5">
        <v>5.92</v>
      </c>
      <c r="D304" s="4">
        <v>10</v>
      </c>
      <c r="E304" s="5">
        <v>12.05</v>
      </c>
      <c r="F304" s="4">
        <v>0</v>
      </c>
      <c r="G304" s="5">
        <v>0</v>
      </c>
      <c r="H304" s="4">
        <v>0</v>
      </c>
    </row>
    <row r="305" spans="1:8" x14ac:dyDescent="0.2">
      <c r="A305" s="2" t="s">
        <v>44</v>
      </c>
      <c r="B305" s="4">
        <v>4</v>
      </c>
      <c r="C305" s="5">
        <v>2.37</v>
      </c>
      <c r="D305" s="4">
        <v>0</v>
      </c>
      <c r="E305" s="5">
        <v>0</v>
      </c>
      <c r="F305" s="4">
        <v>4</v>
      </c>
      <c r="G305" s="5">
        <v>5</v>
      </c>
      <c r="H305" s="4">
        <v>0</v>
      </c>
    </row>
    <row r="306" spans="1:8" x14ac:dyDescent="0.2">
      <c r="A306" s="1" t="s">
        <v>19</v>
      </c>
      <c r="B306" s="4">
        <v>327</v>
      </c>
      <c r="C306" s="5">
        <v>99.98</v>
      </c>
      <c r="D306" s="4">
        <v>138</v>
      </c>
      <c r="E306" s="5">
        <v>99.990000000000009</v>
      </c>
      <c r="F306" s="4">
        <v>187</v>
      </c>
      <c r="G306" s="5">
        <v>99.97999999999999</v>
      </c>
      <c r="H306" s="4">
        <v>0</v>
      </c>
    </row>
    <row r="307" spans="1:8" x14ac:dyDescent="0.2">
      <c r="A307" s="2" t="s">
        <v>30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31</v>
      </c>
      <c r="B308" s="4">
        <v>49</v>
      </c>
      <c r="C308" s="5">
        <v>14.98</v>
      </c>
      <c r="D308" s="4">
        <v>17</v>
      </c>
      <c r="E308" s="5">
        <v>12.32</v>
      </c>
      <c r="F308" s="4">
        <v>32</v>
      </c>
      <c r="G308" s="5">
        <v>17.11</v>
      </c>
      <c r="H308" s="4">
        <v>0</v>
      </c>
    </row>
    <row r="309" spans="1:8" x14ac:dyDescent="0.2">
      <c r="A309" s="2" t="s">
        <v>32</v>
      </c>
      <c r="B309" s="4">
        <v>90</v>
      </c>
      <c r="C309" s="5">
        <v>27.52</v>
      </c>
      <c r="D309" s="4">
        <v>24</v>
      </c>
      <c r="E309" s="5">
        <v>17.39</v>
      </c>
      <c r="F309" s="4">
        <v>66</v>
      </c>
      <c r="G309" s="5">
        <v>35.29</v>
      </c>
      <c r="H309" s="4">
        <v>0</v>
      </c>
    </row>
    <row r="310" spans="1:8" x14ac:dyDescent="0.2">
      <c r="A310" s="2" t="s">
        <v>33</v>
      </c>
      <c r="B310" s="4">
        <v>1</v>
      </c>
      <c r="C310" s="5">
        <v>0.31</v>
      </c>
      <c r="D310" s="4">
        <v>0</v>
      </c>
      <c r="E310" s="5">
        <v>0</v>
      </c>
      <c r="F310" s="4">
        <v>1</v>
      </c>
      <c r="G310" s="5">
        <v>0.53</v>
      </c>
      <c r="H310" s="4">
        <v>0</v>
      </c>
    </row>
    <row r="311" spans="1:8" x14ac:dyDescent="0.2">
      <c r="A311" s="2" t="s">
        <v>34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35</v>
      </c>
      <c r="B312" s="4">
        <v>5</v>
      </c>
      <c r="C312" s="5">
        <v>1.53</v>
      </c>
      <c r="D312" s="4">
        <v>0</v>
      </c>
      <c r="E312" s="5">
        <v>0</v>
      </c>
      <c r="F312" s="4">
        <v>5</v>
      </c>
      <c r="G312" s="5">
        <v>2.67</v>
      </c>
      <c r="H312" s="4">
        <v>0</v>
      </c>
    </row>
    <row r="313" spans="1:8" x14ac:dyDescent="0.2">
      <c r="A313" s="2" t="s">
        <v>36</v>
      </c>
      <c r="B313" s="4">
        <v>52</v>
      </c>
      <c r="C313" s="5">
        <v>15.9</v>
      </c>
      <c r="D313" s="4">
        <v>28</v>
      </c>
      <c r="E313" s="5">
        <v>20.29</v>
      </c>
      <c r="F313" s="4">
        <v>24</v>
      </c>
      <c r="G313" s="5">
        <v>12.83</v>
      </c>
      <c r="H313" s="4">
        <v>0</v>
      </c>
    </row>
    <row r="314" spans="1:8" x14ac:dyDescent="0.2">
      <c r="A314" s="2" t="s">
        <v>37</v>
      </c>
      <c r="B314" s="4">
        <v>2</v>
      </c>
      <c r="C314" s="5">
        <v>0.61</v>
      </c>
      <c r="D314" s="4">
        <v>0</v>
      </c>
      <c r="E314" s="5">
        <v>0</v>
      </c>
      <c r="F314" s="4">
        <v>2</v>
      </c>
      <c r="G314" s="5">
        <v>1.07</v>
      </c>
      <c r="H314" s="4">
        <v>0</v>
      </c>
    </row>
    <row r="315" spans="1:8" x14ac:dyDescent="0.2">
      <c r="A315" s="2" t="s">
        <v>38</v>
      </c>
      <c r="B315" s="4">
        <v>21</v>
      </c>
      <c r="C315" s="5">
        <v>6.42</v>
      </c>
      <c r="D315" s="4">
        <v>2</v>
      </c>
      <c r="E315" s="5">
        <v>1.45</v>
      </c>
      <c r="F315" s="4">
        <v>19</v>
      </c>
      <c r="G315" s="5">
        <v>10.16</v>
      </c>
      <c r="H315" s="4">
        <v>0</v>
      </c>
    </row>
    <row r="316" spans="1:8" x14ac:dyDescent="0.2">
      <c r="A316" s="2" t="s">
        <v>39</v>
      </c>
      <c r="B316" s="4">
        <v>11</v>
      </c>
      <c r="C316" s="5">
        <v>3.36</v>
      </c>
      <c r="D316" s="4">
        <v>6</v>
      </c>
      <c r="E316" s="5">
        <v>4.3499999999999996</v>
      </c>
      <c r="F316" s="4">
        <v>5</v>
      </c>
      <c r="G316" s="5">
        <v>2.67</v>
      </c>
      <c r="H316" s="4">
        <v>0</v>
      </c>
    </row>
    <row r="317" spans="1:8" x14ac:dyDescent="0.2">
      <c r="A317" s="2" t="s">
        <v>40</v>
      </c>
      <c r="B317" s="4">
        <v>23</v>
      </c>
      <c r="C317" s="5">
        <v>7.03</v>
      </c>
      <c r="D317" s="4">
        <v>20</v>
      </c>
      <c r="E317" s="5">
        <v>14.49</v>
      </c>
      <c r="F317" s="4">
        <v>3</v>
      </c>
      <c r="G317" s="5">
        <v>1.6</v>
      </c>
      <c r="H317" s="4">
        <v>0</v>
      </c>
    </row>
    <row r="318" spans="1:8" x14ac:dyDescent="0.2">
      <c r="A318" s="2" t="s">
        <v>41</v>
      </c>
      <c r="B318" s="4">
        <v>30</v>
      </c>
      <c r="C318" s="5">
        <v>9.17</v>
      </c>
      <c r="D318" s="4">
        <v>22</v>
      </c>
      <c r="E318" s="5">
        <v>15.94</v>
      </c>
      <c r="F318" s="4">
        <v>8</v>
      </c>
      <c r="G318" s="5">
        <v>4.28</v>
      </c>
      <c r="H318" s="4">
        <v>0</v>
      </c>
    </row>
    <row r="319" spans="1:8" x14ac:dyDescent="0.2">
      <c r="A319" s="2" t="s">
        <v>42</v>
      </c>
      <c r="B319" s="4">
        <v>12</v>
      </c>
      <c r="C319" s="5">
        <v>3.67</v>
      </c>
      <c r="D319" s="4">
        <v>7</v>
      </c>
      <c r="E319" s="5">
        <v>5.07</v>
      </c>
      <c r="F319" s="4">
        <v>4</v>
      </c>
      <c r="G319" s="5">
        <v>2.14</v>
      </c>
      <c r="H319" s="4">
        <v>0</v>
      </c>
    </row>
    <row r="320" spans="1:8" x14ac:dyDescent="0.2">
      <c r="A320" s="2" t="s">
        <v>43</v>
      </c>
      <c r="B320" s="4">
        <v>9</v>
      </c>
      <c r="C320" s="5">
        <v>2.75</v>
      </c>
      <c r="D320" s="4">
        <v>7</v>
      </c>
      <c r="E320" s="5">
        <v>5.07</v>
      </c>
      <c r="F320" s="4">
        <v>2</v>
      </c>
      <c r="G320" s="5">
        <v>1.07</v>
      </c>
      <c r="H320" s="4">
        <v>0</v>
      </c>
    </row>
    <row r="321" spans="1:8" x14ac:dyDescent="0.2">
      <c r="A321" s="2" t="s">
        <v>44</v>
      </c>
      <c r="B321" s="4">
        <v>22</v>
      </c>
      <c r="C321" s="5">
        <v>6.73</v>
      </c>
      <c r="D321" s="4">
        <v>5</v>
      </c>
      <c r="E321" s="5">
        <v>3.62</v>
      </c>
      <c r="F321" s="4">
        <v>16</v>
      </c>
      <c r="G321" s="5">
        <v>8.56</v>
      </c>
      <c r="H321" s="4">
        <v>0</v>
      </c>
    </row>
    <row r="322" spans="1:8" x14ac:dyDescent="0.2">
      <c r="A322" s="1" t="s">
        <v>20</v>
      </c>
      <c r="B322" s="4">
        <v>346</v>
      </c>
      <c r="C322" s="5">
        <v>99.990000000000009</v>
      </c>
      <c r="D322" s="4">
        <v>221</v>
      </c>
      <c r="E322" s="5">
        <v>99.99</v>
      </c>
      <c r="F322" s="4">
        <v>116</v>
      </c>
      <c r="G322" s="5">
        <v>100.00000000000001</v>
      </c>
      <c r="H322" s="4">
        <v>1</v>
      </c>
    </row>
    <row r="323" spans="1:8" x14ac:dyDescent="0.2">
      <c r="A323" s="2" t="s">
        <v>30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31</v>
      </c>
      <c r="B324" s="4">
        <v>75</v>
      </c>
      <c r="C324" s="5">
        <v>21.68</v>
      </c>
      <c r="D324" s="4">
        <v>51</v>
      </c>
      <c r="E324" s="5">
        <v>23.08</v>
      </c>
      <c r="F324" s="4">
        <v>24</v>
      </c>
      <c r="G324" s="5">
        <v>20.69</v>
      </c>
      <c r="H324" s="4">
        <v>0</v>
      </c>
    </row>
    <row r="325" spans="1:8" x14ac:dyDescent="0.2">
      <c r="A325" s="2" t="s">
        <v>32</v>
      </c>
      <c r="B325" s="4">
        <v>44</v>
      </c>
      <c r="C325" s="5">
        <v>12.72</v>
      </c>
      <c r="D325" s="4">
        <v>26</v>
      </c>
      <c r="E325" s="5">
        <v>11.76</v>
      </c>
      <c r="F325" s="4">
        <v>18</v>
      </c>
      <c r="G325" s="5">
        <v>15.52</v>
      </c>
      <c r="H325" s="4">
        <v>0</v>
      </c>
    </row>
    <row r="326" spans="1:8" x14ac:dyDescent="0.2">
      <c r="A326" s="2" t="s">
        <v>33</v>
      </c>
      <c r="B326" s="4">
        <v>1</v>
      </c>
      <c r="C326" s="5">
        <v>0.28999999999999998</v>
      </c>
      <c r="D326" s="4">
        <v>0</v>
      </c>
      <c r="E326" s="5">
        <v>0</v>
      </c>
      <c r="F326" s="4">
        <v>1</v>
      </c>
      <c r="G326" s="5">
        <v>0.86</v>
      </c>
      <c r="H326" s="4">
        <v>0</v>
      </c>
    </row>
    <row r="327" spans="1:8" x14ac:dyDescent="0.2">
      <c r="A327" s="2" t="s">
        <v>34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35</v>
      </c>
      <c r="B328" s="4">
        <v>3</v>
      </c>
      <c r="C328" s="5">
        <v>0.87</v>
      </c>
      <c r="D328" s="4">
        <v>1</v>
      </c>
      <c r="E328" s="5">
        <v>0.45</v>
      </c>
      <c r="F328" s="4">
        <v>2</v>
      </c>
      <c r="G328" s="5">
        <v>1.72</v>
      </c>
      <c r="H328" s="4">
        <v>0</v>
      </c>
    </row>
    <row r="329" spans="1:8" x14ac:dyDescent="0.2">
      <c r="A329" s="2" t="s">
        <v>36</v>
      </c>
      <c r="B329" s="4">
        <v>79</v>
      </c>
      <c r="C329" s="5">
        <v>22.83</v>
      </c>
      <c r="D329" s="4">
        <v>51</v>
      </c>
      <c r="E329" s="5">
        <v>23.08</v>
      </c>
      <c r="F329" s="4">
        <v>27</v>
      </c>
      <c r="G329" s="5">
        <v>23.28</v>
      </c>
      <c r="H329" s="4">
        <v>1</v>
      </c>
    </row>
    <row r="330" spans="1:8" x14ac:dyDescent="0.2">
      <c r="A330" s="2" t="s">
        <v>37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38</v>
      </c>
      <c r="B331" s="4">
        <v>11</v>
      </c>
      <c r="C331" s="5">
        <v>3.18</v>
      </c>
      <c r="D331" s="4">
        <v>8</v>
      </c>
      <c r="E331" s="5">
        <v>3.62</v>
      </c>
      <c r="F331" s="4">
        <v>3</v>
      </c>
      <c r="G331" s="5">
        <v>2.59</v>
      </c>
      <c r="H331" s="4">
        <v>0</v>
      </c>
    </row>
    <row r="332" spans="1:8" x14ac:dyDescent="0.2">
      <c r="A332" s="2" t="s">
        <v>39</v>
      </c>
      <c r="B332" s="4">
        <v>17</v>
      </c>
      <c r="C332" s="5">
        <v>4.91</v>
      </c>
      <c r="D332" s="4">
        <v>6</v>
      </c>
      <c r="E332" s="5">
        <v>2.71</v>
      </c>
      <c r="F332" s="4">
        <v>11</v>
      </c>
      <c r="G332" s="5">
        <v>9.48</v>
      </c>
      <c r="H332" s="4">
        <v>0</v>
      </c>
    </row>
    <row r="333" spans="1:8" x14ac:dyDescent="0.2">
      <c r="A333" s="2" t="s">
        <v>40</v>
      </c>
      <c r="B333" s="4">
        <v>38</v>
      </c>
      <c r="C333" s="5">
        <v>10.98</v>
      </c>
      <c r="D333" s="4">
        <v>27</v>
      </c>
      <c r="E333" s="5">
        <v>12.22</v>
      </c>
      <c r="F333" s="4">
        <v>10</v>
      </c>
      <c r="G333" s="5">
        <v>8.6199999999999992</v>
      </c>
      <c r="H333" s="4">
        <v>0</v>
      </c>
    </row>
    <row r="334" spans="1:8" x14ac:dyDescent="0.2">
      <c r="A334" s="2" t="s">
        <v>41</v>
      </c>
      <c r="B334" s="4">
        <v>38</v>
      </c>
      <c r="C334" s="5">
        <v>10.98</v>
      </c>
      <c r="D334" s="4">
        <v>31</v>
      </c>
      <c r="E334" s="5">
        <v>14.03</v>
      </c>
      <c r="F334" s="4">
        <v>7</v>
      </c>
      <c r="G334" s="5">
        <v>6.03</v>
      </c>
      <c r="H334" s="4">
        <v>0</v>
      </c>
    </row>
    <row r="335" spans="1:8" x14ac:dyDescent="0.2">
      <c r="A335" s="2" t="s">
        <v>42</v>
      </c>
      <c r="B335" s="4">
        <v>8</v>
      </c>
      <c r="C335" s="5">
        <v>2.31</v>
      </c>
      <c r="D335" s="4">
        <v>5</v>
      </c>
      <c r="E335" s="5">
        <v>2.2599999999999998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43</v>
      </c>
      <c r="B336" s="4">
        <v>16</v>
      </c>
      <c r="C336" s="5">
        <v>4.62</v>
      </c>
      <c r="D336" s="4">
        <v>5</v>
      </c>
      <c r="E336" s="5">
        <v>2.2599999999999998</v>
      </c>
      <c r="F336" s="4">
        <v>8</v>
      </c>
      <c r="G336" s="5">
        <v>6.9</v>
      </c>
      <c r="H336" s="4">
        <v>0</v>
      </c>
    </row>
    <row r="337" spans="1:8" x14ac:dyDescent="0.2">
      <c r="A337" s="2" t="s">
        <v>44</v>
      </c>
      <c r="B337" s="4">
        <v>16</v>
      </c>
      <c r="C337" s="5">
        <v>4.62</v>
      </c>
      <c r="D337" s="4">
        <v>10</v>
      </c>
      <c r="E337" s="5">
        <v>4.5199999999999996</v>
      </c>
      <c r="F337" s="4">
        <v>5</v>
      </c>
      <c r="G337" s="5">
        <v>4.3099999999999996</v>
      </c>
      <c r="H337" s="4">
        <v>0</v>
      </c>
    </row>
    <row r="338" spans="1:8" x14ac:dyDescent="0.2">
      <c r="A338" s="1" t="s">
        <v>21</v>
      </c>
      <c r="B338" s="4">
        <v>379</v>
      </c>
      <c r="C338" s="5">
        <v>100.00999999999999</v>
      </c>
      <c r="D338" s="4">
        <v>202</v>
      </c>
      <c r="E338" s="5">
        <v>99.999999999999986</v>
      </c>
      <c r="F338" s="4">
        <v>175</v>
      </c>
      <c r="G338" s="5">
        <v>99.990000000000023</v>
      </c>
      <c r="H338" s="4">
        <v>0</v>
      </c>
    </row>
    <row r="339" spans="1:8" x14ac:dyDescent="0.2">
      <c r="A339" s="2" t="s">
        <v>30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31</v>
      </c>
      <c r="B340" s="4">
        <v>70</v>
      </c>
      <c r="C340" s="5">
        <v>18.47</v>
      </c>
      <c r="D340" s="4">
        <v>31</v>
      </c>
      <c r="E340" s="5">
        <v>15.35</v>
      </c>
      <c r="F340" s="4">
        <v>39</v>
      </c>
      <c r="G340" s="5">
        <v>22.29</v>
      </c>
      <c r="H340" s="4">
        <v>0</v>
      </c>
    </row>
    <row r="341" spans="1:8" x14ac:dyDescent="0.2">
      <c r="A341" s="2" t="s">
        <v>32</v>
      </c>
      <c r="B341" s="4">
        <v>53</v>
      </c>
      <c r="C341" s="5">
        <v>13.98</v>
      </c>
      <c r="D341" s="4">
        <v>24</v>
      </c>
      <c r="E341" s="5">
        <v>11.88</v>
      </c>
      <c r="F341" s="4">
        <v>29</v>
      </c>
      <c r="G341" s="5">
        <v>16.57</v>
      </c>
      <c r="H341" s="4">
        <v>0</v>
      </c>
    </row>
    <row r="342" spans="1:8" x14ac:dyDescent="0.2">
      <c r="A342" s="2" t="s">
        <v>33</v>
      </c>
      <c r="B342" s="4">
        <v>2</v>
      </c>
      <c r="C342" s="5">
        <v>0.53</v>
      </c>
      <c r="D342" s="4">
        <v>0</v>
      </c>
      <c r="E342" s="5">
        <v>0</v>
      </c>
      <c r="F342" s="4">
        <v>2</v>
      </c>
      <c r="G342" s="5">
        <v>1.1399999999999999</v>
      </c>
      <c r="H342" s="4">
        <v>0</v>
      </c>
    </row>
    <row r="343" spans="1:8" x14ac:dyDescent="0.2">
      <c r="A343" s="2" t="s">
        <v>34</v>
      </c>
      <c r="B343" s="4">
        <v>2</v>
      </c>
      <c r="C343" s="5">
        <v>0.53</v>
      </c>
      <c r="D343" s="4">
        <v>0</v>
      </c>
      <c r="E343" s="5">
        <v>0</v>
      </c>
      <c r="F343" s="4">
        <v>2</v>
      </c>
      <c r="G343" s="5">
        <v>1.1399999999999999</v>
      </c>
      <c r="H343" s="4">
        <v>0</v>
      </c>
    </row>
    <row r="344" spans="1:8" x14ac:dyDescent="0.2">
      <c r="A344" s="2" t="s">
        <v>35</v>
      </c>
      <c r="B344" s="4">
        <v>4</v>
      </c>
      <c r="C344" s="5">
        <v>1.06</v>
      </c>
      <c r="D344" s="4">
        <v>2</v>
      </c>
      <c r="E344" s="5">
        <v>0.99</v>
      </c>
      <c r="F344" s="4">
        <v>2</v>
      </c>
      <c r="G344" s="5">
        <v>1.1399999999999999</v>
      </c>
      <c r="H344" s="4">
        <v>0</v>
      </c>
    </row>
    <row r="345" spans="1:8" x14ac:dyDescent="0.2">
      <c r="A345" s="2" t="s">
        <v>36</v>
      </c>
      <c r="B345" s="4">
        <v>92</v>
      </c>
      <c r="C345" s="5">
        <v>24.27</v>
      </c>
      <c r="D345" s="4">
        <v>40</v>
      </c>
      <c r="E345" s="5">
        <v>19.8</v>
      </c>
      <c r="F345" s="4">
        <v>52</v>
      </c>
      <c r="G345" s="5">
        <v>29.71</v>
      </c>
      <c r="H345" s="4">
        <v>0</v>
      </c>
    </row>
    <row r="346" spans="1:8" x14ac:dyDescent="0.2">
      <c r="A346" s="2" t="s">
        <v>37</v>
      </c>
      <c r="B346" s="4">
        <v>2</v>
      </c>
      <c r="C346" s="5">
        <v>0.53</v>
      </c>
      <c r="D346" s="4">
        <v>2</v>
      </c>
      <c r="E346" s="5">
        <v>0.99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38</v>
      </c>
      <c r="B347" s="4">
        <v>9</v>
      </c>
      <c r="C347" s="5">
        <v>2.37</v>
      </c>
      <c r="D347" s="4">
        <v>0</v>
      </c>
      <c r="E347" s="5">
        <v>0</v>
      </c>
      <c r="F347" s="4">
        <v>9</v>
      </c>
      <c r="G347" s="5">
        <v>5.14</v>
      </c>
      <c r="H347" s="4">
        <v>0</v>
      </c>
    </row>
    <row r="348" spans="1:8" x14ac:dyDescent="0.2">
      <c r="A348" s="2" t="s">
        <v>39</v>
      </c>
      <c r="B348" s="4">
        <v>12</v>
      </c>
      <c r="C348" s="5">
        <v>3.17</v>
      </c>
      <c r="D348" s="4">
        <v>8</v>
      </c>
      <c r="E348" s="5">
        <v>3.96</v>
      </c>
      <c r="F348" s="4">
        <v>4</v>
      </c>
      <c r="G348" s="5">
        <v>2.29</v>
      </c>
      <c r="H348" s="4">
        <v>0</v>
      </c>
    </row>
    <row r="349" spans="1:8" x14ac:dyDescent="0.2">
      <c r="A349" s="2" t="s">
        <v>40</v>
      </c>
      <c r="B349" s="4">
        <v>30</v>
      </c>
      <c r="C349" s="5">
        <v>7.92</v>
      </c>
      <c r="D349" s="4">
        <v>24</v>
      </c>
      <c r="E349" s="5">
        <v>11.88</v>
      </c>
      <c r="F349" s="4">
        <v>6</v>
      </c>
      <c r="G349" s="5">
        <v>3.43</v>
      </c>
      <c r="H349" s="4">
        <v>0</v>
      </c>
    </row>
    <row r="350" spans="1:8" x14ac:dyDescent="0.2">
      <c r="A350" s="2" t="s">
        <v>41</v>
      </c>
      <c r="B350" s="4">
        <v>52</v>
      </c>
      <c r="C350" s="5">
        <v>13.72</v>
      </c>
      <c r="D350" s="4">
        <v>42</v>
      </c>
      <c r="E350" s="5">
        <v>20.79</v>
      </c>
      <c r="F350" s="4">
        <v>10</v>
      </c>
      <c r="G350" s="5">
        <v>5.71</v>
      </c>
      <c r="H350" s="4">
        <v>0</v>
      </c>
    </row>
    <row r="351" spans="1:8" x14ac:dyDescent="0.2">
      <c r="A351" s="2" t="s">
        <v>42</v>
      </c>
      <c r="B351" s="4">
        <v>19</v>
      </c>
      <c r="C351" s="5">
        <v>5.01</v>
      </c>
      <c r="D351" s="4">
        <v>14</v>
      </c>
      <c r="E351" s="5">
        <v>6.93</v>
      </c>
      <c r="F351" s="4">
        <v>5</v>
      </c>
      <c r="G351" s="5">
        <v>2.86</v>
      </c>
      <c r="H351" s="4">
        <v>0</v>
      </c>
    </row>
    <row r="352" spans="1:8" x14ac:dyDescent="0.2">
      <c r="A352" s="2" t="s">
        <v>43</v>
      </c>
      <c r="B352" s="4">
        <v>17</v>
      </c>
      <c r="C352" s="5">
        <v>4.49</v>
      </c>
      <c r="D352" s="4">
        <v>7</v>
      </c>
      <c r="E352" s="5">
        <v>3.47</v>
      </c>
      <c r="F352" s="4">
        <v>9</v>
      </c>
      <c r="G352" s="5">
        <v>5.14</v>
      </c>
      <c r="H352" s="4">
        <v>0</v>
      </c>
    </row>
    <row r="353" spans="1:8" x14ac:dyDescent="0.2">
      <c r="A353" s="2" t="s">
        <v>44</v>
      </c>
      <c r="B353" s="4">
        <v>15</v>
      </c>
      <c r="C353" s="5">
        <v>3.96</v>
      </c>
      <c r="D353" s="4">
        <v>8</v>
      </c>
      <c r="E353" s="5">
        <v>3.96</v>
      </c>
      <c r="F353" s="4">
        <v>6</v>
      </c>
      <c r="G353" s="5">
        <v>3.43</v>
      </c>
      <c r="H353" s="4">
        <v>0</v>
      </c>
    </row>
    <row r="354" spans="1:8" x14ac:dyDescent="0.2">
      <c r="A354" s="1" t="s">
        <v>22</v>
      </c>
      <c r="B354" s="4">
        <v>328</v>
      </c>
      <c r="C354" s="5">
        <v>99.989999999999981</v>
      </c>
      <c r="D354" s="4">
        <v>226</v>
      </c>
      <c r="E354" s="5">
        <v>99.990000000000023</v>
      </c>
      <c r="F354" s="4">
        <v>96</v>
      </c>
      <c r="G354" s="5">
        <v>100.01</v>
      </c>
      <c r="H354" s="4">
        <v>1</v>
      </c>
    </row>
    <row r="355" spans="1:8" x14ac:dyDescent="0.2">
      <c r="A355" s="2" t="s">
        <v>30</v>
      </c>
      <c r="B355" s="4">
        <v>2</v>
      </c>
      <c r="C355" s="5">
        <v>0.61</v>
      </c>
      <c r="D355" s="4">
        <v>1</v>
      </c>
      <c r="E355" s="5">
        <v>0.44</v>
      </c>
      <c r="F355" s="4">
        <v>1</v>
      </c>
      <c r="G355" s="5">
        <v>1.04</v>
      </c>
      <c r="H355" s="4">
        <v>0</v>
      </c>
    </row>
    <row r="356" spans="1:8" x14ac:dyDescent="0.2">
      <c r="A356" s="2" t="s">
        <v>31</v>
      </c>
      <c r="B356" s="4">
        <v>50</v>
      </c>
      <c r="C356" s="5">
        <v>15.24</v>
      </c>
      <c r="D356" s="4">
        <v>28</v>
      </c>
      <c r="E356" s="5">
        <v>12.39</v>
      </c>
      <c r="F356" s="4">
        <v>22</v>
      </c>
      <c r="G356" s="5">
        <v>22.92</v>
      </c>
      <c r="H356" s="4">
        <v>0</v>
      </c>
    </row>
    <row r="357" spans="1:8" x14ac:dyDescent="0.2">
      <c r="A357" s="2" t="s">
        <v>32</v>
      </c>
      <c r="B357" s="4">
        <v>42</v>
      </c>
      <c r="C357" s="5">
        <v>12.8</v>
      </c>
      <c r="D357" s="4">
        <v>25</v>
      </c>
      <c r="E357" s="5">
        <v>11.06</v>
      </c>
      <c r="F357" s="4">
        <v>16</v>
      </c>
      <c r="G357" s="5">
        <v>16.670000000000002</v>
      </c>
      <c r="H357" s="4">
        <v>1</v>
      </c>
    </row>
    <row r="358" spans="1:8" x14ac:dyDescent="0.2">
      <c r="A358" s="2" t="s">
        <v>33</v>
      </c>
      <c r="B358" s="4">
        <v>1</v>
      </c>
      <c r="C358" s="5">
        <v>0.3</v>
      </c>
      <c r="D358" s="4">
        <v>0</v>
      </c>
      <c r="E358" s="5">
        <v>0</v>
      </c>
      <c r="F358" s="4">
        <v>1</v>
      </c>
      <c r="G358" s="5">
        <v>1.04</v>
      </c>
      <c r="H358" s="4">
        <v>0</v>
      </c>
    </row>
    <row r="359" spans="1:8" x14ac:dyDescent="0.2">
      <c r="A359" s="2" t="s">
        <v>34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35</v>
      </c>
      <c r="B360" s="4">
        <v>4</v>
      </c>
      <c r="C360" s="5">
        <v>1.22</v>
      </c>
      <c r="D360" s="4">
        <v>1</v>
      </c>
      <c r="E360" s="5">
        <v>0.44</v>
      </c>
      <c r="F360" s="4">
        <v>3</v>
      </c>
      <c r="G360" s="5">
        <v>3.13</v>
      </c>
      <c r="H360" s="4">
        <v>0</v>
      </c>
    </row>
    <row r="361" spans="1:8" x14ac:dyDescent="0.2">
      <c r="A361" s="2" t="s">
        <v>36</v>
      </c>
      <c r="B361" s="4">
        <v>98</v>
      </c>
      <c r="C361" s="5">
        <v>29.88</v>
      </c>
      <c r="D361" s="4">
        <v>65</v>
      </c>
      <c r="E361" s="5">
        <v>28.76</v>
      </c>
      <c r="F361" s="4">
        <v>33</v>
      </c>
      <c r="G361" s="5">
        <v>34.380000000000003</v>
      </c>
      <c r="H361" s="4">
        <v>0</v>
      </c>
    </row>
    <row r="362" spans="1:8" x14ac:dyDescent="0.2">
      <c r="A362" s="2" t="s">
        <v>37</v>
      </c>
      <c r="B362" s="4">
        <v>2</v>
      </c>
      <c r="C362" s="5">
        <v>0.61</v>
      </c>
      <c r="D362" s="4">
        <v>0</v>
      </c>
      <c r="E362" s="5">
        <v>0</v>
      </c>
      <c r="F362" s="4">
        <v>2</v>
      </c>
      <c r="G362" s="5">
        <v>2.08</v>
      </c>
      <c r="H362" s="4">
        <v>0</v>
      </c>
    </row>
    <row r="363" spans="1:8" x14ac:dyDescent="0.2">
      <c r="A363" s="2" t="s">
        <v>38</v>
      </c>
      <c r="B363" s="4">
        <v>14</v>
      </c>
      <c r="C363" s="5">
        <v>4.2699999999999996</v>
      </c>
      <c r="D363" s="4">
        <v>12</v>
      </c>
      <c r="E363" s="5">
        <v>5.31</v>
      </c>
      <c r="F363" s="4">
        <v>2</v>
      </c>
      <c r="G363" s="5">
        <v>2.08</v>
      </c>
      <c r="H363" s="4">
        <v>0</v>
      </c>
    </row>
    <row r="364" spans="1:8" x14ac:dyDescent="0.2">
      <c r="A364" s="2" t="s">
        <v>39</v>
      </c>
      <c r="B364" s="4">
        <v>4</v>
      </c>
      <c r="C364" s="5">
        <v>1.22</v>
      </c>
      <c r="D364" s="4">
        <v>2</v>
      </c>
      <c r="E364" s="5">
        <v>0.88</v>
      </c>
      <c r="F364" s="4">
        <v>0</v>
      </c>
      <c r="G364" s="5">
        <v>0</v>
      </c>
      <c r="H364" s="4">
        <v>0</v>
      </c>
    </row>
    <row r="365" spans="1:8" x14ac:dyDescent="0.2">
      <c r="A365" s="2" t="s">
        <v>40</v>
      </c>
      <c r="B365" s="4">
        <v>37</v>
      </c>
      <c r="C365" s="5">
        <v>11.28</v>
      </c>
      <c r="D365" s="4">
        <v>30</v>
      </c>
      <c r="E365" s="5">
        <v>13.27</v>
      </c>
      <c r="F365" s="4">
        <v>7</v>
      </c>
      <c r="G365" s="5">
        <v>7.29</v>
      </c>
      <c r="H365" s="4">
        <v>0</v>
      </c>
    </row>
    <row r="366" spans="1:8" x14ac:dyDescent="0.2">
      <c r="A366" s="2" t="s">
        <v>41</v>
      </c>
      <c r="B366" s="4">
        <v>42</v>
      </c>
      <c r="C366" s="5">
        <v>12.8</v>
      </c>
      <c r="D366" s="4">
        <v>40</v>
      </c>
      <c r="E366" s="5">
        <v>17.7</v>
      </c>
      <c r="F366" s="4">
        <v>1</v>
      </c>
      <c r="G366" s="5">
        <v>1.04</v>
      </c>
      <c r="H366" s="4">
        <v>0</v>
      </c>
    </row>
    <row r="367" spans="1:8" x14ac:dyDescent="0.2">
      <c r="A367" s="2" t="s">
        <v>42</v>
      </c>
      <c r="B367" s="4">
        <v>12</v>
      </c>
      <c r="C367" s="5">
        <v>3.66</v>
      </c>
      <c r="D367" s="4">
        <v>11</v>
      </c>
      <c r="E367" s="5">
        <v>4.87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43</v>
      </c>
      <c r="B368" s="4">
        <v>8</v>
      </c>
      <c r="C368" s="5">
        <v>2.44</v>
      </c>
      <c r="D368" s="4">
        <v>3</v>
      </c>
      <c r="E368" s="5">
        <v>1.33</v>
      </c>
      <c r="F368" s="4">
        <v>5</v>
      </c>
      <c r="G368" s="5">
        <v>5.21</v>
      </c>
      <c r="H368" s="4">
        <v>0</v>
      </c>
    </row>
    <row r="369" spans="1:8" x14ac:dyDescent="0.2">
      <c r="A369" s="2" t="s">
        <v>44</v>
      </c>
      <c r="B369" s="4">
        <v>12</v>
      </c>
      <c r="C369" s="5">
        <v>3.66</v>
      </c>
      <c r="D369" s="4">
        <v>8</v>
      </c>
      <c r="E369" s="5">
        <v>3.54</v>
      </c>
      <c r="F369" s="4">
        <v>3</v>
      </c>
      <c r="G369" s="5">
        <v>3.13</v>
      </c>
      <c r="H369" s="4">
        <v>0</v>
      </c>
    </row>
    <row r="370" spans="1:8" x14ac:dyDescent="0.2">
      <c r="A370" s="1" t="s">
        <v>23</v>
      </c>
      <c r="B370" s="4">
        <v>248</v>
      </c>
      <c r="C370" s="5">
        <v>100</v>
      </c>
      <c r="D370" s="4">
        <v>147</v>
      </c>
      <c r="E370" s="5">
        <v>99.97999999999999</v>
      </c>
      <c r="F370" s="4">
        <v>97</v>
      </c>
      <c r="G370" s="5">
        <v>99.980000000000018</v>
      </c>
      <c r="H370" s="4">
        <v>1</v>
      </c>
    </row>
    <row r="371" spans="1:8" x14ac:dyDescent="0.2">
      <c r="A371" s="2" t="s">
        <v>30</v>
      </c>
      <c r="B371" s="4">
        <v>1</v>
      </c>
      <c r="C371" s="5">
        <v>0.4</v>
      </c>
      <c r="D371" s="4">
        <v>0</v>
      </c>
      <c r="E371" s="5">
        <v>0</v>
      </c>
      <c r="F371" s="4">
        <v>1</v>
      </c>
      <c r="G371" s="5">
        <v>1.03</v>
      </c>
      <c r="H371" s="4">
        <v>0</v>
      </c>
    </row>
    <row r="372" spans="1:8" x14ac:dyDescent="0.2">
      <c r="A372" s="2" t="s">
        <v>31</v>
      </c>
      <c r="B372" s="4">
        <v>50</v>
      </c>
      <c r="C372" s="5">
        <v>20.16</v>
      </c>
      <c r="D372" s="4">
        <v>18</v>
      </c>
      <c r="E372" s="5">
        <v>12.24</v>
      </c>
      <c r="F372" s="4">
        <v>32</v>
      </c>
      <c r="G372" s="5">
        <v>32.99</v>
      </c>
      <c r="H372" s="4">
        <v>0</v>
      </c>
    </row>
    <row r="373" spans="1:8" x14ac:dyDescent="0.2">
      <c r="A373" s="2" t="s">
        <v>32</v>
      </c>
      <c r="B373" s="4">
        <v>26</v>
      </c>
      <c r="C373" s="5">
        <v>10.48</v>
      </c>
      <c r="D373" s="4">
        <v>11</v>
      </c>
      <c r="E373" s="5">
        <v>7.48</v>
      </c>
      <c r="F373" s="4">
        <v>15</v>
      </c>
      <c r="G373" s="5">
        <v>15.46</v>
      </c>
      <c r="H373" s="4">
        <v>0</v>
      </c>
    </row>
    <row r="374" spans="1:8" x14ac:dyDescent="0.2">
      <c r="A374" s="2" t="s">
        <v>33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34</v>
      </c>
      <c r="B375" s="4">
        <v>1</v>
      </c>
      <c r="C375" s="5">
        <v>0.4</v>
      </c>
      <c r="D375" s="4">
        <v>0</v>
      </c>
      <c r="E375" s="5">
        <v>0</v>
      </c>
      <c r="F375" s="4">
        <v>1</v>
      </c>
      <c r="G375" s="5">
        <v>1.03</v>
      </c>
      <c r="H375" s="4">
        <v>0</v>
      </c>
    </row>
    <row r="376" spans="1:8" x14ac:dyDescent="0.2">
      <c r="A376" s="2" t="s">
        <v>35</v>
      </c>
      <c r="B376" s="4">
        <v>3</v>
      </c>
      <c r="C376" s="5">
        <v>1.21</v>
      </c>
      <c r="D376" s="4">
        <v>2</v>
      </c>
      <c r="E376" s="5">
        <v>1.36</v>
      </c>
      <c r="F376" s="4">
        <v>0</v>
      </c>
      <c r="G376" s="5">
        <v>0</v>
      </c>
      <c r="H376" s="4">
        <v>1</v>
      </c>
    </row>
    <row r="377" spans="1:8" x14ac:dyDescent="0.2">
      <c r="A377" s="2" t="s">
        <v>36</v>
      </c>
      <c r="B377" s="4">
        <v>72</v>
      </c>
      <c r="C377" s="5">
        <v>29.03</v>
      </c>
      <c r="D377" s="4">
        <v>43</v>
      </c>
      <c r="E377" s="5">
        <v>29.25</v>
      </c>
      <c r="F377" s="4">
        <v>29</v>
      </c>
      <c r="G377" s="5">
        <v>29.9</v>
      </c>
      <c r="H377" s="4">
        <v>0</v>
      </c>
    </row>
    <row r="378" spans="1:8" x14ac:dyDescent="0.2">
      <c r="A378" s="2" t="s">
        <v>37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38</v>
      </c>
      <c r="B379" s="4">
        <v>2</v>
      </c>
      <c r="C379" s="5">
        <v>0.81</v>
      </c>
      <c r="D379" s="4">
        <v>1</v>
      </c>
      <c r="E379" s="5">
        <v>0.68</v>
      </c>
      <c r="F379" s="4">
        <v>1</v>
      </c>
      <c r="G379" s="5">
        <v>1.03</v>
      </c>
      <c r="H379" s="4">
        <v>0</v>
      </c>
    </row>
    <row r="380" spans="1:8" x14ac:dyDescent="0.2">
      <c r="A380" s="2" t="s">
        <v>39</v>
      </c>
      <c r="B380" s="4">
        <v>10</v>
      </c>
      <c r="C380" s="5">
        <v>4.03</v>
      </c>
      <c r="D380" s="4">
        <v>6</v>
      </c>
      <c r="E380" s="5">
        <v>4.08</v>
      </c>
      <c r="F380" s="4">
        <v>4</v>
      </c>
      <c r="G380" s="5">
        <v>4.12</v>
      </c>
      <c r="H380" s="4">
        <v>0</v>
      </c>
    </row>
    <row r="381" spans="1:8" x14ac:dyDescent="0.2">
      <c r="A381" s="2" t="s">
        <v>40</v>
      </c>
      <c r="B381" s="4">
        <v>19</v>
      </c>
      <c r="C381" s="5">
        <v>7.66</v>
      </c>
      <c r="D381" s="4">
        <v>15</v>
      </c>
      <c r="E381" s="5">
        <v>10.199999999999999</v>
      </c>
      <c r="F381" s="4">
        <v>4</v>
      </c>
      <c r="G381" s="5">
        <v>4.12</v>
      </c>
      <c r="H381" s="4">
        <v>0</v>
      </c>
    </row>
    <row r="382" spans="1:8" x14ac:dyDescent="0.2">
      <c r="A382" s="2" t="s">
        <v>41</v>
      </c>
      <c r="B382" s="4">
        <v>31</v>
      </c>
      <c r="C382" s="5">
        <v>12.5</v>
      </c>
      <c r="D382" s="4">
        <v>28</v>
      </c>
      <c r="E382" s="5">
        <v>19.05</v>
      </c>
      <c r="F382" s="4">
        <v>3</v>
      </c>
      <c r="G382" s="5">
        <v>3.09</v>
      </c>
      <c r="H382" s="4">
        <v>0</v>
      </c>
    </row>
    <row r="383" spans="1:8" x14ac:dyDescent="0.2">
      <c r="A383" s="2" t="s">
        <v>42</v>
      </c>
      <c r="B383" s="4">
        <v>8</v>
      </c>
      <c r="C383" s="5">
        <v>3.23</v>
      </c>
      <c r="D383" s="4">
        <v>7</v>
      </c>
      <c r="E383" s="5">
        <v>4.76</v>
      </c>
      <c r="F383" s="4">
        <v>1</v>
      </c>
      <c r="G383" s="5">
        <v>1.03</v>
      </c>
      <c r="H383" s="4">
        <v>0</v>
      </c>
    </row>
    <row r="384" spans="1:8" x14ac:dyDescent="0.2">
      <c r="A384" s="2" t="s">
        <v>43</v>
      </c>
      <c r="B384" s="4">
        <v>14</v>
      </c>
      <c r="C384" s="5">
        <v>5.65</v>
      </c>
      <c r="D384" s="4">
        <v>8</v>
      </c>
      <c r="E384" s="5">
        <v>5.44</v>
      </c>
      <c r="F384" s="4">
        <v>3</v>
      </c>
      <c r="G384" s="5">
        <v>3.09</v>
      </c>
      <c r="H384" s="4">
        <v>0</v>
      </c>
    </row>
    <row r="385" spans="1:8" x14ac:dyDescent="0.2">
      <c r="A385" s="2" t="s">
        <v>44</v>
      </c>
      <c r="B385" s="4">
        <v>11</v>
      </c>
      <c r="C385" s="5">
        <v>4.4400000000000004</v>
      </c>
      <c r="D385" s="4">
        <v>8</v>
      </c>
      <c r="E385" s="5">
        <v>5.44</v>
      </c>
      <c r="F385" s="4">
        <v>3</v>
      </c>
      <c r="G385" s="5">
        <v>3.09</v>
      </c>
      <c r="H385" s="4">
        <v>0</v>
      </c>
    </row>
    <row r="386" spans="1:8" x14ac:dyDescent="0.2">
      <c r="A386" s="1" t="s">
        <v>24</v>
      </c>
      <c r="B386" s="4">
        <v>199</v>
      </c>
      <c r="C386" s="5">
        <v>100.01000000000002</v>
      </c>
      <c r="D386" s="4">
        <v>127</v>
      </c>
      <c r="E386" s="5">
        <v>100.00999999999998</v>
      </c>
      <c r="F386" s="4">
        <v>69</v>
      </c>
      <c r="G386" s="5">
        <v>100.01</v>
      </c>
      <c r="H386" s="4">
        <v>0</v>
      </c>
    </row>
    <row r="387" spans="1:8" x14ac:dyDescent="0.2">
      <c r="A387" s="2" t="s">
        <v>30</v>
      </c>
      <c r="B387" s="4">
        <v>2</v>
      </c>
      <c r="C387" s="5">
        <v>1.01</v>
      </c>
      <c r="D387" s="4">
        <v>0</v>
      </c>
      <c r="E387" s="5">
        <v>0</v>
      </c>
      <c r="F387" s="4">
        <v>2</v>
      </c>
      <c r="G387" s="5">
        <v>2.9</v>
      </c>
      <c r="H387" s="4">
        <v>0</v>
      </c>
    </row>
    <row r="388" spans="1:8" x14ac:dyDescent="0.2">
      <c r="A388" s="2" t="s">
        <v>31</v>
      </c>
      <c r="B388" s="4">
        <v>56</v>
      </c>
      <c r="C388" s="5">
        <v>28.14</v>
      </c>
      <c r="D388" s="4">
        <v>33</v>
      </c>
      <c r="E388" s="5">
        <v>25.98</v>
      </c>
      <c r="F388" s="4">
        <v>23</v>
      </c>
      <c r="G388" s="5">
        <v>33.33</v>
      </c>
      <c r="H388" s="4">
        <v>0</v>
      </c>
    </row>
    <row r="389" spans="1:8" x14ac:dyDescent="0.2">
      <c r="A389" s="2" t="s">
        <v>32</v>
      </c>
      <c r="B389" s="4">
        <v>31</v>
      </c>
      <c r="C389" s="5">
        <v>15.58</v>
      </c>
      <c r="D389" s="4">
        <v>13</v>
      </c>
      <c r="E389" s="5">
        <v>10.24</v>
      </c>
      <c r="F389" s="4">
        <v>18</v>
      </c>
      <c r="G389" s="5">
        <v>26.09</v>
      </c>
      <c r="H389" s="4">
        <v>0</v>
      </c>
    </row>
    <row r="390" spans="1:8" x14ac:dyDescent="0.2">
      <c r="A390" s="2" t="s">
        <v>33</v>
      </c>
      <c r="B390" s="4">
        <v>1</v>
      </c>
      <c r="C390" s="5">
        <v>0.5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34</v>
      </c>
      <c r="B391" s="4">
        <v>1</v>
      </c>
      <c r="C391" s="5">
        <v>0.5</v>
      </c>
      <c r="D391" s="4">
        <v>1</v>
      </c>
      <c r="E391" s="5">
        <v>0.79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35</v>
      </c>
      <c r="B392" s="4">
        <v>1</v>
      </c>
      <c r="C392" s="5">
        <v>0.5</v>
      </c>
      <c r="D392" s="4">
        <v>1</v>
      </c>
      <c r="E392" s="5">
        <v>0.79</v>
      </c>
      <c r="F392" s="4">
        <v>0</v>
      </c>
      <c r="G392" s="5">
        <v>0</v>
      </c>
      <c r="H392" s="4">
        <v>0</v>
      </c>
    </row>
    <row r="393" spans="1:8" x14ac:dyDescent="0.2">
      <c r="A393" s="2" t="s">
        <v>36</v>
      </c>
      <c r="B393" s="4">
        <v>36</v>
      </c>
      <c r="C393" s="5">
        <v>18.09</v>
      </c>
      <c r="D393" s="4">
        <v>25</v>
      </c>
      <c r="E393" s="5">
        <v>19.690000000000001</v>
      </c>
      <c r="F393" s="4">
        <v>11</v>
      </c>
      <c r="G393" s="5">
        <v>15.94</v>
      </c>
      <c r="H393" s="4">
        <v>0</v>
      </c>
    </row>
    <row r="394" spans="1:8" x14ac:dyDescent="0.2">
      <c r="A394" s="2" t="s">
        <v>37</v>
      </c>
      <c r="B394" s="4">
        <v>2</v>
      </c>
      <c r="C394" s="5">
        <v>1.01</v>
      </c>
      <c r="D394" s="4">
        <v>0</v>
      </c>
      <c r="E394" s="5">
        <v>0</v>
      </c>
      <c r="F394" s="4">
        <v>2</v>
      </c>
      <c r="G394" s="5">
        <v>2.9</v>
      </c>
      <c r="H394" s="4">
        <v>0</v>
      </c>
    </row>
    <row r="395" spans="1:8" x14ac:dyDescent="0.2">
      <c r="A395" s="2" t="s">
        <v>38</v>
      </c>
      <c r="B395" s="4">
        <v>2</v>
      </c>
      <c r="C395" s="5">
        <v>1.01</v>
      </c>
      <c r="D395" s="4">
        <v>1</v>
      </c>
      <c r="E395" s="5">
        <v>0.79</v>
      </c>
      <c r="F395" s="4">
        <v>1</v>
      </c>
      <c r="G395" s="5">
        <v>1.45</v>
      </c>
      <c r="H395" s="4">
        <v>0</v>
      </c>
    </row>
    <row r="396" spans="1:8" x14ac:dyDescent="0.2">
      <c r="A396" s="2" t="s">
        <v>39</v>
      </c>
      <c r="B396" s="4">
        <v>9</v>
      </c>
      <c r="C396" s="5">
        <v>4.5199999999999996</v>
      </c>
      <c r="D396" s="4">
        <v>5</v>
      </c>
      <c r="E396" s="5">
        <v>3.94</v>
      </c>
      <c r="F396" s="4">
        <v>4</v>
      </c>
      <c r="G396" s="5">
        <v>5.8</v>
      </c>
      <c r="H396" s="4">
        <v>0</v>
      </c>
    </row>
    <row r="397" spans="1:8" x14ac:dyDescent="0.2">
      <c r="A397" s="2" t="s">
        <v>40</v>
      </c>
      <c r="B397" s="4">
        <v>14</v>
      </c>
      <c r="C397" s="5">
        <v>7.04</v>
      </c>
      <c r="D397" s="4">
        <v>9</v>
      </c>
      <c r="E397" s="5">
        <v>7.09</v>
      </c>
      <c r="F397" s="4">
        <v>5</v>
      </c>
      <c r="G397" s="5">
        <v>7.25</v>
      </c>
      <c r="H397" s="4">
        <v>0</v>
      </c>
    </row>
    <row r="398" spans="1:8" x14ac:dyDescent="0.2">
      <c r="A398" s="2" t="s">
        <v>41</v>
      </c>
      <c r="B398" s="4">
        <v>19</v>
      </c>
      <c r="C398" s="5">
        <v>9.5500000000000007</v>
      </c>
      <c r="D398" s="4">
        <v>18</v>
      </c>
      <c r="E398" s="5">
        <v>14.17</v>
      </c>
      <c r="F398" s="4">
        <v>1</v>
      </c>
      <c r="G398" s="5">
        <v>1.45</v>
      </c>
      <c r="H398" s="4">
        <v>0</v>
      </c>
    </row>
    <row r="399" spans="1:8" x14ac:dyDescent="0.2">
      <c r="A399" s="2" t="s">
        <v>42</v>
      </c>
      <c r="B399" s="4">
        <v>4</v>
      </c>
      <c r="C399" s="5">
        <v>2.0099999999999998</v>
      </c>
      <c r="D399" s="4">
        <v>2</v>
      </c>
      <c r="E399" s="5">
        <v>1.57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43</v>
      </c>
      <c r="B400" s="4">
        <v>4</v>
      </c>
      <c r="C400" s="5">
        <v>2.0099999999999998</v>
      </c>
      <c r="D400" s="4">
        <v>3</v>
      </c>
      <c r="E400" s="5">
        <v>2.36</v>
      </c>
      <c r="F400" s="4">
        <v>1</v>
      </c>
      <c r="G400" s="5">
        <v>1.45</v>
      </c>
      <c r="H400" s="4">
        <v>0</v>
      </c>
    </row>
    <row r="401" spans="1:8" x14ac:dyDescent="0.2">
      <c r="A401" s="2" t="s">
        <v>44</v>
      </c>
      <c r="B401" s="4">
        <v>17</v>
      </c>
      <c r="C401" s="5">
        <v>8.5399999999999991</v>
      </c>
      <c r="D401" s="4">
        <v>16</v>
      </c>
      <c r="E401" s="5">
        <v>12.6</v>
      </c>
      <c r="F401" s="4">
        <v>1</v>
      </c>
      <c r="G401" s="5">
        <v>1.45</v>
      </c>
      <c r="H401" s="4">
        <v>0</v>
      </c>
    </row>
    <row r="402" spans="1:8" x14ac:dyDescent="0.2">
      <c r="A402" s="1" t="s">
        <v>25</v>
      </c>
      <c r="B402" s="4">
        <v>289</v>
      </c>
      <c r="C402" s="5">
        <v>99.990000000000009</v>
      </c>
      <c r="D402" s="4">
        <v>220</v>
      </c>
      <c r="E402" s="5">
        <v>100.00000000000001</v>
      </c>
      <c r="F402" s="4">
        <v>63</v>
      </c>
      <c r="G402" s="5">
        <v>100.01</v>
      </c>
      <c r="H402" s="4">
        <v>1</v>
      </c>
    </row>
    <row r="403" spans="1:8" x14ac:dyDescent="0.2">
      <c r="A403" s="2" t="s">
        <v>30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31</v>
      </c>
      <c r="B404" s="4">
        <v>50</v>
      </c>
      <c r="C404" s="5">
        <v>17.3</v>
      </c>
      <c r="D404" s="4">
        <v>38</v>
      </c>
      <c r="E404" s="5">
        <v>17.27</v>
      </c>
      <c r="F404" s="4">
        <v>12</v>
      </c>
      <c r="G404" s="5">
        <v>19.05</v>
      </c>
      <c r="H404" s="4">
        <v>0</v>
      </c>
    </row>
    <row r="405" spans="1:8" x14ac:dyDescent="0.2">
      <c r="A405" s="2" t="s">
        <v>32</v>
      </c>
      <c r="B405" s="4">
        <v>28</v>
      </c>
      <c r="C405" s="5">
        <v>9.69</v>
      </c>
      <c r="D405" s="4">
        <v>15</v>
      </c>
      <c r="E405" s="5">
        <v>6.82</v>
      </c>
      <c r="F405" s="4">
        <v>12</v>
      </c>
      <c r="G405" s="5">
        <v>19.05</v>
      </c>
      <c r="H405" s="4">
        <v>1</v>
      </c>
    </row>
    <row r="406" spans="1:8" x14ac:dyDescent="0.2">
      <c r="A406" s="2" t="s">
        <v>33</v>
      </c>
      <c r="B406" s="4">
        <v>1</v>
      </c>
      <c r="C406" s="5">
        <v>0.35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34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35</v>
      </c>
      <c r="B408" s="4">
        <v>3</v>
      </c>
      <c r="C408" s="5">
        <v>1.04</v>
      </c>
      <c r="D408" s="4">
        <v>2</v>
      </c>
      <c r="E408" s="5">
        <v>0.91</v>
      </c>
      <c r="F408" s="4">
        <v>1</v>
      </c>
      <c r="G408" s="5">
        <v>1.59</v>
      </c>
      <c r="H408" s="4">
        <v>0</v>
      </c>
    </row>
    <row r="409" spans="1:8" x14ac:dyDescent="0.2">
      <c r="A409" s="2" t="s">
        <v>36</v>
      </c>
      <c r="B409" s="4">
        <v>90</v>
      </c>
      <c r="C409" s="5">
        <v>31.14</v>
      </c>
      <c r="D409" s="4">
        <v>70</v>
      </c>
      <c r="E409" s="5">
        <v>31.82</v>
      </c>
      <c r="F409" s="4">
        <v>20</v>
      </c>
      <c r="G409" s="5">
        <v>31.75</v>
      </c>
      <c r="H409" s="4">
        <v>0</v>
      </c>
    </row>
    <row r="410" spans="1:8" x14ac:dyDescent="0.2">
      <c r="A410" s="2" t="s">
        <v>37</v>
      </c>
      <c r="B410" s="4">
        <v>1</v>
      </c>
      <c r="C410" s="5">
        <v>0.35</v>
      </c>
      <c r="D410" s="4">
        <v>0</v>
      </c>
      <c r="E410" s="5">
        <v>0</v>
      </c>
      <c r="F410" s="4">
        <v>1</v>
      </c>
      <c r="G410" s="5">
        <v>1.59</v>
      </c>
      <c r="H410" s="4">
        <v>0</v>
      </c>
    </row>
    <row r="411" spans="1:8" x14ac:dyDescent="0.2">
      <c r="A411" s="2" t="s">
        <v>38</v>
      </c>
      <c r="B411" s="4">
        <v>9</v>
      </c>
      <c r="C411" s="5">
        <v>3.11</v>
      </c>
      <c r="D411" s="4">
        <v>5</v>
      </c>
      <c r="E411" s="5">
        <v>2.27</v>
      </c>
      <c r="F411" s="4">
        <v>3</v>
      </c>
      <c r="G411" s="5">
        <v>4.76</v>
      </c>
      <c r="H411" s="4">
        <v>0</v>
      </c>
    </row>
    <row r="412" spans="1:8" x14ac:dyDescent="0.2">
      <c r="A412" s="2" t="s">
        <v>39</v>
      </c>
      <c r="B412" s="4">
        <v>11</v>
      </c>
      <c r="C412" s="5">
        <v>3.81</v>
      </c>
      <c r="D412" s="4">
        <v>9</v>
      </c>
      <c r="E412" s="5">
        <v>4.09</v>
      </c>
      <c r="F412" s="4">
        <v>2</v>
      </c>
      <c r="G412" s="5">
        <v>3.17</v>
      </c>
      <c r="H412" s="4">
        <v>0</v>
      </c>
    </row>
    <row r="413" spans="1:8" x14ac:dyDescent="0.2">
      <c r="A413" s="2" t="s">
        <v>40</v>
      </c>
      <c r="B413" s="4">
        <v>29</v>
      </c>
      <c r="C413" s="5">
        <v>10.029999999999999</v>
      </c>
      <c r="D413" s="4">
        <v>25</v>
      </c>
      <c r="E413" s="5">
        <v>11.36</v>
      </c>
      <c r="F413" s="4">
        <v>3</v>
      </c>
      <c r="G413" s="5">
        <v>4.76</v>
      </c>
      <c r="H413" s="4">
        <v>0</v>
      </c>
    </row>
    <row r="414" spans="1:8" x14ac:dyDescent="0.2">
      <c r="A414" s="2" t="s">
        <v>41</v>
      </c>
      <c r="B414" s="4">
        <v>39</v>
      </c>
      <c r="C414" s="5">
        <v>13.49</v>
      </c>
      <c r="D414" s="4">
        <v>37</v>
      </c>
      <c r="E414" s="5">
        <v>16.82</v>
      </c>
      <c r="F414" s="4">
        <v>0</v>
      </c>
      <c r="G414" s="5">
        <v>0</v>
      </c>
      <c r="H414" s="4">
        <v>0</v>
      </c>
    </row>
    <row r="415" spans="1:8" x14ac:dyDescent="0.2">
      <c r="A415" s="2" t="s">
        <v>42</v>
      </c>
      <c r="B415" s="4">
        <v>7</v>
      </c>
      <c r="C415" s="5">
        <v>2.42</v>
      </c>
      <c r="D415" s="4">
        <v>7</v>
      </c>
      <c r="E415" s="5">
        <v>3.18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43</v>
      </c>
      <c r="B416" s="4">
        <v>7</v>
      </c>
      <c r="C416" s="5">
        <v>2.42</v>
      </c>
      <c r="D416" s="4">
        <v>2</v>
      </c>
      <c r="E416" s="5">
        <v>0.91</v>
      </c>
      <c r="F416" s="4">
        <v>5</v>
      </c>
      <c r="G416" s="5">
        <v>7.94</v>
      </c>
      <c r="H416" s="4">
        <v>0</v>
      </c>
    </row>
    <row r="417" spans="1:8" x14ac:dyDescent="0.2">
      <c r="A417" s="2" t="s">
        <v>44</v>
      </c>
      <c r="B417" s="4">
        <v>14</v>
      </c>
      <c r="C417" s="5">
        <v>4.84</v>
      </c>
      <c r="D417" s="4">
        <v>10</v>
      </c>
      <c r="E417" s="5">
        <v>4.55</v>
      </c>
      <c r="F417" s="4">
        <v>4</v>
      </c>
      <c r="G417" s="5">
        <v>6.35</v>
      </c>
      <c r="H417" s="4">
        <v>0</v>
      </c>
    </row>
    <row r="418" spans="1:8" x14ac:dyDescent="0.2">
      <c r="A418" s="1" t="s">
        <v>26</v>
      </c>
      <c r="B418" s="4">
        <v>398</v>
      </c>
      <c r="C418" s="5">
        <v>100.01000000000002</v>
      </c>
      <c r="D418" s="4">
        <v>295</v>
      </c>
      <c r="E418" s="5">
        <v>99.990000000000009</v>
      </c>
      <c r="F418" s="4">
        <v>93</v>
      </c>
      <c r="G418" s="5">
        <v>100.03</v>
      </c>
      <c r="H418" s="4">
        <v>3</v>
      </c>
    </row>
    <row r="419" spans="1:8" x14ac:dyDescent="0.2">
      <c r="A419" s="2" t="s">
        <v>30</v>
      </c>
      <c r="B419" s="4">
        <v>1</v>
      </c>
      <c r="C419" s="5">
        <v>0.25</v>
      </c>
      <c r="D419" s="4">
        <v>1</v>
      </c>
      <c r="E419" s="5">
        <v>0.34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31</v>
      </c>
      <c r="B420" s="4">
        <v>51</v>
      </c>
      <c r="C420" s="5">
        <v>12.81</v>
      </c>
      <c r="D420" s="4">
        <v>35</v>
      </c>
      <c r="E420" s="5">
        <v>11.86</v>
      </c>
      <c r="F420" s="4">
        <v>16</v>
      </c>
      <c r="G420" s="5">
        <v>17.2</v>
      </c>
      <c r="H420" s="4">
        <v>0</v>
      </c>
    </row>
    <row r="421" spans="1:8" x14ac:dyDescent="0.2">
      <c r="A421" s="2" t="s">
        <v>32</v>
      </c>
      <c r="B421" s="4">
        <v>30</v>
      </c>
      <c r="C421" s="5">
        <v>7.54</v>
      </c>
      <c r="D421" s="4">
        <v>18</v>
      </c>
      <c r="E421" s="5">
        <v>6.1</v>
      </c>
      <c r="F421" s="4">
        <v>12</v>
      </c>
      <c r="G421" s="5">
        <v>12.9</v>
      </c>
      <c r="H421" s="4">
        <v>0</v>
      </c>
    </row>
    <row r="422" spans="1:8" x14ac:dyDescent="0.2">
      <c r="A422" s="2" t="s">
        <v>33</v>
      </c>
      <c r="B422" s="4">
        <v>1</v>
      </c>
      <c r="C422" s="5">
        <v>0.25</v>
      </c>
      <c r="D422" s="4">
        <v>0</v>
      </c>
      <c r="E422" s="5">
        <v>0</v>
      </c>
      <c r="F422" s="4">
        <v>1</v>
      </c>
      <c r="G422" s="5">
        <v>1.08</v>
      </c>
      <c r="H422" s="4">
        <v>0</v>
      </c>
    </row>
    <row r="423" spans="1:8" x14ac:dyDescent="0.2">
      <c r="A423" s="2" t="s">
        <v>34</v>
      </c>
      <c r="B423" s="4">
        <v>1</v>
      </c>
      <c r="C423" s="5">
        <v>0.25</v>
      </c>
      <c r="D423" s="4">
        <v>0</v>
      </c>
      <c r="E423" s="5">
        <v>0</v>
      </c>
      <c r="F423" s="4">
        <v>1</v>
      </c>
      <c r="G423" s="5">
        <v>1.08</v>
      </c>
      <c r="H423" s="4">
        <v>0</v>
      </c>
    </row>
    <row r="424" spans="1:8" x14ac:dyDescent="0.2">
      <c r="A424" s="2" t="s">
        <v>35</v>
      </c>
      <c r="B424" s="4">
        <v>6</v>
      </c>
      <c r="C424" s="5">
        <v>1.51</v>
      </c>
      <c r="D424" s="4">
        <v>2</v>
      </c>
      <c r="E424" s="5">
        <v>0.68</v>
      </c>
      <c r="F424" s="4">
        <v>3</v>
      </c>
      <c r="G424" s="5">
        <v>3.23</v>
      </c>
      <c r="H424" s="4">
        <v>1</v>
      </c>
    </row>
    <row r="425" spans="1:8" x14ac:dyDescent="0.2">
      <c r="A425" s="2" t="s">
        <v>36</v>
      </c>
      <c r="B425" s="4">
        <v>119</v>
      </c>
      <c r="C425" s="5">
        <v>29.9</v>
      </c>
      <c r="D425" s="4">
        <v>83</v>
      </c>
      <c r="E425" s="5">
        <v>28.14</v>
      </c>
      <c r="F425" s="4">
        <v>36</v>
      </c>
      <c r="G425" s="5">
        <v>38.71</v>
      </c>
      <c r="H425" s="4">
        <v>0</v>
      </c>
    </row>
    <row r="426" spans="1:8" x14ac:dyDescent="0.2">
      <c r="A426" s="2" t="s">
        <v>37</v>
      </c>
      <c r="B426" s="4">
        <v>1</v>
      </c>
      <c r="C426" s="5">
        <v>0.25</v>
      </c>
      <c r="D426" s="4">
        <v>1</v>
      </c>
      <c r="E426" s="5">
        <v>0.34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38</v>
      </c>
      <c r="B427" s="4">
        <v>17</v>
      </c>
      <c r="C427" s="5">
        <v>4.2699999999999996</v>
      </c>
      <c r="D427" s="4">
        <v>14</v>
      </c>
      <c r="E427" s="5">
        <v>4.75</v>
      </c>
      <c r="F427" s="4">
        <v>3</v>
      </c>
      <c r="G427" s="5">
        <v>3.23</v>
      </c>
      <c r="H427" s="4">
        <v>0</v>
      </c>
    </row>
    <row r="428" spans="1:8" x14ac:dyDescent="0.2">
      <c r="A428" s="2" t="s">
        <v>39</v>
      </c>
      <c r="B428" s="4">
        <v>12</v>
      </c>
      <c r="C428" s="5">
        <v>3.02</v>
      </c>
      <c r="D428" s="4">
        <v>9</v>
      </c>
      <c r="E428" s="5">
        <v>3.05</v>
      </c>
      <c r="F428" s="4">
        <v>3</v>
      </c>
      <c r="G428" s="5">
        <v>3.23</v>
      </c>
      <c r="H428" s="4">
        <v>0</v>
      </c>
    </row>
    <row r="429" spans="1:8" x14ac:dyDescent="0.2">
      <c r="A429" s="2" t="s">
        <v>40</v>
      </c>
      <c r="B429" s="4">
        <v>60</v>
      </c>
      <c r="C429" s="5">
        <v>15.08</v>
      </c>
      <c r="D429" s="4">
        <v>47</v>
      </c>
      <c r="E429" s="5">
        <v>15.93</v>
      </c>
      <c r="F429" s="4">
        <v>12</v>
      </c>
      <c r="G429" s="5">
        <v>12.9</v>
      </c>
      <c r="H429" s="4">
        <v>1</v>
      </c>
    </row>
    <row r="430" spans="1:8" x14ac:dyDescent="0.2">
      <c r="A430" s="2" t="s">
        <v>41</v>
      </c>
      <c r="B430" s="4">
        <v>68</v>
      </c>
      <c r="C430" s="5">
        <v>17.09</v>
      </c>
      <c r="D430" s="4">
        <v>66</v>
      </c>
      <c r="E430" s="5">
        <v>22.37</v>
      </c>
      <c r="F430" s="4">
        <v>1</v>
      </c>
      <c r="G430" s="5">
        <v>1.08</v>
      </c>
      <c r="H430" s="4">
        <v>1</v>
      </c>
    </row>
    <row r="431" spans="1:8" x14ac:dyDescent="0.2">
      <c r="A431" s="2" t="s">
        <v>42</v>
      </c>
      <c r="B431" s="4">
        <v>9</v>
      </c>
      <c r="C431" s="5">
        <v>2.2599999999999998</v>
      </c>
      <c r="D431" s="4">
        <v>6</v>
      </c>
      <c r="E431" s="5">
        <v>2.0299999999999998</v>
      </c>
      <c r="F431" s="4">
        <v>1</v>
      </c>
      <c r="G431" s="5">
        <v>1.08</v>
      </c>
      <c r="H431" s="4">
        <v>0</v>
      </c>
    </row>
    <row r="432" spans="1:8" x14ac:dyDescent="0.2">
      <c r="A432" s="2" t="s">
        <v>43</v>
      </c>
      <c r="B432" s="4">
        <v>9</v>
      </c>
      <c r="C432" s="5">
        <v>2.2599999999999998</v>
      </c>
      <c r="D432" s="4">
        <v>6</v>
      </c>
      <c r="E432" s="5">
        <v>2.0299999999999998</v>
      </c>
      <c r="F432" s="4">
        <v>3</v>
      </c>
      <c r="G432" s="5">
        <v>3.23</v>
      </c>
      <c r="H432" s="4">
        <v>0</v>
      </c>
    </row>
    <row r="433" spans="1:8" x14ac:dyDescent="0.2">
      <c r="A433" s="2" t="s">
        <v>44</v>
      </c>
      <c r="B433" s="4">
        <v>13</v>
      </c>
      <c r="C433" s="5">
        <v>3.27</v>
      </c>
      <c r="D433" s="4">
        <v>7</v>
      </c>
      <c r="E433" s="5">
        <v>2.37</v>
      </c>
      <c r="F433" s="4">
        <v>1</v>
      </c>
      <c r="G433" s="5">
        <v>1.08</v>
      </c>
      <c r="H433" s="4">
        <v>0</v>
      </c>
    </row>
    <row r="434" spans="1:8" x14ac:dyDescent="0.2">
      <c r="A434" s="1" t="s">
        <v>27</v>
      </c>
      <c r="B434" s="4">
        <v>575</v>
      </c>
      <c r="C434" s="5">
        <v>99.99</v>
      </c>
      <c r="D434" s="4">
        <v>428</v>
      </c>
      <c r="E434" s="5">
        <v>99.989999999999981</v>
      </c>
      <c r="F434" s="4">
        <v>131</v>
      </c>
      <c r="G434" s="5">
        <v>99.990000000000009</v>
      </c>
      <c r="H434" s="4">
        <v>0</v>
      </c>
    </row>
    <row r="435" spans="1:8" x14ac:dyDescent="0.2">
      <c r="A435" s="2" t="s">
        <v>30</v>
      </c>
      <c r="B435" s="4">
        <v>1</v>
      </c>
      <c r="C435" s="5">
        <v>0.17</v>
      </c>
      <c r="D435" s="4">
        <v>0</v>
      </c>
      <c r="E435" s="5">
        <v>0</v>
      </c>
      <c r="F435" s="4">
        <v>1</v>
      </c>
      <c r="G435" s="5">
        <v>0.76</v>
      </c>
      <c r="H435" s="4">
        <v>0</v>
      </c>
    </row>
    <row r="436" spans="1:8" x14ac:dyDescent="0.2">
      <c r="A436" s="2" t="s">
        <v>31</v>
      </c>
      <c r="B436" s="4">
        <v>70</v>
      </c>
      <c r="C436" s="5">
        <v>12.17</v>
      </c>
      <c r="D436" s="4">
        <v>41</v>
      </c>
      <c r="E436" s="5">
        <v>9.58</v>
      </c>
      <c r="F436" s="4">
        <v>29</v>
      </c>
      <c r="G436" s="5">
        <v>22.14</v>
      </c>
      <c r="H436" s="4">
        <v>0</v>
      </c>
    </row>
    <row r="437" spans="1:8" x14ac:dyDescent="0.2">
      <c r="A437" s="2" t="s">
        <v>32</v>
      </c>
      <c r="B437" s="4">
        <v>61</v>
      </c>
      <c r="C437" s="5">
        <v>10.61</v>
      </c>
      <c r="D437" s="4">
        <v>33</v>
      </c>
      <c r="E437" s="5">
        <v>7.71</v>
      </c>
      <c r="F437" s="4">
        <v>28</v>
      </c>
      <c r="G437" s="5">
        <v>21.37</v>
      </c>
      <c r="H437" s="4">
        <v>0</v>
      </c>
    </row>
    <row r="438" spans="1:8" x14ac:dyDescent="0.2">
      <c r="A438" s="2" t="s">
        <v>33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34</v>
      </c>
      <c r="B439" s="4">
        <v>1</v>
      </c>
      <c r="C439" s="5">
        <v>0.17</v>
      </c>
      <c r="D439" s="4">
        <v>0</v>
      </c>
      <c r="E439" s="5">
        <v>0</v>
      </c>
      <c r="F439" s="4">
        <v>1</v>
      </c>
      <c r="G439" s="5">
        <v>0.76</v>
      </c>
      <c r="H439" s="4">
        <v>0</v>
      </c>
    </row>
    <row r="440" spans="1:8" x14ac:dyDescent="0.2">
      <c r="A440" s="2" t="s">
        <v>35</v>
      </c>
      <c r="B440" s="4">
        <v>6</v>
      </c>
      <c r="C440" s="5">
        <v>1.04</v>
      </c>
      <c r="D440" s="4">
        <v>3</v>
      </c>
      <c r="E440" s="5">
        <v>0.7</v>
      </c>
      <c r="F440" s="4">
        <v>3</v>
      </c>
      <c r="G440" s="5">
        <v>2.29</v>
      </c>
      <c r="H440" s="4">
        <v>0</v>
      </c>
    </row>
    <row r="441" spans="1:8" x14ac:dyDescent="0.2">
      <c r="A441" s="2" t="s">
        <v>36</v>
      </c>
      <c r="B441" s="4">
        <v>142</v>
      </c>
      <c r="C441" s="5">
        <v>24.7</v>
      </c>
      <c r="D441" s="4">
        <v>113</v>
      </c>
      <c r="E441" s="5">
        <v>26.4</v>
      </c>
      <c r="F441" s="4">
        <v>29</v>
      </c>
      <c r="G441" s="5">
        <v>22.14</v>
      </c>
      <c r="H441" s="4">
        <v>0</v>
      </c>
    </row>
    <row r="442" spans="1:8" x14ac:dyDescent="0.2">
      <c r="A442" s="2" t="s">
        <v>37</v>
      </c>
      <c r="B442" s="4">
        <v>6</v>
      </c>
      <c r="C442" s="5">
        <v>1.04</v>
      </c>
      <c r="D442" s="4">
        <v>1</v>
      </c>
      <c r="E442" s="5">
        <v>0.23</v>
      </c>
      <c r="F442" s="4">
        <v>5</v>
      </c>
      <c r="G442" s="5">
        <v>3.82</v>
      </c>
      <c r="H442" s="4">
        <v>0</v>
      </c>
    </row>
    <row r="443" spans="1:8" x14ac:dyDescent="0.2">
      <c r="A443" s="2" t="s">
        <v>38</v>
      </c>
      <c r="B443" s="4">
        <v>26</v>
      </c>
      <c r="C443" s="5">
        <v>4.5199999999999996</v>
      </c>
      <c r="D443" s="4">
        <v>19</v>
      </c>
      <c r="E443" s="5">
        <v>4.4400000000000004</v>
      </c>
      <c r="F443" s="4">
        <v>7</v>
      </c>
      <c r="G443" s="5">
        <v>5.34</v>
      </c>
      <c r="H443" s="4">
        <v>0</v>
      </c>
    </row>
    <row r="444" spans="1:8" x14ac:dyDescent="0.2">
      <c r="A444" s="2" t="s">
        <v>39</v>
      </c>
      <c r="B444" s="4">
        <v>12</v>
      </c>
      <c r="C444" s="5">
        <v>2.09</v>
      </c>
      <c r="D444" s="4">
        <v>11</v>
      </c>
      <c r="E444" s="5">
        <v>2.57</v>
      </c>
      <c r="F444" s="4">
        <v>1</v>
      </c>
      <c r="G444" s="5">
        <v>0.76</v>
      </c>
      <c r="H444" s="4">
        <v>0</v>
      </c>
    </row>
    <row r="445" spans="1:8" x14ac:dyDescent="0.2">
      <c r="A445" s="2" t="s">
        <v>40</v>
      </c>
      <c r="B445" s="4">
        <v>109</v>
      </c>
      <c r="C445" s="5">
        <v>18.96</v>
      </c>
      <c r="D445" s="4">
        <v>105</v>
      </c>
      <c r="E445" s="5">
        <v>24.53</v>
      </c>
      <c r="F445" s="4">
        <v>4</v>
      </c>
      <c r="G445" s="5">
        <v>3.05</v>
      </c>
      <c r="H445" s="4">
        <v>0</v>
      </c>
    </row>
    <row r="446" spans="1:8" x14ac:dyDescent="0.2">
      <c r="A446" s="2" t="s">
        <v>41</v>
      </c>
      <c r="B446" s="4">
        <v>85</v>
      </c>
      <c r="C446" s="5">
        <v>14.78</v>
      </c>
      <c r="D446" s="4">
        <v>74</v>
      </c>
      <c r="E446" s="5">
        <v>17.29</v>
      </c>
      <c r="F446" s="4">
        <v>8</v>
      </c>
      <c r="G446" s="5">
        <v>6.11</v>
      </c>
      <c r="H446" s="4">
        <v>0</v>
      </c>
    </row>
    <row r="447" spans="1:8" x14ac:dyDescent="0.2">
      <c r="A447" s="2" t="s">
        <v>42</v>
      </c>
      <c r="B447" s="4">
        <v>21</v>
      </c>
      <c r="C447" s="5">
        <v>3.65</v>
      </c>
      <c r="D447" s="4">
        <v>11</v>
      </c>
      <c r="E447" s="5">
        <v>2.57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43</v>
      </c>
      <c r="B448" s="4">
        <v>18</v>
      </c>
      <c r="C448" s="5">
        <v>3.13</v>
      </c>
      <c r="D448" s="4">
        <v>9</v>
      </c>
      <c r="E448" s="5">
        <v>2.1</v>
      </c>
      <c r="F448" s="4">
        <v>8</v>
      </c>
      <c r="G448" s="5">
        <v>6.11</v>
      </c>
      <c r="H448" s="4">
        <v>0</v>
      </c>
    </row>
    <row r="449" spans="1:8" x14ac:dyDescent="0.2">
      <c r="A449" s="2" t="s">
        <v>44</v>
      </c>
      <c r="B449" s="4">
        <v>17</v>
      </c>
      <c r="C449" s="5">
        <v>2.96</v>
      </c>
      <c r="D449" s="4">
        <v>8</v>
      </c>
      <c r="E449" s="5">
        <v>1.87</v>
      </c>
      <c r="F449" s="4">
        <v>7</v>
      </c>
      <c r="G449" s="5">
        <v>5.34</v>
      </c>
      <c r="H449" s="4">
        <v>0</v>
      </c>
    </row>
    <row r="450" spans="1:8" x14ac:dyDescent="0.2">
      <c r="A450" s="1" t="s">
        <v>28</v>
      </c>
      <c r="B450" s="4">
        <v>283</v>
      </c>
      <c r="C450" s="5">
        <v>99.99</v>
      </c>
      <c r="D450" s="4">
        <v>205</v>
      </c>
      <c r="E450" s="5">
        <v>100</v>
      </c>
      <c r="F450" s="4">
        <v>75</v>
      </c>
      <c r="G450" s="5">
        <v>99.97999999999999</v>
      </c>
      <c r="H450" s="4">
        <v>0</v>
      </c>
    </row>
    <row r="451" spans="1:8" x14ac:dyDescent="0.2">
      <c r="A451" s="2" t="s">
        <v>30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31</v>
      </c>
      <c r="B452" s="4">
        <v>46</v>
      </c>
      <c r="C452" s="5">
        <v>16.25</v>
      </c>
      <c r="D452" s="4">
        <v>28</v>
      </c>
      <c r="E452" s="5">
        <v>13.66</v>
      </c>
      <c r="F452" s="4">
        <v>18</v>
      </c>
      <c r="G452" s="5">
        <v>24</v>
      </c>
      <c r="H452" s="4">
        <v>0</v>
      </c>
    </row>
    <row r="453" spans="1:8" x14ac:dyDescent="0.2">
      <c r="A453" s="2" t="s">
        <v>32</v>
      </c>
      <c r="B453" s="4">
        <v>17</v>
      </c>
      <c r="C453" s="5">
        <v>6.01</v>
      </c>
      <c r="D453" s="4">
        <v>7</v>
      </c>
      <c r="E453" s="5">
        <v>3.41</v>
      </c>
      <c r="F453" s="4">
        <v>10</v>
      </c>
      <c r="G453" s="5">
        <v>13.33</v>
      </c>
      <c r="H453" s="4">
        <v>0</v>
      </c>
    </row>
    <row r="454" spans="1:8" x14ac:dyDescent="0.2">
      <c r="A454" s="2" t="s">
        <v>33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34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35</v>
      </c>
      <c r="B456" s="4">
        <v>1</v>
      </c>
      <c r="C456" s="5">
        <v>0.35</v>
      </c>
      <c r="D456" s="4">
        <v>0</v>
      </c>
      <c r="E456" s="5">
        <v>0</v>
      </c>
      <c r="F456" s="4">
        <v>1</v>
      </c>
      <c r="G456" s="5">
        <v>1.33</v>
      </c>
      <c r="H456" s="4">
        <v>0</v>
      </c>
    </row>
    <row r="457" spans="1:8" x14ac:dyDescent="0.2">
      <c r="A457" s="2" t="s">
        <v>36</v>
      </c>
      <c r="B457" s="4">
        <v>95</v>
      </c>
      <c r="C457" s="5">
        <v>33.57</v>
      </c>
      <c r="D457" s="4">
        <v>69</v>
      </c>
      <c r="E457" s="5">
        <v>33.659999999999997</v>
      </c>
      <c r="F457" s="4">
        <v>26</v>
      </c>
      <c r="G457" s="5">
        <v>34.67</v>
      </c>
      <c r="H457" s="4">
        <v>0</v>
      </c>
    </row>
    <row r="458" spans="1:8" x14ac:dyDescent="0.2">
      <c r="A458" s="2" t="s">
        <v>37</v>
      </c>
      <c r="B458" s="4">
        <v>2</v>
      </c>
      <c r="C458" s="5">
        <v>0.71</v>
      </c>
      <c r="D458" s="4">
        <v>1</v>
      </c>
      <c r="E458" s="5">
        <v>0.49</v>
      </c>
      <c r="F458" s="4">
        <v>1</v>
      </c>
      <c r="G458" s="5">
        <v>1.33</v>
      </c>
      <c r="H458" s="4">
        <v>0</v>
      </c>
    </row>
    <row r="459" spans="1:8" x14ac:dyDescent="0.2">
      <c r="A459" s="2" t="s">
        <v>38</v>
      </c>
      <c r="B459" s="4">
        <v>10</v>
      </c>
      <c r="C459" s="5">
        <v>3.53</v>
      </c>
      <c r="D459" s="4">
        <v>9</v>
      </c>
      <c r="E459" s="5">
        <v>4.3899999999999997</v>
      </c>
      <c r="F459" s="4">
        <v>1</v>
      </c>
      <c r="G459" s="5">
        <v>1.33</v>
      </c>
      <c r="H459" s="4">
        <v>0</v>
      </c>
    </row>
    <row r="460" spans="1:8" x14ac:dyDescent="0.2">
      <c r="A460" s="2" t="s">
        <v>39</v>
      </c>
      <c r="B460" s="4">
        <v>10</v>
      </c>
      <c r="C460" s="5">
        <v>3.53</v>
      </c>
      <c r="D460" s="4">
        <v>6</v>
      </c>
      <c r="E460" s="5">
        <v>2.93</v>
      </c>
      <c r="F460" s="4">
        <v>4</v>
      </c>
      <c r="G460" s="5">
        <v>5.33</v>
      </c>
      <c r="H460" s="4">
        <v>0</v>
      </c>
    </row>
    <row r="461" spans="1:8" x14ac:dyDescent="0.2">
      <c r="A461" s="2" t="s">
        <v>40</v>
      </c>
      <c r="B461" s="4">
        <v>30</v>
      </c>
      <c r="C461" s="5">
        <v>10.6</v>
      </c>
      <c r="D461" s="4">
        <v>30</v>
      </c>
      <c r="E461" s="5">
        <v>14.63</v>
      </c>
      <c r="F461" s="4">
        <v>0</v>
      </c>
      <c r="G461" s="5">
        <v>0</v>
      </c>
      <c r="H461" s="4">
        <v>0</v>
      </c>
    </row>
    <row r="462" spans="1:8" x14ac:dyDescent="0.2">
      <c r="A462" s="2" t="s">
        <v>41</v>
      </c>
      <c r="B462" s="4">
        <v>27</v>
      </c>
      <c r="C462" s="5">
        <v>9.5399999999999991</v>
      </c>
      <c r="D462" s="4">
        <v>26</v>
      </c>
      <c r="E462" s="5">
        <v>12.68</v>
      </c>
      <c r="F462" s="4">
        <v>1</v>
      </c>
      <c r="G462" s="5">
        <v>1.33</v>
      </c>
      <c r="H462" s="4">
        <v>0</v>
      </c>
    </row>
    <row r="463" spans="1:8" x14ac:dyDescent="0.2">
      <c r="A463" s="2" t="s">
        <v>42</v>
      </c>
      <c r="B463" s="4">
        <v>12</v>
      </c>
      <c r="C463" s="5">
        <v>4.24</v>
      </c>
      <c r="D463" s="4">
        <v>11</v>
      </c>
      <c r="E463" s="5">
        <v>5.37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43</v>
      </c>
      <c r="B464" s="4">
        <v>18</v>
      </c>
      <c r="C464" s="5">
        <v>6.36</v>
      </c>
      <c r="D464" s="4">
        <v>11</v>
      </c>
      <c r="E464" s="5">
        <v>5.37</v>
      </c>
      <c r="F464" s="4">
        <v>6</v>
      </c>
      <c r="G464" s="5">
        <v>8</v>
      </c>
      <c r="H464" s="4">
        <v>0</v>
      </c>
    </row>
    <row r="465" spans="1:8" x14ac:dyDescent="0.2">
      <c r="A465" s="2" t="s">
        <v>44</v>
      </c>
      <c r="B465" s="4">
        <v>15</v>
      </c>
      <c r="C465" s="5">
        <v>5.3</v>
      </c>
      <c r="D465" s="4">
        <v>7</v>
      </c>
      <c r="E465" s="5">
        <v>3.41</v>
      </c>
      <c r="F465" s="4">
        <v>7</v>
      </c>
      <c r="G465" s="5">
        <v>9.33</v>
      </c>
      <c r="H465" s="4">
        <v>0</v>
      </c>
    </row>
    <row r="466" spans="1:8" x14ac:dyDescent="0.2">
      <c r="A466" s="1" t="s">
        <v>29</v>
      </c>
      <c r="B466" s="4">
        <v>298</v>
      </c>
      <c r="C466" s="5">
        <v>100.00999999999999</v>
      </c>
      <c r="D466" s="4">
        <v>228</v>
      </c>
      <c r="E466" s="5">
        <v>100</v>
      </c>
      <c r="F466" s="4">
        <v>66</v>
      </c>
      <c r="G466" s="5">
        <v>100.02</v>
      </c>
      <c r="H466" s="4">
        <v>0</v>
      </c>
    </row>
    <row r="467" spans="1:8" x14ac:dyDescent="0.2">
      <c r="A467" s="2" t="s">
        <v>30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31</v>
      </c>
      <c r="B468" s="4">
        <v>77</v>
      </c>
      <c r="C468" s="5">
        <v>25.84</v>
      </c>
      <c r="D468" s="4">
        <v>49</v>
      </c>
      <c r="E468" s="5">
        <v>21.49</v>
      </c>
      <c r="F468" s="4">
        <v>28</v>
      </c>
      <c r="G468" s="5">
        <v>42.42</v>
      </c>
      <c r="H468" s="4">
        <v>0</v>
      </c>
    </row>
    <row r="469" spans="1:8" x14ac:dyDescent="0.2">
      <c r="A469" s="2" t="s">
        <v>32</v>
      </c>
      <c r="B469" s="4">
        <v>20</v>
      </c>
      <c r="C469" s="5">
        <v>6.71</v>
      </c>
      <c r="D469" s="4">
        <v>13</v>
      </c>
      <c r="E469" s="5">
        <v>5.7</v>
      </c>
      <c r="F469" s="4">
        <v>7</v>
      </c>
      <c r="G469" s="5">
        <v>10.61</v>
      </c>
      <c r="H469" s="4">
        <v>0</v>
      </c>
    </row>
    <row r="470" spans="1:8" x14ac:dyDescent="0.2">
      <c r="A470" s="2" t="s">
        <v>33</v>
      </c>
      <c r="B470" s="4">
        <v>1</v>
      </c>
      <c r="C470" s="5">
        <v>0.34</v>
      </c>
      <c r="D470" s="4">
        <v>0</v>
      </c>
      <c r="E470" s="5">
        <v>0</v>
      </c>
      <c r="F470" s="4">
        <v>1</v>
      </c>
      <c r="G470" s="5">
        <v>1.52</v>
      </c>
      <c r="H470" s="4">
        <v>0</v>
      </c>
    </row>
    <row r="471" spans="1:8" x14ac:dyDescent="0.2">
      <c r="A471" s="2" t="s">
        <v>34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35</v>
      </c>
      <c r="B472" s="4">
        <v>2</v>
      </c>
      <c r="C472" s="5">
        <v>0.67</v>
      </c>
      <c r="D472" s="4">
        <v>2</v>
      </c>
      <c r="E472" s="5">
        <v>0.88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36</v>
      </c>
      <c r="B473" s="4">
        <v>56</v>
      </c>
      <c r="C473" s="5">
        <v>18.79</v>
      </c>
      <c r="D473" s="4">
        <v>44</v>
      </c>
      <c r="E473" s="5">
        <v>19.3</v>
      </c>
      <c r="F473" s="4">
        <v>12</v>
      </c>
      <c r="G473" s="5">
        <v>18.18</v>
      </c>
      <c r="H473" s="4">
        <v>0</v>
      </c>
    </row>
    <row r="474" spans="1:8" x14ac:dyDescent="0.2">
      <c r="A474" s="2" t="s">
        <v>37</v>
      </c>
      <c r="B474" s="4">
        <v>1</v>
      </c>
      <c r="C474" s="5">
        <v>0.34</v>
      </c>
      <c r="D474" s="4">
        <v>0</v>
      </c>
      <c r="E474" s="5">
        <v>0</v>
      </c>
      <c r="F474" s="4">
        <v>1</v>
      </c>
      <c r="G474" s="5">
        <v>1.52</v>
      </c>
      <c r="H474" s="4">
        <v>0</v>
      </c>
    </row>
    <row r="475" spans="1:8" x14ac:dyDescent="0.2">
      <c r="A475" s="2" t="s">
        <v>38</v>
      </c>
      <c r="B475" s="4">
        <v>29</v>
      </c>
      <c r="C475" s="5">
        <v>9.73</v>
      </c>
      <c r="D475" s="4">
        <v>24</v>
      </c>
      <c r="E475" s="5">
        <v>10.53</v>
      </c>
      <c r="F475" s="4">
        <v>5</v>
      </c>
      <c r="G475" s="5">
        <v>7.58</v>
      </c>
      <c r="H475" s="4">
        <v>0</v>
      </c>
    </row>
    <row r="476" spans="1:8" x14ac:dyDescent="0.2">
      <c r="A476" s="2" t="s">
        <v>39</v>
      </c>
      <c r="B476" s="4">
        <v>9</v>
      </c>
      <c r="C476" s="5">
        <v>3.02</v>
      </c>
      <c r="D476" s="4">
        <v>6</v>
      </c>
      <c r="E476" s="5">
        <v>2.63</v>
      </c>
      <c r="F476" s="4">
        <v>3</v>
      </c>
      <c r="G476" s="5">
        <v>4.55</v>
      </c>
      <c r="H476" s="4">
        <v>0</v>
      </c>
    </row>
    <row r="477" spans="1:8" x14ac:dyDescent="0.2">
      <c r="A477" s="2" t="s">
        <v>40</v>
      </c>
      <c r="B477" s="4">
        <v>20</v>
      </c>
      <c r="C477" s="5">
        <v>6.71</v>
      </c>
      <c r="D477" s="4">
        <v>19</v>
      </c>
      <c r="E477" s="5">
        <v>8.33</v>
      </c>
      <c r="F477" s="4">
        <v>1</v>
      </c>
      <c r="G477" s="5">
        <v>1.52</v>
      </c>
      <c r="H477" s="4">
        <v>0</v>
      </c>
    </row>
    <row r="478" spans="1:8" x14ac:dyDescent="0.2">
      <c r="A478" s="2" t="s">
        <v>41</v>
      </c>
      <c r="B478" s="4">
        <v>39</v>
      </c>
      <c r="C478" s="5">
        <v>13.09</v>
      </c>
      <c r="D478" s="4">
        <v>38</v>
      </c>
      <c r="E478" s="5">
        <v>16.670000000000002</v>
      </c>
      <c r="F478" s="4">
        <v>0</v>
      </c>
      <c r="G478" s="5">
        <v>0</v>
      </c>
      <c r="H478" s="4">
        <v>0</v>
      </c>
    </row>
    <row r="479" spans="1:8" x14ac:dyDescent="0.2">
      <c r="A479" s="2" t="s">
        <v>42</v>
      </c>
      <c r="B479" s="4">
        <v>14</v>
      </c>
      <c r="C479" s="5">
        <v>4.7</v>
      </c>
      <c r="D479" s="4">
        <v>12</v>
      </c>
      <c r="E479" s="5">
        <v>5.26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43</v>
      </c>
      <c r="B480" s="4">
        <v>19</v>
      </c>
      <c r="C480" s="5">
        <v>6.38</v>
      </c>
      <c r="D480" s="4">
        <v>14</v>
      </c>
      <c r="E480" s="5">
        <v>6.14</v>
      </c>
      <c r="F480" s="4">
        <v>4</v>
      </c>
      <c r="G480" s="5">
        <v>6.06</v>
      </c>
      <c r="H480" s="4">
        <v>0</v>
      </c>
    </row>
    <row r="481" spans="1:8" x14ac:dyDescent="0.2">
      <c r="A481" s="2" t="s">
        <v>44</v>
      </c>
      <c r="B481" s="4">
        <v>11</v>
      </c>
      <c r="C481" s="5">
        <v>3.69</v>
      </c>
      <c r="D481" s="4">
        <v>7</v>
      </c>
      <c r="E481" s="5">
        <v>3.07</v>
      </c>
      <c r="F481" s="4">
        <v>4</v>
      </c>
      <c r="G481" s="5">
        <v>6.06</v>
      </c>
      <c r="H48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FF92-742A-4539-ADD0-0B88FE23B708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33</v>
      </c>
      <c r="D6" s="8">
        <v>24.44</v>
      </c>
      <c r="E6" s="12">
        <v>10</v>
      </c>
      <c r="F6" s="8">
        <v>22.22</v>
      </c>
      <c r="G6" s="12">
        <v>23</v>
      </c>
      <c r="H6" s="8">
        <v>26.44</v>
      </c>
      <c r="I6" s="12">
        <v>0</v>
      </c>
    </row>
    <row r="7" spans="2:9" ht="15" customHeight="1" x14ac:dyDescent="0.2">
      <c r="B7" t="s">
        <v>32</v>
      </c>
      <c r="C7" s="12">
        <v>31</v>
      </c>
      <c r="D7" s="8">
        <v>22.96</v>
      </c>
      <c r="E7" s="12">
        <v>6</v>
      </c>
      <c r="F7" s="8">
        <v>13.33</v>
      </c>
      <c r="G7" s="12">
        <v>25</v>
      </c>
      <c r="H7" s="8">
        <v>28.74</v>
      </c>
      <c r="I7" s="12">
        <v>0</v>
      </c>
    </row>
    <row r="8" spans="2:9" ht="15" customHeight="1" x14ac:dyDescent="0.2">
      <c r="B8" t="s">
        <v>33</v>
      </c>
      <c r="C8" s="12">
        <v>3</v>
      </c>
      <c r="D8" s="8">
        <v>2.2200000000000002</v>
      </c>
      <c r="E8" s="12">
        <v>0</v>
      </c>
      <c r="F8" s="8">
        <v>0</v>
      </c>
      <c r="G8" s="12">
        <v>2</v>
      </c>
      <c r="H8" s="8">
        <v>2.2999999999999998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4</v>
      </c>
      <c r="D10" s="8">
        <v>2.96</v>
      </c>
      <c r="E10" s="12">
        <v>0</v>
      </c>
      <c r="F10" s="8">
        <v>0</v>
      </c>
      <c r="G10" s="12">
        <v>4</v>
      </c>
      <c r="H10" s="8">
        <v>4.5999999999999996</v>
      </c>
      <c r="I10" s="12">
        <v>0</v>
      </c>
    </row>
    <row r="11" spans="2:9" ht="15" customHeight="1" x14ac:dyDescent="0.2">
      <c r="B11" t="s">
        <v>36</v>
      </c>
      <c r="C11" s="12">
        <v>28</v>
      </c>
      <c r="D11" s="8">
        <v>20.74</v>
      </c>
      <c r="E11" s="12">
        <v>8</v>
      </c>
      <c r="F11" s="8">
        <v>17.78</v>
      </c>
      <c r="G11" s="12">
        <v>20</v>
      </c>
      <c r="H11" s="8">
        <v>22.99</v>
      </c>
      <c r="I11" s="12">
        <v>0</v>
      </c>
    </row>
    <row r="12" spans="2:9" ht="15" customHeight="1" x14ac:dyDescent="0.2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5</v>
      </c>
      <c r="D13" s="8">
        <v>3.7</v>
      </c>
      <c r="E13" s="12">
        <v>0</v>
      </c>
      <c r="F13" s="8">
        <v>0</v>
      </c>
      <c r="G13" s="12">
        <v>5</v>
      </c>
      <c r="H13" s="8">
        <v>5.75</v>
      </c>
      <c r="I13" s="12">
        <v>0</v>
      </c>
    </row>
    <row r="14" spans="2:9" ht="15" customHeight="1" x14ac:dyDescent="0.2">
      <c r="B14" t="s">
        <v>39</v>
      </c>
      <c r="C14" s="12">
        <v>4</v>
      </c>
      <c r="D14" s="8">
        <v>2.96</v>
      </c>
      <c r="E14" s="12">
        <v>2</v>
      </c>
      <c r="F14" s="8">
        <v>4.4400000000000004</v>
      </c>
      <c r="G14" s="12">
        <v>2</v>
      </c>
      <c r="H14" s="8">
        <v>2.2999999999999998</v>
      </c>
      <c r="I14" s="12">
        <v>0</v>
      </c>
    </row>
    <row r="15" spans="2:9" ht="15" customHeight="1" x14ac:dyDescent="0.2">
      <c r="B15" t="s">
        <v>40</v>
      </c>
      <c r="C15" s="12">
        <v>11</v>
      </c>
      <c r="D15" s="8">
        <v>8.15</v>
      </c>
      <c r="E15" s="12">
        <v>7</v>
      </c>
      <c r="F15" s="8">
        <v>15.56</v>
      </c>
      <c r="G15" s="12">
        <v>4</v>
      </c>
      <c r="H15" s="8">
        <v>4.5999999999999996</v>
      </c>
      <c r="I15" s="12">
        <v>0</v>
      </c>
    </row>
    <row r="16" spans="2:9" ht="15" customHeight="1" x14ac:dyDescent="0.2">
      <c r="B16" t="s">
        <v>41</v>
      </c>
      <c r="C16" s="12">
        <v>7</v>
      </c>
      <c r="D16" s="8">
        <v>5.19</v>
      </c>
      <c r="E16" s="12">
        <v>7</v>
      </c>
      <c r="F16" s="8">
        <v>15.56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42</v>
      </c>
      <c r="C17" s="12">
        <v>1</v>
      </c>
      <c r="D17" s="8">
        <v>0.74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4</v>
      </c>
      <c r="D18" s="8">
        <v>2.96</v>
      </c>
      <c r="E18" s="12">
        <v>4</v>
      </c>
      <c r="F18" s="8">
        <v>8.89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44</v>
      </c>
      <c r="C19" s="12">
        <v>4</v>
      </c>
      <c r="D19" s="8">
        <v>2.96</v>
      </c>
      <c r="E19" s="12">
        <v>1</v>
      </c>
      <c r="F19" s="8">
        <v>2.2200000000000002</v>
      </c>
      <c r="G19" s="12">
        <v>2</v>
      </c>
      <c r="H19" s="8">
        <v>2.2999999999999998</v>
      </c>
      <c r="I19" s="12">
        <v>1</v>
      </c>
    </row>
    <row r="20" spans="2:9" ht="15" customHeight="1" x14ac:dyDescent="0.2">
      <c r="B20" s="9" t="s">
        <v>198</v>
      </c>
      <c r="C20" s="12">
        <f>SUM(LTBL_24303[総数／事業所数])</f>
        <v>135</v>
      </c>
      <c r="E20" s="12">
        <f>SUBTOTAL(109,LTBL_24303[個人／事業所数])</f>
        <v>45</v>
      </c>
      <c r="G20" s="12">
        <f>SUBTOTAL(109,LTBL_24303[法人／事業所数])</f>
        <v>87</v>
      </c>
      <c r="I20" s="12">
        <f>SUBTOTAL(109,LTBL_24303[法人以外の団体／事業所数])</f>
        <v>1</v>
      </c>
    </row>
    <row r="21" spans="2:9" ht="15" customHeight="1" x14ac:dyDescent="0.2">
      <c r="E21" s="11">
        <f>LTBL_24303[[#Totals],[個人／事業所数]]/LTBL_24303[[#Totals],[総数／事業所数]]</f>
        <v>0.33333333333333331</v>
      </c>
      <c r="G21" s="11">
        <f>LTBL_24303[[#Totals],[法人／事業所数]]/LTBL_24303[[#Totals],[総数／事業所数]]</f>
        <v>0.64444444444444449</v>
      </c>
      <c r="I21" s="11">
        <f>LTBL_24303[[#Totals],[法人以外の団体／事業所数]]/LTBL_24303[[#Totals],[総数／事業所数]]</f>
        <v>7.4074074074074077E-3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53</v>
      </c>
      <c r="C24" s="12">
        <v>14</v>
      </c>
      <c r="D24" s="8">
        <v>10.37</v>
      </c>
      <c r="E24" s="12">
        <v>5</v>
      </c>
      <c r="F24" s="8">
        <v>11.11</v>
      </c>
      <c r="G24" s="12">
        <v>9</v>
      </c>
      <c r="H24" s="8">
        <v>10.34</v>
      </c>
      <c r="I24" s="12">
        <v>0</v>
      </c>
    </row>
    <row r="25" spans="2:9" ht="15" customHeight="1" x14ac:dyDescent="0.2">
      <c r="B25" t="s">
        <v>54</v>
      </c>
      <c r="C25" s="12">
        <v>10</v>
      </c>
      <c r="D25" s="8">
        <v>7.41</v>
      </c>
      <c r="E25" s="12">
        <v>3</v>
      </c>
      <c r="F25" s="8">
        <v>6.67</v>
      </c>
      <c r="G25" s="12">
        <v>7</v>
      </c>
      <c r="H25" s="8">
        <v>8.0500000000000007</v>
      </c>
      <c r="I25" s="12">
        <v>0</v>
      </c>
    </row>
    <row r="26" spans="2:9" ht="15" customHeight="1" x14ac:dyDescent="0.2">
      <c r="B26" t="s">
        <v>55</v>
      </c>
      <c r="C26" s="12">
        <v>9</v>
      </c>
      <c r="D26" s="8">
        <v>6.67</v>
      </c>
      <c r="E26" s="12">
        <v>2</v>
      </c>
      <c r="F26" s="8">
        <v>4.4400000000000004</v>
      </c>
      <c r="G26" s="12">
        <v>7</v>
      </c>
      <c r="H26" s="8">
        <v>8.0500000000000007</v>
      </c>
      <c r="I26" s="12">
        <v>0</v>
      </c>
    </row>
    <row r="27" spans="2:9" ht="15" customHeight="1" x14ac:dyDescent="0.2">
      <c r="B27" t="s">
        <v>56</v>
      </c>
      <c r="C27" s="12">
        <v>8</v>
      </c>
      <c r="D27" s="8">
        <v>5.93</v>
      </c>
      <c r="E27" s="12">
        <v>2</v>
      </c>
      <c r="F27" s="8">
        <v>4.4400000000000004</v>
      </c>
      <c r="G27" s="12">
        <v>6</v>
      </c>
      <c r="H27" s="8">
        <v>6.9</v>
      </c>
      <c r="I27" s="12">
        <v>0</v>
      </c>
    </row>
    <row r="28" spans="2:9" ht="15" customHeight="1" x14ac:dyDescent="0.2">
      <c r="B28" t="s">
        <v>66</v>
      </c>
      <c r="C28" s="12">
        <v>7</v>
      </c>
      <c r="D28" s="8">
        <v>5.19</v>
      </c>
      <c r="E28" s="12">
        <v>7</v>
      </c>
      <c r="F28" s="8">
        <v>15.56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67</v>
      </c>
      <c r="C29" s="12">
        <v>7</v>
      </c>
      <c r="D29" s="8">
        <v>5.19</v>
      </c>
      <c r="E29" s="12">
        <v>7</v>
      </c>
      <c r="F29" s="8">
        <v>15.56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60</v>
      </c>
      <c r="C30" s="12">
        <v>6</v>
      </c>
      <c r="D30" s="8">
        <v>4.4400000000000004</v>
      </c>
      <c r="E30" s="12">
        <v>4</v>
      </c>
      <c r="F30" s="8">
        <v>8.89</v>
      </c>
      <c r="G30" s="12">
        <v>2</v>
      </c>
      <c r="H30" s="8">
        <v>2.2999999999999998</v>
      </c>
      <c r="I30" s="12">
        <v>0</v>
      </c>
    </row>
    <row r="31" spans="2:9" ht="15" customHeight="1" x14ac:dyDescent="0.2">
      <c r="B31" t="s">
        <v>81</v>
      </c>
      <c r="C31" s="12">
        <v>5</v>
      </c>
      <c r="D31" s="8">
        <v>3.7</v>
      </c>
      <c r="E31" s="12">
        <v>1</v>
      </c>
      <c r="F31" s="8">
        <v>2.2200000000000002</v>
      </c>
      <c r="G31" s="12">
        <v>4</v>
      </c>
      <c r="H31" s="8">
        <v>4.5999999999999996</v>
      </c>
      <c r="I31" s="12">
        <v>0</v>
      </c>
    </row>
    <row r="32" spans="2:9" ht="15" customHeight="1" x14ac:dyDescent="0.2">
      <c r="B32" t="s">
        <v>57</v>
      </c>
      <c r="C32" s="12">
        <v>5</v>
      </c>
      <c r="D32" s="8">
        <v>3.7</v>
      </c>
      <c r="E32" s="12">
        <v>0</v>
      </c>
      <c r="F32" s="8">
        <v>0</v>
      </c>
      <c r="G32" s="12">
        <v>5</v>
      </c>
      <c r="H32" s="8">
        <v>5.75</v>
      </c>
      <c r="I32" s="12">
        <v>0</v>
      </c>
    </row>
    <row r="33" spans="2:9" ht="15" customHeight="1" x14ac:dyDescent="0.2">
      <c r="B33" t="s">
        <v>73</v>
      </c>
      <c r="C33" s="12">
        <v>4</v>
      </c>
      <c r="D33" s="8">
        <v>2.96</v>
      </c>
      <c r="E33" s="12">
        <v>1</v>
      </c>
      <c r="F33" s="8">
        <v>2.2200000000000002</v>
      </c>
      <c r="G33" s="12">
        <v>3</v>
      </c>
      <c r="H33" s="8">
        <v>3.45</v>
      </c>
      <c r="I33" s="12">
        <v>0</v>
      </c>
    </row>
    <row r="34" spans="2:9" ht="15" customHeight="1" x14ac:dyDescent="0.2">
      <c r="B34" t="s">
        <v>61</v>
      </c>
      <c r="C34" s="12">
        <v>4</v>
      </c>
      <c r="D34" s="8">
        <v>2.96</v>
      </c>
      <c r="E34" s="12">
        <v>1</v>
      </c>
      <c r="F34" s="8">
        <v>2.2200000000000002</v>
      </c>
      <c r="G34" s="12">
        <v>3</v>
      </c>
      <c r="H34" s="8">
        <v>3.45</v>
      </c>
      <c r="I34" s="12">
        <v>0</v>
      </c>
    </row>
    <row r="35" spans="2:9" ht="15" customHeight="1" x14ac:dyDescent="0.2">
      <c r="B35" t="s">
        <v>70</v>
      </c>
      <c r="C35" s="12">
        <v>4</v>
      </c>
      <c r="D35" s="8">
        <v>2.96</v>
      </c>
      <c r="E35" s="12">
        <v>4</v>
      </c>
      <c r="F35" s="8">
        <v>8.89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83</v>
      </c>
      <c r="C36" s="12">
        <v>3</v>
      </c>
      <c r="D36" s="8">
        <v>2.2200000000000002</v>
      </c>
      <c r="E36" s="12">
        <v>1</v>
      </c>
      <c r="F36" s="8">
        <v>2.2200000000000002</v>
      </c>
      <c r="G36" s="12">
        <v>2</v>
      </c>
      <c r="H36" s="8">
        <v>2.2999999999999998</v>
      </c>
      <c r="I36" s="12">
        <v>0</v>
      </c>
    </row>
    <row r="37" spans="2:9" ht="15" customHeight="1" x14ac:dyDescent="0.2">
      <c r="B37" t="s">
        <v>63</v>
      </c>
      <c r="C37" s="12">
        <v>3</v>
      </c>
      <c r="D37" s="8">
        <v>2.2200000000000002</v>
      </c>
      <c r="E37" s="12">
        <v>0</v>
      </c>
      <c r="F37" s="8">
        <v>0</v>
      </c>
      <c r="G37" s="12">
        <v>3</v>
      </c>
      <c r="H37" s="8">
        <v>3.45</v>
      </c>
      <c r="I37" s="12">
        <v>0</v>
      </c>
    </row>
    <row r="38" spans="2:9" ht="15" customHeight="1" x14ac:dyDescent="0.2">
      <c r="B38" t="s">
        <v>87</v>
      </c>
      <c r="C38" s="12">
        <v>3</v>
      </c>
      <c r="D38" s="8">
        <v>2.2200000000000002</v>
      </c>
      <c r="E38" s="12">
        <v>0</v>
      </c>
      <c r="F38" s="8">
        <v>0</v>
      </c>
      <c r="G38" s="12">
        <v>3</v>
      </c>
      <c r="H38" s="8">
        <v>3.45</v>
      </c>
      <c r="I38" s="12">
        <v>0</v>
      </c>
    </row>
    <row r="39" spans="2:9" ht="15" customHeight="1" x14ac:dyDescent="0.2">
      <c r="B39" t="s">
        <v>79</v>
      </c>
      <c r="C39" s="12">
        <v>2</v>
      </c>
      <c r="D39" s="8">
        <v>1.48</v>
      </c>
      <c r="E39" s="12">
        <v>0</v>
      </c>
      <c r="F39" s="8">
        <v>0</v>
      </c>
      <c r="G39" s="12">
        <v>2</v>
      </c>
      <c r="H39" s="8">
        <v>2.2999999999999998</v>
      </c>
      <c r="I39" s="12">
        <v>0</v>
      </c>
    </row>
    <row r="40" spans="2:9" ht="15" customHeight="1" x14ac:dyDescent="0.2">
      <c r="B40" t="s">
        <v>91</v>
      </c>
      <c r="C40" s="12">
        <v>2</v>
      </c>
      <c r="D40" s="8">
        <v>1.48</v>
      </c>
      <c r="E40" s="12">
        <v>1</v>
      </c>
      <c r="F40" s="8">
        <v>2.2200000000000002</v>
      </c>
      <c r="G40" s="12">
        <v>1</v>
      </c>
      <c r="H40" s="8">
        <v>1.1499999999999999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1.48</v>
      </c>
      <c r="E41" s="12">
        <v>0</v>
      </c>
      <c r="F41" s="8">
        <v>0</v>
      </c>
      <c r="G41" s="12">
        <v>2</v>
      </c>
      <c r="H41" s="8">
        <v>2.2999999999999998</v>
      </c>
      <c r="I41" s="12">
        <v>0</v>
      </c>
    </row>
    <row r="42" spans="2:9" ht="15" customHeight="1" x14ac:dyDescent="0.2">
      <c r="B42" t="s">
        <v>93</v>
      </c>
      <c r="C42" s="12">
        <v>2</v>
      </c>
      <c r="D42" s="8">
        <v>1.48</v>
      </c>
      <c r="E42" s="12">
        <v>0</v>
      </c>
      <c r="F42" s="8">
        <v>0</v>
      </c>
      <c r="G42" s="12">
        <v>2</v>
      </c>
      <c r="H42" s="8">
        <v>2.2999999999999998</v>
      </c>
      <c r="I42" s="12">
        <v>0</v>
      </c>
    </row>
    <row r="43" spans="2:9" ht="15" customHeight="1" x14ac:dyDescent="0.2">
      <c r="B43" t="s">
        <v>94</v>
      </c>
      <c r="C43" s="12">
        <v>2</v>
      </c>
      <c r="D43" s="8">
        <v>1.48</v>
      </c>
      <c r="E43" s="12">
        <v>0</v>
      </c>
      <c r="F43" s="8">
        <v>0</v>
      </c>
      <c r="G43" s="12">
        <v>1</v>
      </c>
      <c r="H43" s="8">
        <v>1.1499999999999999</v>
      </c>
      <c r="I43" s="12">
        <v>0</v>
      </c>
    </row>
    <row r="44" spans="2:9" ht="15" customHeight="1" x14ac:dyDescent="0.2">
      <c r="B44" t="s">
        <v>95</v>
      </c>
      <c r="C44" s="12">
        <v>2</v>
      </c>
      <c r="D44" s="8">
        <v>1.48</v>
      </c>
      <c r="E44" s="12">
        <v>0</v>
      </c>
      <c r="F44" s="8">
        <v>0</v>
      </c>
      <c r="G44" s="12">
        <v>2</v>
      </c>
      <c r="H44" s="8">
        <v>2.2999999999999998</v>
      </c>
      <c r="I44" s="12">
        <v>0</v>
      </c>
    </row>
    <row r="45" spans="2:9" ht="15" customHeight="1" x14ac:dyDescent="0.2">
      <c r="B45" t="s">
        <v>96</v>
      </c>
      <c r="C45" s="12">
        <v>2</v>
      </c>
      <c r="D45" s="8">
        <v>1.48</v>
      </c>
      <c r="E45" s="12">
        <v>0</v>
      </c>
      <c r="F45" s="8">
        <v>0</v>
      </c>
      <c r="G45" s="12">
        <v>2</v>
      </c>
      <c r="H45" s="8">
        <v>2.2999999999999998</v>
      </c>
      <c r="I45" s="12">
        <v>0</v>
      </c>
    </row>
    <row r="46" spans="2:9" ht="15" customHeight="1" x14ac:dyDescent="0.2">
      <c r="B46" t="s">
        <v>85</v>
      </c>
      <c r="C46" s="12">
        <v>2</v>
      </c>
      <c r="D46" s="8">
        <v>1.48</v>
      </c>
      <c r="E46" s="12">
        <v>0</v>
      </c>
      <c r="F46" s="8">
        <v>0</v>
      </c>
      <c r="G46" s="12">
        <v>2</v>
      </c>
      <c r="H46" s="8">
        <v>2.2999999999999998</v>
      </c>
      <c r="I46" s="12">
        <v>0</v>
      </c>
    </row>
    <row r="47" spans="2:9" ht="15" customHeight="1" x14ac:dyDescent="0.2">
      <c r="B47" t="s">
        <v>58</v>
      </c>
      <c r="C47" s="12">
        <v>2</v>
      </c>
      <c r="D47" s="8">
        <v>1.48</v>
      </c>
      <c r="E47" s="12">
        <v>0</v>
      </c>
      <c r="F47" s="8">
        <v>0</v>
      </c>
      <c r="G47" s="12">
        <v>2</v>
      </c>
      <c r="H47" s="8">
        <v>2.2999999999999998</v>
      </c>
      <c r="I47" s="12">
        <v>0</v>
      </c>
    </row>
    <row r="48" spans="2:9" ht="15" customHeight="1" x14ac:dyDescent="0.2">
      <c r="B48" t="s">
        <v>62</v>
      </c>
      <c r="C48" s="12">
        <v>2</v>
      </c>
      <c r="D48" s="8">
        <v>1.48</v>
      </c>
      <c r="E48" s="12">
        <v>1</v>
      </c>
      <c r="F48" s="8">
        <v>2.2200000000000002</v>
      </c>
      <c r="G48" s="12">
        <v>1</v>
      </c>
      <c r="H48" s="8">
        <v>1.1499999999999999</v>
      </c>
      <c r="I48" s="12">
        <v>0</v>
      </c>
    </row>
    <row r="49" spans="2:9" ht="15" customHeight="1" x14ac:dyDescent="0.2">
      <c r="B49" t="s">
        <v>84</v>
      </c>
      <c r="C49" s="12">
        <v>2</v>
      </c>
      <c r="D49" s="8">
        <v>1.48</v>
      </c>
      <c r="E49" s="12">
        <v>0</v>
      </c>
      <c r="F49" s="8">
        <v>0</v>
      </c>
      <c r="G49" s="12">
        <v>2</v>
      </c>
      <c r="H49" s="8">
        <v>2.2999999999999998</v>
      </c>
      <c r="I49" s="12">
        <v>0</v>
      </c>
    </row>
    <row r="50" spans="2:9" ht="15" customHeight="1" x14ac:dyDescent="0.2">
      <c r="B50" t="s">
        <v>97</v>
      </c>
      <c r="C50" s="12">
        <v>2</v>
      </c>
      <c r="D50" s="8">
        <v>1.48</v>
      </c>
      <c r="E50" s="12">
        <v>0</v>
      </c>
      <c r="F50" s="8">
        <v>0</v>
      </c>
      <c r="G50" s="12">
        <v>2</v>
      </c>
      <c r="H50" s="8">
        <v>2.2999999999999998</v>
      </c>
      <c r="I50" s="12">
        <v>0</v>
      </c>
    </row>
    <row r="51" spans="2:9" ht="15" customHeight="1" x14ac:dyDescent="0.2">
      <c r="B51" t="s">
        <v>64</v>
      </c>
      <c r="C51" s="12">
        <v>2</v>
      </c>
      <c r="D51" s="8">
        <v>1.48</v>
      </c>
      <c r="E51" s="12">
        <v>2</v>
      </c>
      <c r="F51" s="8">
        <v>4.4400000000000004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65</v>
      </c>
      <c r="C52" s="12">
        <v>2</v>
      </c>
      <c r="D52" s="8">
        <v>1.48</v>
      </c>
      <c r="E52" s="12">
        <v>0</v>
      </c>
      <c r="F52" s="8">
        <v>0</v>
      </c>
      <c r="G52" s="12">
        <v>2</v>
      </c>
      <c r="H52" s="8">
        <v>2.2999999999999998</v>
      </c>
      <c r="I52" s="12">
        <v>0</v>
      </c>
    </row>
    <row r="55" spans="2:9" ht="33" customHeight="1" x14ac:dyDescent="0.2">
      <c r="B55" t="s">
        <v>200</v>
      </c>
      <c r="C55" s="10" t="s">
        <v>46</v>
      </c>
      <c r="D55" s="10" t="s">
        <v>47</v>
      </c>
      <c r="E55" s="10" t="s">
        <v>48</v>
      </c>
      <c r="F55" s="10" t="s">
        <v>49</v>
      </c>
      <c r="G55" s="10" t="s">
        <v>50</v>
      </c>
      <c r="H55" s="10" t="s">
        <v>51</v>
      </c>
      <c r="I55" s="10" t="s">
        <v>52</v>
      </c>
    </row>
    <row r="56" spans="2:9" ht="15" customHeight="1" x14ac:dyDescent="0.2">
      <c r="B56" t="s">
        <v>154</v>
      </c>
      <c r="C56" s="12">
        <v>7</v>
      </c>
      <c r="D56" s="8">
        <v>5.19</v>
      </c>
      <c r="E56" s="12">
        <v>2</v>
      </c>
      <c r="F56" s="8">
        <v>4.4400000000000004</v>
      </c>
      <c r="G56" s="12">
        <v>5</v>
      </c>
      <c r="H56" s="8">
        <v>5.75</v>
      </c>
      <c r="I56" s="12">
        <v>0</v>
      </c>
    </row>
    <row r="57" spans="2:9" ht="15" customHeight="1" x14ac:dyDescent="0.2">
      <c r="B57" t="s">
        <v>112</v>
      </c>
      <c r="C57" s="12">
        <v>6</v>
      </c>
      <c r="D57" s="8">
        <v>4.4400000000000004</v>
      </c>
      <c r="E57" s="12">
        <v>2</v>
      </c>
      <c r="F57" s="8">
        <v>4.4400000000000004</v>
      </c>
      <c r="G57" s="12">
        <v>4</v>
      </c>
      <c r="H57" s="8">
        <v>4.5999999999999996</v>
      </c>
      <c r="I57" s="12">
        <v>0</v>
      </c>
    </row>
    <row r="58" spans="2:9" ht="15" customHeight="1" x14ac:dyDescent="0.2">
      <c r="B58" t="s">
        <v>110</v>
      </c>
      <c r="C58" s="12">
        <v>5</v>
      </c>
      <c r="D58" s="8">
        <v>3.7</v>
      </c>
      <c r="E58" s="12">
        <v>3</v>
      </c>
      <c r="F58" s="8">
        <v>6.67</v>
      </c>
      <c r="G58" s="12">
        <v>2</v>
      </c>
      <c r="H58" s="8">
        <v>2.2999999999999998</v>
      </c>
      <c r="I58" s="12">
        <v>0</v>
      </c>
    </row>
    <row r="59" spans="2:9" ht="15" customHeight="1" x14ac:dyDescent="0.2">
      <c r="B59" t="s">
        <v>124</v>
      </c>
      <c r="C59" s="12">
        <v>5</v>
      </c>
      <c r="D59" s="8">
        <v>3.7</v>
      </c>
      <c r="E59" s="12">
        <v>5</v>
      </c>
      <c r="F59" s="8">
        <v>11.11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108</v>
      </c>
      <c r="C60" s="12">
        <v>4</v>
      </c>
      <c r="D60" s="8">
        <v>2.96</v>
      </c>
      <c r="E60" s="12">
        <v>1</v>
      </c>
      <c r="F60" s="8">
        <v>2.2200000000000002</v>
      </c>
      <c r="G60" s="12">
        <v>3</v>
      </c>
      <c r="H60" s="8">
        <v>3.45</v>
      </c>
      <c r="I60" s="12">
        <v>0</v>
      </c>
    </row>
    <row r="61" spans="2:9" ht="15" customHeight="1" x14ac:dyDescent="0.2">
      <c r="B61" t="s">
        <v>126</v>
      </c>
      <c r="C61" s="12">
        <v>4</v>
      </c>
      <c r="D61" s="8">
        <v>2.96</v>
      </c>
      <c r="E61" s="12">
        <v>4</v>
      </c>
      <c r="F61" s="8">
        <v>8.89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3</v>
      </c>
      <c r="D62" s="8">
        <v>2.2200000000000002</v>
      </c>
      <c r="E62" s="12">
        <v>1</v>
      </c>
      <c r="F62" s="8">
        <v>2.2200000000000002</v>
      </c>
      <c r="G62" s="12">
        <v>2</v>
      </c>
      <c r="H62" s="8">
        <v>2.2999999999999998</v>
      </c>
      <c r="I62" s="12">
        <v>0</v>
      </c>
    </row>
    <row r="63" spans="2:9" ht="15" customHeight="1" x14ac:dyDescent="0.2">
      <c r="B63" t="s">
        <v>160</v>
      </c>
      <c r="C63" s="12">
        <v>3</v>
      </c>
      <c r="D63" s="8">
        <v>2.2200000000000002</v>
      </c>
      <c r="E63" s="12">
        <v>0</v>
      </c>
      <c r="F63" s="8">
        <v>0</v>
      </c>
      <c r="G63" s="12">
        <v>3</v>
      </c>
      <c r="H63" s="8">
        <v>3.45</v>
      </c>
      <c r="I63" s="12">
        <v>0</v>
      </c>
    </row>
    <row r="64" spans="2:9" ht="15" customHeight="1" x14ac:dyDescent="0.2">
      <c r="B64" t="s">
        <v>161</v>
      </c>
      <c r="C64" s="12">
        <v>3</v>
      </c>
      <c r="D64" s="8">
        <v>2.2200000000000002</v>
      </c>
      <c r="E64" s="12">
        <v>0</v>
      </c>
      <c r="F64" s="8">
        <v>0</v>
      </c>
      <c r="G64" s="12">
        <v>3</v>
      </c>
      <c r="H64" s="8">
        <v>3.45</v>
      </c>
      <c r="I64" s="12">
        <v>0</v>
      </c>
    </row>
    <row r="65" spans="2:9" ht="15" customHeight="1" x14ac:dyDescent="0.2">
      <c r="B65" t="s">
        <v>164</v>
      </c>
      <c r="C65" s="12">
        <v>3</v>
      </c>
      <c r="D65" s="8">
        <v>2.2200000000000002</v>
      </c>
      <c r="E65" s="12">
        <v>0</v>
      </c>
      <c r="F65" s="8">
        <v>0</v>
      </c>
      <c r="G65" s="12">
        <v>3</v>
      </c>
      <c r="H65" s="8">
        <v>3.45</v>
      </c>
      <c r="I65" s="12">
        <v>0</v>
      </c>
    </row>
    <row r="66" spans="2:9" ht="15" customHeight="1" x14ac:dyDescent="0.2">
      <c r="B66" t="s">
        <v>120</v>
      </c>
      <c r="C66" s="12">
        <v>3</v>
      </c>
      <c r="D66" s="8">
        <v>2.2200000000000002</v>
      </c>
      <c r="E66" s="12">
        <v>3</v>
      </c>
      <c r="F66" s="8">
        <v>6.67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122</v>
      </c>
      <c r="C67" s="12">
        <v>3</v>
      </c>
      <c r="D67" s="8">
        <v>2.2200000000000002</v>
      </c>
      <c r="E67" s="12">
        <v>3</v>
      </c>
      <c r="F67" s="8">
        <v>6.67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158</v>
      </c>
      <c r="C68" s="12">
        <v>2</v>
      </c>
      <c r="D68" s="8">
        <v>1.48</v>
      </c>
      <c r="E68" s="12">
        <v>2</v>
      </c>
      <c r="F68" s="8">
        <v>4.4400000000000004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159</v>
      </c>
      <c r="C69" s="12">
        <v>2</v>
      </c>
      <c r="D69" s="8">
        <v>1.48</v>
      </c>
      <c r="E69" s="12">
        <v>1</v>
      </c>
      <c r="F69" s="8">
        <v>2.2200000000000002</v>
      </c>
      <c r="G69" s="12">
        <v>1</v>
      </c>
      <c r="H69" s="8">
        <v>1.1499999999999999</v>
      </c>
      <c r="I69" s="12">
        <v>0</v>
      </c>
    </row>
    <row r="70" spans="2:9" ht="15" customHeight="1" x14ac:dyDescent="0.2">
      <c r="B70" t="s">
        <v>162</v>
      </c>
      <c r="C70" s="12">
        <v>2</v>
      </c>
      <c r="D70" s="8">
        <v>1.48</v>
      </c>
      <c r="E70" s="12">
        <v>0</v>
      </c>
      <c r="F70" s="8">
        <v>0</v>
      </c>
      <c r="G70" s="12">
        <v>2</v>
      </c>
      <c r="H70" s="8">
        <v>2.2999999999999998</v>
      </c>
      <c r="I70" s="12">
        <v>0</v>
      </c>
    </row>
    <row r="71" spans="2:9" ht="15" customHeight="1" x14ac:dyDescent="0.2">
      <c r="B71" t="s">
        <v>163</v>
      </c>
      <c r="C71" s="12">
        <v>2</v>
      </c>
      <c r="D71" s="8">
        <v>1.48</v>
      </c>
      <c r="E71" s="12">
        <v>0</v>
      </c>
      <c r="F71" s="8">
        <v>0</v>
      </c>
      <c r="G71" s="12">
        <v>2</v>
      </c>
      <c r="H71" s="8">
        <v>2.2999999999999998</v>
      </c>
      <c r="I71" s="12">
        <v>0</v>
      </c>
    </row>
    <row r="72" spans="2:9" ht="15" customHeight="1" x14ac:dyDescent="0.2">
      <c r="B72" t="s">
        <v>135</v>
      </c>
      <c r="C72" s="12">
        <v>2</v>
      </c>
      <c r="D72" s="8">
        <v>1.48</v>
      </c>
      <c r="E72" s="12">
        <v>0</v>
      </c>
      <c r="F72" s="8">
        <v>0</v>
      </c>
      <c r="G72" s="12">
        <v>2</v>
      </c>
      <c r="H72" s="8">
        <v>2.2999999999999998</v>
      </c>
      <c r="I72" s="12">
        <v>0</v>
      </c>
    </row>
    <row r="73" spans="2:9" ht="15" customHeight="1" x14ac:dyDescent="0.2">
      <c r="B73" t="s">
        <v>165</v>
      </c>
      <c r="C73" s="12">
        <v>2</v>
      </c>
      <c r="D73" s="8">
        <v>1.48</v>
      </c>
      <c r="E73" s="12">
        <v>0</v>
      </c>
      <c r="F73" s="8">
        <v>0</v>
      </c>
      <c r="G73" s="12">
        <v>2</v>
      </c>
      <c r="H73" s="8">
        <v>2.2999999999999998</v>
      </c>
      <c r="I73" s="12">
        <v>0</v>
      </c>
    </row>
    <row r="74" spans="2:9" ht="15" customHeight="1" x14ac:dyDescent="0.2">
      <c r="B74" t="s">
        <v>166</v>
      </c>
      <c r="C74" s="12">
        <v>2</v>
      </c>
      <c r="D74" s="8">
        <v>1.48</v>
      </c>
      <c r="E74" s="12">
        <v>0</v>
      </c>
      <c r="F74" s="8">
        <v>0</v>
      </c>
      <c r="G74" s="12">
        <v>2</v>
      </c>
      <c r="H74" s="8">
        <v>2.2999999999999998</v>
      </c>
      <c r="I74" s="12">
        <v>0</v>
      </c>
    </row>
    <row r="75" spans="2:9" ht="15" customHeight="1" x14ac:dyDescent="0.2">
      <c r="B75" t="s">
        <v>167</v>
      </c>
      <c r="C75" s="12">
        <v>2</v>
      </c>
      <c r="D75" s="8">
        <v>1.48</v>
      </c>
      <c r="E75" s="12">
        <v>0</v>
      </c>
      <c r="F75" s="8">
        <v>0</v>
      </c>
      <c r="G75" s="12">
        <v>2</v>
      </c>
      <c r="H75" s="8">
        <v>2.2999999999999998</v>
      </c>
      <c r="I75" s="12">
        <v>0</v>
      </c>
    </row>
    <row r="76" spans="2:9" ht="15" customHeight="1" x14ac:dyDescent="0.2">
      <c r="B76" t="s">
        <v>168</v>
      </c>
      <c r="C76" s="12">
        <v>2</v>
      </c>
      <c r="D76" s="8">
        <v>1.48</v>
      </c>
      <c r="E76" s="12">
        <v>1</v>
      </c>
      <c r="F76" s="8">
        <v>2.2200000000000002</v>
      </c>
      <c r="G76" s="12">
        <v>1</v>
      </c>
      <c r="H76" s="8">
        <v>1.1499999999999999</v>
      </c>
      <c r="I76" s="12">
        <v>0</v>
      </c>
    </row>
    <row r="77" spans="2:9" ht="15" customHeight="1" x14ac:dyDescent="0.2">
      <c r="B77" t="s">
        <v>169</v>
      </c>
      <c r="C77" s="12">
        <v>2</v>
      </c>
      <c r="D77" s="8">
        <v>1.48</v>
      </c>
      <c r="E77" s="12">
        <v>0</v>
      </c>
      <c r="F77" s="8">
        <v>0</v>
      </c>
      <c r="G77" s="12">
        <v>2</v>
      </c>
      <c r="H77" s="8">
        <v>2.2999999999999998</v>
      </c>
      <c r="I77" s="12">
        <v>0</v>
      </c>
    </row>
    <row r="78" spans="2:9" ht="15" customHeight="1" x14ac:dyDescent="0.2">
      <c r="B78" t="s">
        <v>132</v>
      </c>
      <c r="C78" s="12">
        <v>2</v>
      </c>
      <c r="D78" s="8">
        <v>1.48</v>
      </c>
      <c r="E78" s="12">
        <v>2</v>
      </c>
      <c r="F78" s="8">
        <v>4.4400000000000004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113</v>
      </c>
      <c r="C79" s="12">
        <v>2</v>
      </c>
      <c r="D79" s="8">
        <v>1.48</v>
      </c>
      <c r="E79" s="12">
        <v>1</v>
      </c>
      <c r="F79" s="8">
        <v>2.2200000000000002</v>
      </c>
      <c r="G79" s="12">
        <v>1</v>
      </c>
      <c r="H79" s="8">
        <v>1.1499999999999999</v>
      </c>
      <c r="I79" s="12">
        <v>0</v>
      </c>
    </row>
    <row r="80" spans="2:9" ht="15" customHeight="1" x14ac:dyDescent="0.2">
      <c r="B80" t="s">
        <v>114</v>
      </c>
      <c r="C80" s="12">
        <v>2</v>
      </c>
      <c r="D80" s="8">
        <v>1.48</v>
      </c>
      <c r="E80" s="12">
        <v>1</v>
      </c>
      <c r="F80" s="8">
        <v>2.2200000000000002</v>
      </c>
      <c r="G80" s="12">
        <v>1</v>
      </c>
      <c r="H80" s="8">
        <v>1.1499999999999999</v>
      </c>
      <c r="I80" s="12">
        <v>0</v>
      </c>
    </row>
    <row r="81" spans="2:9" ht="15" customHeight="1" x14ac:dyDescent="0.2">
      <c r="B81" t="s">
        <v>136</v>
      </c>
      <c r="C81" s="12">
        <v>2</v>
      </c>
      <c r="D81" s="8">
        <v>1.48</v>
      </c>
      <c r="E81" s="12">
        <v>0</v>
      </c>
      <c r="F81" s="8">
        <v>0</v>
      </c>
      <c r="G81" s="12">
        <v>2</v>
      </c>
      <c r="H81" s="8">
        <v>2.2999999999999998</v>
      </c>
      <c r="I81" s="12">
        <v>0</v>
      </c>
    </row>
    <row r="82" spans="2:9" ht="15" customHeight="1" x14ac:dyDescent="0.2">
      <c r="B82" t="s">
        <v>170</v>
      </c>
      <c r="C82" s="12">
        <v>2</v>
      </c>
      <c r="D82" s="8">
        <v>1.48</v>
      </c>
      <c r="E82" s="12">
        <v>0</v>
      </c>
      <c r="F82" s="8">
        <v>0</v>
      </c>
      <c r="G82" s="12">
        <v>2</v>
      </c>
      <c r="H82" s="8">
        <v>2.2999999999999998</v>
      </c>
      <c r="I82" s="12">
        <v>0</v>
      </c>
    </row>
    <row r="83" spans="2:9" ht="15" customHeight="1" x14ac:dyDescent="0.2">
      <c r="B83" t="s">
        <v>171</v>
      </c>
      <c r="C83" s="12">
        <v>2</v>
      </c>
      <c r="D83" s="8">
        <v>1.48</v>
      </c>
      <c r="E83" s="12">
        <v>0</v>
      </c>
      <c r="F83" s="8">
        <v>0</v>
      </c>
      <c r="G83" s="12">
        <v>2</v>
      </c>
      <c r="H83" s="8">
        <v>2.2999999999999998</v>
      </c>
      <c r="I83" s="12">
        <v>0</v>
      </c>
    </row>
    <row r="84" spans="2:9" ht="15" customHeight="1" x14ac:dyDescent="0.2">
      <c r="B84" t="s">
        <v>172</v>
      </c>
      <c r="C84" s="12">
        <v>2</v>
      </c>
      <c r="D84" s="8">
        <v>1.48</v>
      </c>
      <c r="E84" s="12">
        <v>0</v>
      </c>
      <c r="F84" s="8">
        <v>0</v>
      </c>
      <c r="G84" s="12">
        <v>2</v>
      </c>
      <c r="H84" s="8">
        <v>2.2999999999999998</v>
      </c>
      <c r="I84" s="12">
        <v>0</v>
      </c>
    </row>
    <row r="85" spans="2:9" ht="15" customHeight="1" x14ac:dyDescent="0.2">
      <c r="B85" t="s">
        <v>173</v>
      </c>
      <c r="C85" s="12">
        <v>2</v>
      </c>
      <c r="D85" s="8">
        <v>1.48</v>
      </c>
      <c r="E85" s="12">
        <v>0</v>
      </c>
      <c r="F85" s="8">
        <v>0</v>
      </c>
      <c r="G85" s="12">
        <v>2</v>
      </c>
      <c r="H85" s="8">
        <v>2.2999999999999998</v>
      </c>
      <c r="I85" s="12">
        <v>0</v>
      </c>
    </row>
    <row r="86" spans="2:9" ht="15" customHeight="1" x14ac:dyDescent="0.2">
      <c r="B86" t="s">
        <v>123</v>
      </c>
      <c r="C86" s="12">
        <v>2</v>
      </c>
      <c r="D86" s="8">
        <v>1.48</v>
      </c>
      <c r="E86" s="12">
        <v>2</v>
      </c>
      <c r="F86" s="8">
        <v>4.4400000000000004</v>
      </c>
      <c r="G86" s="12">
        <v>0</v>
      </c>
      <c r="H86" s="8">
        <v>0</v>
      </c>
      <c r="I86" s="12">
        <v>0</v>
      </c>
    </row>
    <row r="88" spans="2:9" ht="15" customHeight="1" x14ac:dyDescent="0.2">
      <c r="B8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F205-2FF2-4320-ACA0-5AF6A42305F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76</v>
      </c>
      <c r="D6" s="8">
        <v>16.34</v>
      </c>
      <c r="E6" s="12">
        <v>20</v>
      </c>
      <c r="F6" s="8">
        <v>9.2200000000000006</v>
      </c>
      <c r="G6" s="12">
        <v>56</v>
      </c>
      <c r="H6" s="8">
        <v>22.86</v>
      </c>
      <c r="I6" s="12">
        <v>0</v>
      </c>
    </row>
    <row r="7" spans="2:9" ht="15" customHeight="1" x14ac:dyDescent="0.2">
      <c r="B7" t="s">
        <v>32</v>
      </c>
      <c r="C7" s="12">
        <v>78</v>
      </c>
      <c r="D7" s="8">
        <v>16.77</v>
      </c>
      <c r="E7" s="12">
        <v>25</v>
      </c>
      <c r="F7" s="8">
        <v>11.52</v>
      </c>
      <c r="G7" s="12">
        <v>53</v>
      </c>
      <c r="H7" s="8">
        <v>21.63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0.22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7</v>
      </c>
      <c r="D10" s="8">
        <v>1.51</v>
      </c>
      <c r="E10" s="12">
        <v>5</v>
      </c>
      <c r="F10" s="8">
        <v>2.2999999999999998</v>
      </c>
      <c r="G10" s="12">
        <v>2</v>
      </c>
      <c r="H10" s="8">
        <v>0.82</v>
      </c>
      <c r="I10" s="12">
        <v>0</v>
      </c>
    </row>
    <row r="11" spans="2:9" ht="15" customHeight="1" x14ac:dyDescent="0.2">
      <c r="B11" t="s">
        <v>36</v>
      </c>
      <c r="C11" s="12">
        <v>109</v>
      </c>
      <c r="D11" s="8">
        <v>23.44</v>
      </c>
      <c r="E11" s="12">
        <v>38</v>
      </c>
      <c r="F11" s="8">
        <v>17.510000000000002</v>
      </c>
      <c r="G11" s="12">
        <v>71</v>
      </c>
      <c r="H11" s="8">
        <v>28.98</v>
      </c>
      <c r="I11" s="12">
        <v>0</v>
      </c>
    </row>
    <row r="12" spans="2:9" ht="15" customHeight="1" x14ac:dyDescent="0.2">
      <c r="B12" t="s">
        <v>37</v>
      </c>
      <c r="C12" s="12">
        <v>4</v>
      </c>
      <c r="D12" s="8">
        <v>0.86</v>
      </c>
      <c r="E12" s="12">
        <v>1</v>
      </c>
      <c r="F12" s="8">
        <v>0.46</v>
      </c>
      <c r="G12" s="12">
        <v>3</v>
      </c>
      <c r="H12" s="8">
        <v>1.22</v>
      </c>
      <c r="I12" s="12">
        <v>0</v>
      </c>
    </row>
    <row r="13" spans="2:9" ht="15" customHeight="1" x14ac:dyDescent="0.2">
      <c r="B13" t="s">
        <v>38</v>
      </c>
      <c r="C13" s="12">
        <v>15</v>
      </c>
      <c r="D13" s="8">
        <v>3.23</v>
      </c>
      <c r="E13" s="12">
        <v>4</v>
      </c>
      <c r="F13" s="8">
        <v>1.84</v>
      </c>
      <c r="G13" s="12">
        <v>10</v>
      </c>
      <c r="H13" s="8">
        <v>4.08</v>
      </c>
      <c r="I13" s="12">
        <v>0</v>
      </c>
    </row>
    <row r="14" spans="2:9" ht="15" customHeight="1" x14ac:dyDescent="0.2">
      <c r="B14" t="s">
        <v>39</v>
      </c>
      <c r="C14" s="12">
        <v>22</v>
      </c>
      <c r="D14" s="8">
        <v>4.7300000000000004</v>
      </c>
      <c r="E14" s="12">
        <v>13</v>
      </c>
      <c r="F14" s="8">
        <v>5.99</v>
      </c>
      <c r="G14" s="12">
        <v>9</v>
      </c>
      <c r="H14" s="8">
        <v>3.67</v>
      </c>
      <c r="I14" s="12">
        <v>0</v>
      </c>
    </row>
    <row r="15" spans="2:9" ht="15" customHeight="1" x14ac:dyDescent="0.2">
      <c r="B15" t="s">
        <v>40</v>
      </c>
      <c r="C15" s="12">
        <v>39</v>
      </c>
      <c r="D15" s="8">
        <v>8.39</v>
      </c>
      <c r="E15" s="12">
        <v>32</v>
      </c>
      <c r="F15" s="8">
        <v>14.75</v>
      </c>
      <c r="G15" s="12">
        <v>7</v>
      </c>
      <c r="H15" s="8">
        <v>2.86</v>
      </c>
      <c r="I15" s="12">
        <v>0</v>
      </c>
    </row>
    <row r="16" spans="2:9" ht="15" customHeight="1" x14ac:dyDescent="0.2">
      <c r="B16" t="s">
        <v>41</v>
      </c>
      <c r="C16" s="12">
        <v>57</v>
      </c>
      <c r="D16" s="8">
        <v>12.26</v>
      </c>
      <c r="E16" s="12">
        <v>41</v>
      </c>
      <c r="F16" s="8">
        <v>18.89</v>
      </c>
      <c r="G16" s="12">
        <v>15</v>
      </c>
      <c r="H16" s="8">
        <v>6.12</v>
      </c>
      <c r="I16" s="12">
        <v>0</v>
      </c>
    </row>
    <row r="17" spans="2:9" ht="15" customHeight="1" x14ac:dyDescent="0.2">
      <c r="B17" t="s">
        <v>42</v>
      </c>
      <c r="C17" s="12">
        <v>22</v>
      </c>
      <c r="D17" s="8">
        <v>4.7300000000000004</v>
      </c>
      <c r="E17" s="12">
        <v>19</v>
      </c>
      <c r="F17" s="8">
        <v>8.76</v>
      </c>
      <c r="G17" s="12">
        <v>3</v>
      </c>
      <c r="H17" s="8">
        <v>1.22</v>
      </c>
      <c r="I17" s="12">
        <v>0</v>
      </c>
    </row>
    <row r="18" spans="2:9" ht="15" customHeight="1" x14ac:dyDescent="0.2">
      <c r="B18" t="s">
        <v>43</v>
      </c>
      <c r="C18" s="12">
        <v>22</v>
      </c>
      <c r="D18" s="8">
        <v>4.7300000000000004</v>
      </c>
      <c r="E18" s="12">
        <v>15</v>
      </c>
      <c r="F18" s="8">
        <v>6.91</v>
      </c>
      <c r="G18" s="12">
        <v>7</v>
      </c>
      <c r="H18" s="8">
        <v>2.86</v>
      </c>
      <c r="I18" s="12">
        <v>0</v>
      </c>
    </row>
    <row r="19" spans="2:9" ht="15" customHeight="1" x14ac:dyDescent="0.2">
      <c r="B19" t="s">
        <v>44</v>
      </c>
      <c r="C19" s="12">
        <v>13</v>
      </c>
      <c r="D19" s="8">
        <v>2.8</v>
      </c>
      <c r="E19" s="12">
        <v>4</v>
      </c>
      <c r="F19" s="8">
        <v>1.84</v>
      </c>
      <c r="G19" s="12">
        <v>9</v>
      </c>
      <c r="H19" s="8">
        <v>3.67</v>
      </c>
      <c r="I19" s="12">
        <v>0</v>
      </c>
    </row>
    <row r="20" spans="2:9" ht="15" customHeight="1" x14ac:dyDescent="0.2">
      <c r="B20" s="9" t="s">
        <v>198</v>
      </c>
      <c r="C20" s="12">
        <f>SUM(LTBL_24324[総数／事業所数])</f>
        <v>465</v>
      </c>
      <c r="E20" s="12">
        <f>SUBTOTAL(109,LTBL_24324[個人／事業所数])</f>
        <v>217</v>
      </c>
      <c r="G20" s="12">
        <f>SUBTOTAL(109,LTBL_24324[法人／事業所数])</f>
        <v>245</v>
      </c>
      <c r="I20" s="12">
        <f>SUBTOTAL(109,LTBL_24324[法人以外の団体／事業所数])</f>
        <v>0</v>
      </c>
    </row>
    <row r="21" spans="2:9" ht="15" customHeight="1" x14ac:dyDescent="0.2">
      <c r="E21" s="11">
        <f>LTBL_24324[[#Totals],[個人／事業所数]]/LTBL_24324[[#Totals],[総数／事業所数]]</f>
        <v>0.46666666666666667</v>
      </c>
      <c r="G21" s="11">
        <f>LTBL_24324[[#Totals],[法人／事業所数]]/LTBL_24324[[#Totals],[総数／事業所数]]</f>
        <v>0.5268817204301075</v>
      </c>
      <c r="I21" s="11">
        <f>LTBL_24324[[#Totals],[法人以外の団体／事業所数]]/LTBL_24324[[#Totals],[総数／事業所数]]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49</v>
      </c>
      <c r="D24" s="8">
        <v>10.54</v>
      </c>
      <c r="E24" s="12">
        <v>40</v>
      </c>
      <c r="F24" s="8">
        <v>18.43</v>
      </c>
      <c r="G24" s="12">
        <v>9</v>
      </c>
      <c r="H24" s="8">
        <v>3.67</v>
      </c>
      <c r="I24" s="12">
        <v>0</v>
      </c>
    </row>
    <row r="25" spans="2:9" ht="15" customHeight="1" x14ac:dyDescent="0.2">
      <c r="B25" t="s">
        <v>53</v>
      </c>
      <c r="C25" s="12">
        <v>34</v>
      </c>
      <c r="D25" s="8">
        <v>7.31</v>
      </c>
      <c r="E25" s="12">
        <v>5</v>
      </c>
      <c r="F25" s="8">
        <v>2.2999999999999998</v>
      </c>
      <c r="G25" s="12">
        <v>29</v>
      </c>
      <c r="H25" s="8">
        <v>11.84</v>
      </c>
      <c r="I25" s="12">
        <v>0</v>
      </c>
    </row>
    <row r="26" spans="2:9" ht="15" customHeight="1" x14ac:dyDescent="0.2">
      <c r="B26" t="s">
        <v>66</v>
      </c>
      <c r="C26" s="12">
        <v>34</v>
      </c>
      <c r="D26" s="8">
        <v>7.31</v>
      </c>
      <c r="E26" s="12">
        <v>31</v>
      </c>
      <c r="F26" s="8">
        <v>14.29</v>
      </c>
      <c r="G26" s="12">
        <v>3</v>
      </c>
      <c r="H26" s="8">
        <v>1.22</v>
      </c>
      <c r="I26" s="12">
        <v>0</v>
      </c>
    </row>
    <row r="27" spans="2:9" ht="15" customHeight="1" x14ac:dyDescent="0.2">
      <c r="B27" t="s">
        <v>62</v>
      </c>
      <c r="C27" s="12">
        <v>25</v>
      </c>
      <c r="D27" s="8">
        <v>5.38</v>
      </c>
      <c r="E27" s="12">
        <v>8</v>
      </c>
      <c r="F27" s="8">
        <v>3.69</v>
      </c>
      <c r="G27" s="12">
        <v>17</v>
      </c>
      <c r="H27" s="8">
        <v>6.94</v>
      </c>
      <c r="I27" s="12">
        <v>0</v>
      </c>
    </row>
    <row r="28" spans="2:9" ht="15" customHeight="1" x14ac:dyDescent="0.2">
      <c r="B28" t="s">
        <v>55</v>
      </c>
      <c r="C28" s="12">
        <v>24</v>
      </c>
      <c r="D28" s="8">
        <v>5.16</v>
      </c>
      <c r="E28" s="12">
        <v>6</v>
      </c>
      <c r="F28" s="8">
        <v>2.76</v>
      </c>
      <c r="G28" s="12">
        <v>18</v>
      </c>
      <c r="H28" s="8">
        <v>7.35</v>
      </c>
      <c r="I28" s="12">
        <v>0</v>
      </c>
    </row>
    <row r="29" spans="2:9" ht="15" customHeight="1" x14ac:dyDescent="0.2">
      <c r="B29" t="s">
        <v>59</v>
      </c>
      <c r="C29" s="12">
        <v>24</v>
      </c>
      <c r="D29" s="8">
        <v>5.16</v>
      </c>
      <c r="E29" s="12">
        <v>5</v>
      </c>
      <c r="F29" s="8">
        <v>2.2999999999999998</v>
      </c>
      <c r="G29" s="12">
        <v>19</v>
      </c>
      <c r="H29" s="8">
        <v>7.76</v>
      </c>
      <c r="I29" s="12">
        <v>0</v>
      </c>
    </row>
    <row r="30" spans="2:9" ht="15" customHeight="1" x14ac:dyDescent="0.2">
      <c r="B30" t="s">
        <v>69</v>
      </c>
      <c r="C30" s="12">
        <v>22</v>
      </c>
      <c r="D30" s="8">
        <v>4.7300000000000004</v>
      </c>
      <c r="E30" s="12">
        <v>19</v>
      </c>
      <c r="F30" s="8">
        <v>8.76</v>
      </c>
      <c r="G30" s="12">
        <v>3</v>
      </c>
      <c r="H30" s="8">
        <v>1.22</v>
      </c>
      <c r="I30" s="12">
        <v>0</v>
      </c>
    </row>
    <row r="31" spans="2:9" ht="15" customHeight="1" x14ac:dyDescent="0.2">
      <c r="B31" t="s">
        <v>56</v>
      </c>
      <c r="C31" s="12">
        <v>21</v>
      </c>
      <c r="D31" s="8">
        <v>4.5199999999999996</v>
      </c>
      <c r="E31" s="12">
        <v>4</v>
      </c>
      <c r="F31" s="8">
        <v>1.84</v>
      </c>
      <c r="G31" s="12">
        <v>17</v>
      </c>
      <c r="H31" s="8">
        <v>6.94</v>
      </c>
      <c r="I31" s="12">
        <v>0</v>
      </c>
    </row>
    <row r="32" spans="2:9" ht="15" customHeight="1" x14ac:dyDescent="0.2">
      <c r="B32" t="s">
        <v>61</v>
      </c>
      <c r="C32" s="12">
        <v>21</v>
      </c>
      <c r="D32" s="8">
        <v>4.5199999999999996</v>
      </c>
      <c r="E32" s="12">
        <v>6</v>
      </c>
      <c r="F32" s="8">
        <v>2.76</v>
      </c>
      <c r="G32" s="12">
        <v>15</v>
      </c>
      <c r="H32" s="8">
        <v>6.12</v>
      </c>
      <c r="I32" s="12">
        <v>0</v>
      </c>
    </row>
    <row r="33" spans="2:9" ht="15" customHeight="1" x14ac:dyDescent="0.2">
      <c r="B33" t="s">
        <v>54</v>
      </c>
      <c r="C33" s="12">
        <v>18</v>
      </c>
      <c r="D33" s="8">
        <v>3.87</v>
      </c>
      <c r="E33" s="12">
        <v>9</v>
      </c>
      <c r="F33" s="8">
        <v>4.1500000000000004</v>
      </c>
      <c r="G33" s="12">
        <v>9</v>
      </c>
      <c r="H33" s="8">
        <v>3.67</v>
      </c>
      <c r="I33" s="12">
        <v>0</v>
      </c>
    </row>
    <row r="34" spans="2:9" ht="15" customHeight="1" x14ac:dyDescent="0.2">
      <c r="B34" t="s">
        <v>70</v>
      </c>
      <c r="C34" s="12">
        <v>18</v>
      </c>
      <c r="D34" s="8">
        <v>3.87</v>
      </c>
      <c r="E34" s="12">
        <v>15</v>
      </c>
      <c r="F34" s="8">
        <v>6.91</v>
      </c>
      <c r="G34" s="12">
        <v>3</v>
      </c>
      <c r="H34" s="8">
        <v>1.22</v>
      </c>
      <c r="I34" s="12">
        <v>0</v>
      </c>
    </row>
    <row r="35" spans="2:9" ht="15" customHeight="1" x14ac:dyDescent="0.2">
      <c r="B35" t="s">
        <v>60</v>
      </c>
      <c r="C35" s="12">
        <v>15</v>
      </c>
      <c r="D35" s="8">
        <v>3.23</v>
      </c>
      <c r="E35" s="12">
        <v>14</v>
      </c>
      <c r="F35" s="8">
        <v>6.45</v>
      </c>
      <c r="G35" s="12">
        <v>1</v>
      </c>
      <c r="H35" s="8">
        <v>0.41</v>
      </c>
      <c r="I35" s="12">
        <v>0</v>
      </c>
    </row>
    <row r="36" spans="2:9" ht="15" customHeight="1" x14ac:dyDescent="0.2">
      <c r="B36" t="s">
        <v>57</v>
      </c>
      <c r="C36" s="12">
        <v>11</v>
      </c>
      <c r="D36" s="8">
        <v>2.37</v>
      </c>
      <c r="E36" s="12">
        <v>3</v>
      </c>
      <c r="F36" s="8">
        <v>1.38</v>
      </c>
      <c r="G36" s="12">
        <v>8</v>
      </c>
      <c r="H36" s="8">
        <v>3.27</v>
      </c>
      <c r="I36" s="12">
        <v>0</v>
      </c>
    </row>
    <row r="37" spans="2:9" ht="15" customHeight="1" x14ac:dyDescent="0.2">
      <c r="B37" t="s">
        <v>64</v>
      </c>
      <c r="C37" s="12">
        <v>11</v>
      </c>
      <c r="D37" s="8">
        <v>2.37</v>
      </c>
      <c r="E37" s="12">
        <v>8</v>
      </c>
      <c r="F37" s="8">
        <v>3.69</v>
      </c>
      <c r="G37" s="12">
        <v>3</v>
      </c>
      <c r="H37" s="8">
        <v>1.22</v>
      </c>
      <c r="I37" s="12">
        <v>0</v>
      </c>
    </row>
    <row r="38" spans="2:9" ht="15" customHeight="1" x14ac:dyDescent="0.2">
      <c r="B38" t="s">
        <v>65</v>
      </c>
      <c r="C38" s="12">
        <v>11</v>
      </c>
      <c r="D38" s="8">
        <v>2.37</v>
      </c>
      <c r="E38" s="12">
        <v>5</v>
      </c>
      <c r="F38" s="8">
        <v>2.2999999999999998</v>
      </c>
      <c r="G38" s="12">
        <v>6</v>
      </c>
      <c r="H38" s="8">
        <v>2.4500000000000002</v>
      </c>
      <c r="I38" s="12">
        <v>0</v>
      </c>
    </row>
    <row r="39" spans="2:9" ht="15" customHeight="1" x14ac:dyDescent="0.2">
      <c r="B39" t="s">
        <v>81</v>
      </c>
      <c r="C39" s="12">
        <v>10</v>
      </c>
      <c r="D39" s="8">
        <v>2.15</v>
      </c>
      <c r="E39" s="12">
        <v>4</v>
      </c>
      <c r="F39" s="8">
        <v>1.84</v>
      </c>
      <c r="G39" s="12">
        <v>6</v>
      </c>
      <c r="H39" s="8">
        <v>2.4500000000000002</v>
      </c>
      <c r="I39" s="12">
        <v>0</v>
      </c>
    </row>
    <row r="40" spans="2:9" ht="15" customHeight="1" x14ac:dyDescent="0.2">
      <c r="B40" t="s">
        <v>77</v>
      </c>
      <c r="C40" s="12">
        <v>10</v>
      </c>
      <c r="D40" s="8">
        <v>2.15</v>
      </c>
      <c r="E40" s="12">
        <v>4</v>
      </c>
      <c r="F40" s="8">
        <v>1.84</v>
      </c>
      <c r="G40" s="12">
        <v>6</v>
      </c>
      <c r="H40" s="8">
        <v>2.4500000000000002</v>
      </c>
      <c r="I40" s="12">
        <v>0</v>
      </c>
    </row>
    <row r="41" spans="2:9" ht="15" customHeight="1" x14ac:dyDescent="0.2">
      <c r="B41" t="s">
        <v>63</v>
      </c>
      <c r="C41" s="12">
        <v>9</v>
      </c>
      <c r="D41" s="8">
        <v>1.94</v>
      </c>
      <c r="E41" s="12">
        <v>2</v>
      </c>
      <c r="F41" s="8">
        <v>0.92</v>
      </c>
      <c r="G41" s="12">
        <v>6</v>
      </c>
      <c r="H41" s="8">
        <v>2.4500000000000002</v>
      </c>
      <c r="I41" s="12">
        <v>0</v>
      </c>
    </row>
    <row r="42" spans="2:9" ht="15" customHeight="1" x14ac:dyDescent="0.2">
      <c r="B42" t="s">
        <v>98</v>
      </c>
      <c r="C42" s="12">
        <v>6</v>
      </c>
      <c r="D42" s="8">
        <v>1.29</v>
      </c>
      <c r="E42" s="12">
        <v>1</v>
      </c>
      <c r="F42" s="8">
        <v>0.46</v>
      </c>
      <c r="G42" s="12">
        <v>5</v>
      </c>
      <c r="H42" s="8">
        <v>2.04</v>
      </c>
      <c r="I42" s="12">
        <v>0</v>
      </c>
    </row>
    <row r="43" spans="2:9" ht="15" customHeight="1" x14ac:dyDescent="0.2">
      <c r="B43" t="s">
        <v>91</v>
      </c>
      <c r="C43" s="12">
        <v>5</v>
      </c>
      <c r="D43" s="8">
        <v>1.08</v>
      </c>
      <c r="E43" s="12">
        <v>2</v>
      </c>
      <c r="F43" s="8">
        <v>0.92</v>
      </c>
      <c r="G43" s="12">
        <v>3</v>
      </c>
      <c r="H43" s="8">
        <v>1.22</v>
      </c>
      <c r="I43" s="12">
        <v>0</v>
      </c>
    </row>
    <row r="44" spans="2:9" ht="15" customHeight="1" x14ac:dyDescent="0.2">
      <c r="B44" t="s">
        <v>92</v>
      </c>
      <c r="C44" s="12">
        <v>5</v>
      </c>
      <c r="D44" s="8">
        <v>1.08</v>
      </c>
      <c r="E44" s="12">
        <v>2</v>
      </c>
      <c r="F44" s="8">
        <v>0.92</v>
      </c>
      <c r="G44" s="12">
        <v>3</v>
      </c>
      <c r="H44" s="8">
        <v>1.22</v>
      </c>
      <c r="I44" s="12">
        <v>0</v>
      </c>
    </row>
    <row r="45" spans="2:9" ht="15" customHeight="1" x14ac:dyDescent="0.2">
      <c r="B45" t="s">
        <v>80</v>
      </c>
      <c r="C45" s="12">
        <v>5</v>
      </c>
      <c r="D45" s="8">
        <v>1.08</v>
      </c>
      <c r="E45" s="12">
        <v>3</v>
      </c>
      <c r="F45" s="8">
        <v>1.38</v>
      </c>
      <c r="G45" s="12">
        <v>2</v>
      </c>
      <c r="H45" s="8">
        <v>0.82</v>
      </c>
      <c r="I45" s="12">
        <v>0</v>
      </c>
    </row>
    <row r="46" spans="2:9" ht="15" customHeight="1" x14ac:dyDescent="0.2">
      <c r="B46" t="s">
        <v>83</v>
      </c>
      <c r="C46" s="12">
        <v>5</v>
      </c>
      <c r="D46" s="8">
        <v>1.08</v>
      </c>
      <c r="E46" s="12">
        <v>1</v>
      </c>
      <c r="F46" s="8">
        <v>0.46</v>
      </c>
      <c r="G46" s="12">
        <v>4</v>
      </c>
      <c r="H46" s="8">
        <v>1.63</v>
      </c>
      <c r="I46" s="12">
        <v>0</v>
      </c>
    </row>
    <row r="47" spans="2:9" ht="15" customHeight="1" x14ac:dyDescent="0.2">
      <c r="B47" t="s">
        <v>95</v>
      </c>
      <c r="C47" s="12">
        <v>5</v>
      </c>
      <c r="D47" s="8">
        <v>1.08</v>
      </c>
      <c r="E47" s="12">
        <v>4</v>
      </c>
      <c r="F47" s="8">
        <v>1.84</v>
      </c>
      <c r="G47" s="12">
        <v>1</v>
      </c>
      <c r="H47" s="8">
        <v>0.41</v>
      </c>
      <c r="I47" s="12">
        <v>0</v>
      </c>
    </row>
    <row r="48" spans="2:9" ht="15" customHeight="1" x14ac:dyDescent="0.2">
      <c r="B48" t="s">
        <v>82</v>
      </c>
      <c r="C48" s="12">
        <v>5</v>
      </c>
      <c r="D48" s="8">
        <v>1.08</v>
      </c>
      <c r="E48" s="12">
        <v>1</v>
      </c>
      <c r="F48" s="8">
        <v>0.46</v>
      </c>
      <c r="G48" s="12">
        <v>4</v>
      </c>
      <c r="H48" s="8">
        <v>1.63</v>
      </c>
      <c r="I48" s="12">
        <v>0</v>
      </c>
    </row>
    <row r="49" spans="2:9" ht="15" customHeight="1" x14ac:dyDescent="0.2">
      <c r="B49" t="s">
        <v>68</v>
      </c>
      <c r="C49" s="12">
        <v>5</v>
      </c>
      <c r="D49" s="8">
        <v>1.08</v>
      </c>
      <c r="E49" s="12">
        <v>1</v>
      </c>
      <c r="F49" s="8">
        <v>0.46</v>
      </c>
      <c r="G49" s="12">
        <v>4</v>
      </c>
      <c r="H49" s="8">
        <v>1.63</v>
      </c>
      <c r="I49" s="12">
        <v>0</v>
      </c>
    </row>
    <row r="52" spans="2:9" ht="33" customHeight="1" x14ac:dyDescent="0.2">
      <c r="B52" t="s">
        <v>200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2">
      <c r="B53" t="s">
        <v>124</v>
      </c>
      <c r="C53" s="12">
        <v>23</v>
      </c>
      <c r="D53" s="8">
        <v>4.95</v>
      </c>
      <c r="E53" s="12">
        <v>20</v>
      </c>
      <c r="F53" s="8">
        <v>9.2200000000000006</v>
      </c>
      <c r="G53" s="12">
        <v>3</v>
      </c>
      <c r="H53" s="8">
        <v>1.22</v>
      </c>
      <c r="I53" s="12">
        <v>0</v>
      </c>
    </row>
    <row r="54" spans="2:9" ht="15" customHeight="1" x14ac:dyDescent="0.2">
      <c r="B54" t="s">
        <v>123</v>
      </c>
      <c r="C54" s="12">
        <v>16</v>
      </c>
      <c r="D54" s="8">
        <v>3.44</v>
      </c>
      <c r="E54" s="12">
        <v>15</v>
      </c>
      <c r="F54" s="8">
        <v>6.91</v>
      </c>
      <c r="G54" s="12">
        <v>1</v>
      </c>
      <c r="H54" s="8">
        <v>0.41</v>
      </c>
      <c r="I54" s="12">
        <v>0</v>
      </c>
    </row>
    <row r="55" spans="2:9" ht="15" customHeight="1" x14ac:dyDescent="0.2">
      <c r="B55" t="s">
        <v>125</v>
      </c>
      <c r="C55" s="12">
        <v>14</v>
      </c>
      <c r="D55" s="8">
        <v>3.01</v>
      </c>
      <c r="E55" s="12">
        <v>14</v>
      </c>
      <c r="F55" s="8">
        <v>6.45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131</v>
      </c>
      <c r="C56" s="12">
        <v>13</v>
      </c>
      <c r="D56" s="8">
        <v>2.8</v>
      </c>
      <c r="E56" s="12">
        <v>3</v>
      </c>
      <c r="F56" s="8">
        <v>1.38</v>
      </c>
      <c r="G56" s="12">
        <v>10</v>
      </c>
      <c r="H56" s="8">
        <v>4.08</v>
      </c>
      <c r="I56" s="12">
        <v>0</v>
      </c>
    </row>
    <row r="57" spans="2:9" ht="15" customHeight="1" x14ac:dyDescent="0.2">
      <c r="B57" t="s">
        <v>126</v>
      </c>
      <c r="C57" s="12">
        <v>13</v>
      </c>
      <c r="D57" s="8">
        <v>2.8</v>
      </c>
      <c r="E57" s="12">
        <v>12</v>
      </c>
      <c r="F57" s="8">
        <v>5.53</v>
      </c>
      <c r="G57" s="12">
        <v>1</v>
      </c>
      <c r="H57" s="8">
        <v>0.41</v>
      </c>
      <c r="I57" s="12">
        <v>0</v>
      </c>
    </row>
    <row r="58" spans="2:9" ht="15" customHeight="1" x14ac:dyDescent="0.2">
      <c r="B58" t="s">
        <v>108</v>
      </c>
      <c r="C58" s="12">
        <v>12</v>
      </c>
      <c r="D58" s="8">
        <v>2.58</v>
      </c>
      <c r="E58" s="12">
        <v>1</v>
      </c>
      <c r="F58" s="8">
        <v>0.46</v>
      </c>
      <c r="G58" s="12">
        <v>11</v>
      </c>
      <c r="H58" s="8">
        <v>4.49</v>
      </c>
      <c r="I58" s="12">
        <v>0</v>
      </c>
    </row>
    <row r="59" spans="2:9" ht="15" customHeight="1" x14ac:dyDescent="0.2">
      <c r="B59" t="s">
        <v>112</v>
      </c>
      <c r="C59" s="12">
        <v>12</v>
      </c>
      <c r="D59" s="8">
        <v>2.58</v>
      </c>
      <c r="E59" s="12">
        <v>4</v>
      </c>
      <c r="F59" s="8">
        <v>1.84</v>
      </c>
      <c r="G59" s="12">
        <v>8</v>
      </c>
      <c r="H59" s="8">
        <v>3.27</v>
      </c>
      <c r="I59" s="12">
        <v>0</v>
      </c>
    </row>
    <row r="60" spans="2:9" ht="15" customHeight="1" x14ac:dyDescent="0.2">
      <c r="B60" t="s">
        <v>154</v>
      </c>
      <c r="C60" s="12">
        <v>12</v>
      </c>
      <c r="D60" s="8">
        <v>2.58</v>
      </c>
      <c r="E60" s="12">
        <v>3</v>
      </c>
      <c r="F60" s="8">
        <v>1.38</v>
      </c>
      <c r="G60" s="12">
        <v>9</v>
      </c>
      <c r="H60" s="8">
        <v>3.67</v>
      </c>
      <c r="I60" s="12">
        <v>0</v>
      </c>
    </row>
    <row r="61" spans="2:9" ht="15" customHeight="1" x14ac:dyDescent="0.2">
      <c r="B61" t="s">
        <v>109</v>
      </c>
      <c r="C61" s="12">
        <v>11</v>
      </c>
      <c r="D61" s="8">
        <v>2.37</v>
      </c>
      <c r="E61" s="12">
        <v>2</v>
      </c>
      <c r="F61" s="8">
        <v>0.92</v>
      </c>
      <c r="G61" s="12">
        <v>9</v>
      </c>
      <c r="H61" s="8">
        <v>3.67</v>
      </c>
      <c r="I61" s="12">
        <v>0</v>
      </c>
    </row>
    <row r="62" spans="2:9" ht="15" customHeight="1" x14ac:dyDescent="0.2">
      <c r="B62" t="s">
        <v>114</v>
      </c>
      <c r="C62" s="12">
        <v>11</v>
      </c>
      <c r="D62" s="8">
        <v>2.37</v>
      </c>
      <c r="E62" s="12">
        <v>2</v>
      </c>
      <c r="F62" s="8">
        <v>0.92</v>
      </c>
      <c r="G62" s="12">
        <v>9</v>
      </c>
      <c r="H62" s="8">
        <v>3.67</v>
      </c>
      <c r="I62" s="12">
        <v>0</v>
      </c>
    </row>
    <row r="63" spans="2:9" ht="15" customHeight="1" x14ac:dyDescent="0.2">
      <c r="B63" t="s">
        <v>119</v>
      </c>
      <c r="C63" s="12">
        <v>10</v>
      </c>
      <c r="D63" s="8">
        <v>2.15</v>
      </c>
      <c r="E63" s="12">
        <v>7</v>
      </c>
      <c r="F63" s="8">
        <v>3.23</v>
      </c>
      <c r="G63" s="12">
        <v>3</v>
      </c>
      <c r="H63" s="8">
        <v>1.22</v>
      </c>
      <c r="I63" s="12">
        <v>0</v>
      </c>
    </row>
    <row r="64" spans="2:9" ht="15" customHeight="1" x14ac:dyDescent="0.2">
      <c r="B64" t="s">
        <v>122</v>
      </c>
      <c r="C64" s="12">
        <v>10</v>
      </c>
      <c r="D64" s="8">
        <v>2.15</v>
      </c>
      <c r="E64" s="12">
        <v>10</v>
      </c>
      <c r="F64" s="8">
        <v>4.6100000000000003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111</v>
      </c>
      <c r="C65" s="12">
        <v>9</v>
      </c>
      <c r="D65" s="8">
        <v>1.94</v>
      </c>
      <c r="E65" s="12">
        <v>2</v>
      </c>
      <c r="F65" s="8">
        <v>0.92</v>
      </c>
      <c r="G65" s="12">
        <v>7</v>
      </c>
      <c r="H65" s="8">
        <v>2.86</v>
      </c>
      <c r="I65" s="12">
        <v>0</v>
      </c>
    </row>
    <row r="66" spans="2:9" ht="15" customHeight="1" x14ac:dyDescent="0.2">
      <c r="B66" t="s">
        <v>115</v>
      </c>
      <c r="C66" s="12">
        <v>9</v>
      </c>
      <c r="D66" s="8">
        <v>1.94</v>
      </c>
      <c r="E66" s="12">
        <v>4</v>
      </c>
      <c r="F66" s="8">
        <v>1.84</v>
      </c>
      <c r="G66" s="12">
        <v>5</v>
      </c>
      <c r="H66" s="8">
        <v>2.04</v>
      </c>
      <c r="I66" s="12">
        <v>0</v>
      </c>
    </row>
    <row r="67" spans="2:9" ht="15" customHeight="1" x14ac:dyDescent="0.2">
      <c r="B67" t="s">
        <v>132</v>
      </c>
      <c r="C67" s="12">
        <v>8</v>
      </c>
      <c r="D67" s="8">
        <v>1.72</v>
      </c>
      <c r="E67" s="12">
        <v>8</v>
      </c>
      <c r="F67" s="8">
        <v>3.69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133</v>
      </c>
      <c r="C68" s="12">
        <v>8</v>
      </c>
      <c r="D68" s="8">
        <v>1.72</v>
      </c>
      <c r="E68" s="12">
        <v>5</v>
      </c>
      <c r="F68" s="8">
        <v>2.2999999999999998</v>
      </c>
      <c r="G68" s="12">
        <v>3</v>
      </c>
      <c r="H68" s="8">
        <v>1.22</v>
      </c>
      <c r="I68" s="12">
        <v>0</v>
      </c>
    </row>
    <row r="69" spans="2:9" ht="15" customHeight="1" x14ac:dyDescent="0.2">
      <c r="B69" t="s">
        <v>136</v>
      </c>
      <c r="C69" s="12">
        <v>7</v>
      </c>
      <c r="D69" s="8">
        <v>1.51</v>
      </c>
      <c r="E69" s="12">
        <v>1</v>
      </c>
      <c r="F69" s="8">
        <v>0.46</v>
      </c>
      <c r="G69" s="12">
        <v>6</v>
      </c>
      <c r="H69" s="8">
        <v>2.4500000000000002</v>
      </c>
      <c r="I69" s="12">
        <v>0</v>
      </c>
    </row>
    <row r="70" spans="2:9" ht="15" customHeight="1" x14ac:dyDescent="0.2">
      <c r="B70" t="s">
        <v>155</v>
      </c>
      <c r="C70" s="12">
        <v>6</v>
      </c>
      <c r="D70" s="8">
        <v>1.29</v>
      </c>
      <c r="E70" s="12">
        <v>1</v>
      </c>
      <c r="F70" s="8">
        <v>0.46</v>
      </c>
      <c r="G70" s="12">
        <v>5</v>
      </c>
      <c r="H70" s="8">
        <v>2.04</v>
      </c>
      <c r="I70" s="12">
        <v>0</v>
      </c>
    </row>
    <row r="71" spans="2:9" ht="15" customHeight="1" x14ac:dyDescent="0.2">
      <c r="B71" t="s">
        <v>116</v>
      </c>
      <c r="C71" s="12">
        <v>6</v>
      </c>
      <c r="D71" s="8">
        <v>1.29</v>
      </c>
      <c r="E71" s="12">
        <v>0</v>
      </c>
      <c r="F71" s="8">
        <v>0</v>
      </c>
      <c r="G71" s="12">
        <v>6</v>
      </c>
      <c r="H71" s="8">
        <v>2.4500000000000002</v>
      </c>
      <c r="I71" s="12">
        <v>0</v>
      </c>
    </row>
    <row r="72" spans="2:9" ht="15" customHeight="1" x14ac:dyDescent="0.2">
      <c r="B72" t="s">
        <v>118</v>
      </c>
      <c r="C72" s="12">
        <v>6</v>
      </c>
      <c r="D72" s="8">
        <v>1.29</v>
      </c>
      <c r="E72" s="12">
        <v>2</v>
      </c>
      <c r="F72" s="8">
        <v>0.92</v>
      </c>
      <c r="G72" s="12">
        <v>4</v>
      </c>
      <c r="H72" s="8">
        <v>1.63</v>
      </c>
      <c r="I72" s="12">
        <v>0</v>
      </c>
    </row>
    <row r="73" spans="2:9" ht="15" customHeight="1" x14ac:dyDescent="0.2">
      <c r="B73" t="s">
        <v>174</v>
      </c>
      <c r="C73" s="12">
        <v>6</v>
      </c>
      <c r="D73" s="8">
        <v>1.29</v>
      </c>
      <c r="E73" s="12">
        <v>1</v>
      </c>
      <c r="F73" s="8">
        <v>0.46</v>
      </c>
      <c r="G73" s="12">
        <v>5</v>
      </c>
      <c r="H73" s="8">
        <v>2.04</v>
      </c>
      <c r="I73" s="12">
        <v>0</v>
      </c>
    </row>
    <row r="75" spans="2:9" ht="15" customHeight="1" x14ac:dyDescent="0.2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F6088-88D9-42E6-978F-A15393C429F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197</v>
      </c>
      <c r="D6" s="8">
        <v>24.47</v>
      </c>
      <c r="E6" s="12">
        <v>79</v>
      </c>
      <c r="F6" s="8">
        <v>17.32</v>
      </c>
      <c r="G6" s="12">
        <v>118</v>
      </c>
      <c r="H6" s="8">
        <v>34.299999999999997</v>
      </c>
      <c r="I6" s="12">
        <v>0</v>
      </c>
    </row>
    <row r="7" spans="2:9" ht="15" customHeight="1" x14ac:dyDescent="0.2">
      <c r="B7" t="s">
        <v>32</v>
      </c>
      <c r="C7" s="12">
        <v>90</v>
      </c>
      <c r="D7" s="8">
        <v>11.18</v>
      </c>
      <c r="E7" s="12">
        <v>39</v>
      </c>
      <c r="F7" s="8">
        <v>8.5500000000000007</v>
      </c>
      <c r="G7" s="12">
        <v>51</v>
      </c>
      <c r="H7" s="8">
        <v>14.83</v>
      </c>
      <c r="I7" s="12">
        <v>0</v>
      </c>
    </row>
    <row r="8" spans="2:9" ht="15" customHeight="1" x14ac:dyDescent="0.2">
      <c r="B8" t="s">
        <v>33</v>
      </c>
      <c r="C8" s="12">
        <v>5</v>
      </c>
      <c r="D8" s="8">
        <v>0.62</v>
      </c>
      <c r="E8" s="12">
        <v>1</v>
      </c>
      <c r="F8" s="8">
        <v>0.22</v>
      </c>
      <c r="G8" s="12">
        <v>4</v>
      </c>
      <c r="H8" s="8">
        <v>1.1599999999999999</v>
      </c>
      <c r="I8" s="12">
        <v>0</v>
      </c>
    </row>
    <row r="9" spans="2:9" ht="15" customHeight="1" x14ac:dyDescent="0.2">
      <c r="B9" t="s">
        <v>34</v>
      </c>
      <c r="C9" s="12">
        <v>4</v>
      </c>
      <c r="D9" s="8">
        <v>0.5</v>
      </c>
      <c r="E9" s="12">
        <v>0</v>
      </c>
      <c r="F9" s="8">
        <v>0</v>
      </c>
      <c r="G9" s="12">
        <v>4</v>
      </c>
      <c r="H9" s="8">
        <v>1.1599999999999999</v>
      </c>
      <c r="I9" s="12">
        <v>0</v>
      </c>
    </row>
    <row r="10" spans="2:9" ht="15" customHeight="1" x14ac:dyDescent="0.2">
      <c r="B10" t="s">
        <v>35</v>
      </c>
      <c r="C10" s="12">
        <v>11</v>
      </c>
      <c r="D10" s="8">
        <v>1.37</v>
      </c>
      <c r="E10" s="12">
        <v>3</v>
      </c>
      <c r="F10" s="8">
        <v>0.66</v>
      </c>
      <c r="G10" s="12">
        <v>7</v>
      </c>
      <c r="H10" s="8">
        <v>2.0299999999999998</v>
      </c>
      <c r="I10" s="12">
        <v>1</v>
      </c>
    </row>
    <row r="11" spans="2:9" ht="15" customHeight="1" x14ac:dyDescent="0.2">
      <c r="B11" t="s">
        <v>36</v>
      </c>
      <c r="C11" s="12">
        <v>167</v>
      </c>
      <c r="D11" s="8">
        <v>20.75</v>
      </c>
      <c r="E11" s="12">
        <v>91</v>
      </c>
      <c r="F11" s="8">
        <v>19.96</v>
      </c>
      <c r="G11" s="12">
        <v>76</v>
      </c>
      <c r="H11" s="8">
        <v>22.09</v>
      </c>
      <c r="I11" s="12">
        <v>0</v>
      </c>
    </row>
    <row r="12" spans="2:9" ht="15" customHeight="1" x14ac:dyDescent="0.2">
      <c r="B12" t="s">
        <v>37</v>
      </c>
      <c r="C12" s="12">
        <v>5</v>
      </c>
      <c r="D12" s="8">
        <v>0.62</v>
      </c>
      <c r="E12" s="12">
        <v>0</v>
      </c>
      <c r="F12" s="8">
        <v>0</v>
      </c>
      <c r="G12" s="12">
        <v>5</v>
      </c>
      <c r="H12" s="8">
        <v>1.45</v>
      </c>
      <c r="I12" s="12">
        <v>0</v>
      </c>
    </row>
    <row r="13" spans="2:9" ht="15" customHeight="1" x14ac:dyDescent="0.2">
      <c r="B13" t="s">
        <v>38</v>
      </c>
      <c r="C13" s="12">
        <v>33</v>
      </c>
      <c r="D13" s="8">
        <v>4.0999999999999996</v>
      </c>
      <c r="E13" s="12">
        <v>6</v>
      </c>
      <c r="F13" s="8">
        <v>1.32</v>
      </c>
      <c r="G13" s="12">
        <v>27</v>
      </c>
      <c r="H13" s="8">
        <v>7.85</v>
      </c>
      <c r="I13" s="12">
        <v>0</v>
      </c>
    </row>
    <row r="14" spans="2:9" ht="15" customHeight="1" x14ac:dyDescent="0.2">
      <c r="B14" t="s">
        <v>39</v>
      </c>
      <c r="C14" s="12">
        <v>26</v>
      </c>
      <c r="D14" s="8">
        <v>3.23</v>
      </c>
      <c r="E14" s="12">
        <v>17</v>
      </c>
      <c r="F14" s="8">
        <v>3.73</v>
      </c>
      <c r="G14" s="12">
        <v>8</v>
      </c>
      <c r="H14" s="8">
        <v>2.33</v>
      </c>
      <c r="I14" s="12">
        <v>0</v>
      </c>
    </row>
    <row r="15" spans="2:9" ht="15" customHeight="1" x14ac:dyDescent="0.2">
      <c r="B15" t="s">
        <v>40</v>
      </c>
      <c r="C15" s="12">
        <v>74</v>
      </c>
      <c r="D15" s="8">
        <v>9.19</v>
      </c>
      <c r="E15" s="12">
        <v>64</v>
      </c>
      <c r="F15" s="8">
        <v>14.04</v>
      </c>
      <c r="G15" s="12">
        <v>9</v>
      </c>
      <c r="H15" s="8">
        <v>2.62</v>
      </c>
      <c r="I15" s="12">
        <v>1</v>
      </c>
    </row>
    <row r="16" spans="2:9" ht="15" customHeight="1" x14ac:dyDescent="0.2">
      <c r="B16" t="s">
        <v>41</v>
      </c>
      <c r="C16" s="12">
        <v>94</v>
      </c>
      <c r="D16" s="8">
        <v>11.68</v>
      </c>
      <c r="E16" s="12">
        <v>79</v>
      </c>
      <c r="F16" s="8">
        <v>17.32</v>
      </c>
      <c r="G16" s="12">
        <v>15</v>
      </c>
      <c r="H16" s="8">
        <v>4.3600000000000003</v>
      </c>
      <c r="I16" s="12">
        <v>0</v>
      </c>
    </row>
    <row r="17" spans="2:9" ht="15" customHeight="1" x14ac:dyDescent="0.2">
      <c r="B17" t="s">
        <v>42</v>
      </c>
      <c r="C17" s="12">
        <v>39</v>
      </c>
      <c r="D17" s="8">
        <v>4.84</v>
      </c>
      <c r="E17" s="12">
        <v>30</v>
      </c>
      <c r="F17" s="8">
        <v>6.58</v>
      </c>
      <c r="G17" s="12">
        <v>9</v>
      </c>
      <c r="H17" s="8">
        <v>2.62</v>
      </c>
      <c r="I17" s="12">
        <v>0</v>
      </c>
    </row>
    <row r="18" spans="2:9" ht="15" customHeight="1" x14ac:dyDescent="0.2">
      <c r="B18" t="s">
        <v>43</v>
      </c>
      <c r="C18" s="12">
        <v>29</v>
      </c>
      <c r="D18" s="8">
        <v>3.6</v>
      </c>
      <c r="E18" s="12">
        <v>27</v>
      </c>
      <c r="F18" s="8">
        <v>5.92</v>
      </c>
      <c r="G18" s="12">
        <v>2</v>
      </c>
      <c r="H18" s="8">
        <v>0.57999999999999996</v>
      </c>
      <c r="I18" s="12">
        <v>0</v>
      </c>
    </row>
    <row r="19" spans="2:9" ht="15" customHeight="1" x14ac:dyDescent="0.2">
      <c r="B19" t="s">
        <v>44</v>
      </c>
      <c r="C19" s="12">
        <v>31</v>
      </c>
      <c r="D19" s="8">
        <v>3.85</v>
      </c>
      <c r="E19" s="12">
        <v>20</v>
      </c>
      <c r="F19" s="8">
        <v>4.3899999999999997</v>
      </c>
      <c r="G19" s="12">
        <v>9</v>
      </c>
      <c r="H19" s="8">
        <v>2.62</v>
      </c>
      <c r="I19" s="12">
        <v>0</v>
      </c>
    </row>
    <row r="20" spans="2:9" ht="15" customHeight="1" x14ac:dyDescent="0.2">
      <c r="B20" s="9" t="s">
        <v>198</v>
      </c>
      <c r="C20" s="12">
        <f>SUM(LTBL_24341[総数／事業所数])</f>
        <v>805</v>
      </c>
      <c r="E20" s="12">
        <f>SUBTOTAL(109,LTBL_24341[個人／事業所数])</f>
        <v>456</v>
      </c>
      <c r="G20" s="12">
        <f>SUBTOTAL(109,LTBL_24341[法人／事業所数])</f>
        <v>344</v>
      </c>
      <c r="I20" s="12">
        <f>SUBTOTAL(109,LTBL_24341[法人以外の団体／事業所数])</f>
        <v>2</v>
      </c>
    </row>
    <row r="21" spans="2:9" ht="15" customHeight="1" x14ac:dyDescent="0.2">
      <c r="E21" s="11">
        <f>LTBL_24341[[#Totals],[個人／事業所数]]/LTBL_24341[[#Totals],[総数／事業所数]]</f>
        <v>0.56645962732919253</v>
      </c>
      <c r="G21" s="11">
        <f>LTBL_24341[[#Totals],[法人／事業所数]]/LTBL_24341[[#Totals],[総数／事業所数]]</f>
        <v>0.42732919254658386</v>
      </c>
      <c r="I21" s="11">
        <f>LTBL_24341[[#Totals],[法人以外の団体／事業所数]]/LTBL_24341[[#Totals],[総数／事業所数]]</f>
        <v>2.4844720496894411E-3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53</v>
      </c>
      <c r="C24" s="12">
        <v>108</v>
      </c>
      <c r="D24" s="8">
        <v>13.42</v>
      </c>
      <c r="E24" s="12">
        <v>34</v>
      </c>
      <c r="F24" s="8">
        <v>7.46</v>
      </c>
      <c r="G24" s="12">
        <v>74</v>
      </c>
      <c r="H24" s="8">
        <v>21.51</v>
      </c>
      <c r="I24" s="12">
        <v>0</v>
      </c>
    </row>
    <row r="25" spans="2:9" ht="15" customHeight="1" x14ac:dyDescent="0.2">
      <c r="B25" t="s">
        <v>67</v>
      </c>
      <c r="C25" s="12">
        <v>75</v>
      </c>
      <c r="D25" s="8">
        <v>9.32</v>
      </c>
      <c r="E25" s="12">
        <v>68</v>
      </c>
      <c r="F25" s="8">
        <v>14.91</v>
      </c>
      <c r="G25" s="12">
        <v>7</v>
      </c>
      <c r="H25" s="8">
        <v>2.0299999999999998</v>
      </c>
      <c r="I25" s="12">
        <v>0</v>
      </c>
    </row>
    <row r="26" spans="2:9" ht="15" customHeight="1" x14ac:dyDescent="0.2">
      <c r="B26" t="s">
        <v>66</v>
      </c>
      <c r="C26" s="12">
        <v>59</v>
      </c>
      <c r="D26" s="8">
        <v>7.33</v>
      </c>
      <c r="E26" s="12">
        <v>56</v>
      </c>
      <c r="F26" s="8">
        <v>12.28</v>
      </c>
      <c r="G26" s="12">
        <v>3</v>
      </c>
      <c r="H26" s="8">
        <v>0.87</v>
      </c>
      <c r="I26" s="12">
        <v>0</v>
      </c>
    </row>
    <row r="27" spans="2:9" ht="15" customHeight="1" x14ac:dyDescent="0.2">
      <c r="B27" t="s">
        <v>62</v>
      </c>
      <c r="C27" s="12">
        <v>56</v>
      </c>
      <c r="D27" s="8">
        <v>6.96</v>
      </c>
      <c r="E27" s="12">
        <v>32</v>
      </c>
      <c r="F27" s="8">
        <v>7.02</v>
      </c>
      <c r="G27" s="12">
        <v>24</v>
      </c>
      <c r="H27" s="8">
        <v>6.98</v>
      </c>
      <c r="I27" s="12">
        <v>0</v>
      </c>
    </row>
    <row r="28" spans="2:9" ht="15" customHeight="1" x14ac:dyDescent="0.2">
      <c r="B28" t="s">
        <v>54</v>
      </c>
      <c r="C28" s="12">
        <v>53</v>
      </c>
      <c r="D28" s="8">
        <v>6.58</v>
      </c>
      <c r="E28" s="12">
        <v>35</v>
      </c>
      <c r="F28" s="8">
        <v>7.68</v>
      </c>
      <c r="G28" s="12">
        <v>18</v>
      </c>
      <c r="H28" s="8">
        <v>5.23</v>
      </c>
      <c r="I28" s="12">
        <v>0</v>
      </c>
    </row>
    <row r="29" spans="2:9" ht="15" customHeight="1" x14ac:dyDescent="0.2">
      <c r="B29" t="s">
        <v>69</v>
      </c>
      <c r="C29" s="12">
        <v>39</v>
      </c>
      <c r="D29" s="8">
        <v>4.84</v>
      </c>
      <c r="E29" s="12">
        <v>30</v>
      </c>
      <c r="F29" s="8">
        <v>6.58</v>
      </c>
      <c r="G29" s="12">
        <v>9</v>
      </c>
      <c r="H29" s="8">
        <v>2.62</v>
      </c>
      <c r="I29" s="12">
        <v>0</v>
      </c>
    </row>
    <row r="30" spans="2:9" ht="15" customHeight="1" x14ac:dyDescent="0.2">
      <c r="B30" t="s">
        <v>55</v>
      </c>
      <c r="C30" s="12">
        <v>36</v>
      </c>
      <c r="D30" s="8">
        <v>4.47</v>
      </c>
      <c r="E30" s="12">
        <v>10</v>
      </c>
      <c r="F30" s="8">
        <v>2.19</v>
      </c>
      <c r="G30" s="12">
        <v>26</v>
      </c>
      <c r="H30" s="8">
        <v>7.56</v>
      </c>
      <c r="I30" s="12">
        <v>0</v>
      </c>
    </row>
    <row r="31" spans="2:9" ht="15" customHeight="1" x14ac:dyDescent="0.2">
      <c r="B31" t="s">
        <v>60</v>
      </c>
      <c r="C31" s="12">
        <v>34</v>
      </c>
      <c r="D31" s="8">
        <v>4.22</v>
      </c>
      <c r="E31" s="12">
        <v>26</v>
      </c>
      <c r="F31" s="8">
        <v>5.7</v>
      </c>
      <c r="G31" s="12">
        <v>8</v>
      </c>
      <c r="H31" s="8">
        <v>2.33</v>
      </c>
      <c r="I31" s="12">
        <v>0</v>
      </c>
    </row>
    <row r="32" spans="2:9" ht="15" customHeight="1" x14ac:dyDescent="0.2">
      <c r="B32" t="s">
        <v>61</v>
      </c>
      <c r="C32" s="12">
        <v>32</v>
      </c>
      <c r="D32" s="8">
        <v>3.98</v>
      </c>
      <c r="E32" s="12">
        <v>20</v>
      </c>
      <c r="F32" s="8">
        <v>4.3899999999999997</v>
      </c>
      <c r="G32" s="12">
        <v>12</v>
      </c>
      <c r="H32" s="8">
        <v>3.49</v>
      </c>
      <c r="I32" s="12">
        <v>0</v>
      </c>
    </row>
    <row r="33" spans="2:9" ht="15" customHeight="1" x14ac:dyDescent="0.2">
      <c r="B33" t="s">
        <v>70</v>
      </c>
      <c r="C33" s="12">
        <v>27</v>
      </c>
      <c r="D33" s="8">
        <v>3.35</v>
      </c>
      <c r="E33" s="12">
        <v>26</v>
      </c>
      <c r="F33" s="8">
        <v>5.7</v>
      </c>
      <c r="G33" s="12">
        <v>1</v>
      </c>
      <c r="H33" s="8">
        <v>0.28999999999999998</v>
      </c>
      <c r="I33" s="12">
        <v>0</v>
      </c>
    </row>
    <row r="34" spans="2:9" ht="15" customHeight="1" x14ac:dyDescent="0.2">
      <c r="B34" t="s">
        <v>72</v>
      </c>
      <c r="C34" s="12">
        <v>23</v>
      </c>
      <c r="D34" s="8">
        <v>2.86</v>
      </c>
      <c r="E34" s="12">
        <v>18</v>
      </c>
      <c r="F34" s="8">
        <v>3.95</v>
      </c>
      <c r="G34" s="12">
        <v>5</v>
      </c>
      <c r="H34" s="8">
        <v>1.45</v>
      </c>
      <c r="I34" s="12">
        <v>0</v>
      </c>
    </row>
    <row r="35" spans="2:9" ht="15" customHeight="1" x14ac:dyDescent="0.2">
      <c r="B35" t="s">
        <v>63</v>
      </c>
      <c r="C35" s="12">
        <v>20</v>
      </c>
      <c r="D35" s="8">
        <v>2.48</v>
      </c>
      <c r="E35" s="12">
        <v>4</v>
      </c>
      <c r="F35" s="8">
        <v>0.88</v>
      </c>
      <c r="G35" s="12">
        <v>16</v>
      </c>
      <c r="H35" s="8">
        <v>4.6500000000000004</v>
      </c>
      <c r="I35" s="12">
        <v>0</v>
      </c>
    </row>
    <row r="36" spans="2:9" ht="15" customHeight="1" x14ac:dyDescent="0.2">
      <c r="B36" t="s">
        <v>75</v>
      </c>
      <c r="C36" s="12">
        <v>17</v>
      </c>
      <c r="D36" s="8">
        <v>2.11</v>
      </c>
      <c r="E36" s="12">
        <v>11</v>
      </c>
      <c r="F36" s="8">
        <v>2.41</v>
      </c>
      <c r="G36" s="12">
        <v>6</v>
      </c>
      <c r="H36" s="8">
        <v>1.74</v>
      </c>
      <c r="I36" s="12">
        <v>0</v>
      </c>
    </row>
    <row r="37" spans="2:9" ht="15" customHeight="1" x14ac:dyDescent="0.2">
      <c r="B37" t="s">
        <v>68</v>
      </c>
      <c r="C37" s="12">
        <v>16</v>
      </c>
      <c r="D37" s="8">
        <v>1.99</v>
      </c>
      <c r="E37" s="12">
        <v>8</v>
      </c>
      <c r="F37" s="8">
        <v>1.75</v>
      </c>
      <c r="G37" s="12">
        <v>8</v>
      </c>
      <c r="H37" s="8">
        <v>2.33</v>
      </c>
      <c r="I37" s="12">
        <v>0</v>
      </c>
    </row>
    <row r="38" spans="2:9" ht="15" customHeight="1" x14ac:dyDescent="0.2">
      <c r="B38" t="s">
        <v>64</v>
      </c>
      <c r="C38" s="12">
        <v>15</v>
      </c>
      <c r="D38" s="8">
        <v>1.86</v>
      </c>
      <c r="E38" s="12">
        <v>12</v>
      </c>
      <c r="F38" s="8">
        <v>2.63</v>
      </c>
      <c r="G38" s="12">
        <v>3</v>
      </c>
      <c r="H38" s="8">
        <v>0.87</v>
      </c>
      <c r="I38" s="12">
        <v>0</v>
      </c>
    </row>
    <row r="39" spans="2:9" ht="15" customHeight="1" x14ac:dyDescent="0.2">
      <c r="B39" t="s">
        <v>73</v>
      </c>
      <c r="C39" s="12">
        <v>13</v>
      </c>
      <c r="D39" s="8">
        <v>1.61</v>
      </c>
      <c r="E39" s="12">
        <v>3</v>
      </c>
      <c r="F39" s="8">
        <v>0.66</v>
      </c>
      <c r="G39" s="12">
        <v>10</v>
      </c>
      <c r="H39" s="8">
        <v>2.91</v>
      </c>
      <c r="I39" s="12">
        <v>0</v>
      </c>
    </row>
    <row r="40" spans="2:9" ht="15" customHeight="1" x14ac:dyDescent="0.2">
      <c r="B40" t="s">
        <v>57</v>
      </c>
      <c r="C40" s="12">
        <v>12</v>
      </c>
      <c r="D40" s="8">
        <v>1.49</v>
      </c>
      <c r="E40" s="12">
        <v>4</v>
      </c>
      <c r="F40" s="8">
        <v>0.88</v>
      </c>
      <c r="G40" s="12">
        <v>8</v>
      </c>
      <c r="H40" s="8">
        <v>2.33</v>
      </c>
      <c r="I40" s="12">
        <v>0</v>
      </c>
    </row>
    <row r="41" spans="2:9" ht="15" customHeight="1" x14ac:dyDescent="0.2">
      <c r="B41" t="s">
        <v>78</v>
      </c>
      <c r="C41" s="12">
        <v>11</v>
      </c>
      <c r="D41" s="8">
        <v>1.37</v>
      </c>
      <c r="E41" s="12">
        <v>2</v>
      </c>
      <c r="F41" s="8">
        <v>0.44</v>
      </c>
      <c r="G41" s="12">
        <v>9</v>
      </c>
      <c r="H41" s="8">
        <v>2.62</v>
      </c>
      <c r="I41" s="12">
        <v>0</v>
      </c>
    </row>
    <row r="42" spans="2:9" ht="15" customHeight="1" x14ac:dyDescent="0.2">
      <c r="B42" t="s">
        <v>56</v>
      </c>
      <c r="C42" s="12">
        <v>10</v>
      </c>
      <c r="D42" s="8">
        <v>1.24</v>
      </c>
      <c r="E42" s="12">
        <v>3</v>
      </c>
      <c r="F42" s="8">
        <v>0.66</v>
      </c>
      <c r="G42" s="12">
        <v>7</v>
      </c>
      <c r="H42" s="8">
        <v>2.0299999999999998</v>
      </c>
      <c r="I42" s="12">
        <v>0</v>
      </c>
    </row>
    <row r="43" spans="2:9" ht="15" customHeight="1" x14ac:dyDescent="0.2">
      <c r="B43" t="s">
        <v>81</v>
      </c>
      <c r="C43" s="12">
        <v>10</v>
      </c>
      <c r="D43" s="8">
        <v>1.24</v>
      </c>
      <c r="E43" s="12">
        <v>2</v>
      </c>
      <c r="F43" s="8">
        <v>0.44</v>
      </c>
      <c r="G43" s="12">
        <v>8</v>
      </c>
      <c r="H43" s="8">
        <v>2.33</v>
      </c>
      <c r="I43" s="12">
        <v>0</v>
      </c>
    </row>
    <row r="44" spans="2:9" ht="15" customHeight="1" x14ac:dyDescent="0.2">
      <c r="B44" t="s">
        <v>87</v>
      </c>
      <c r="C44" s="12">
        <v>10</v>
      </c>
      <c r="D44" s="8">
        <v>1.24</v>
      </c>
      <c r="E44" s="12">
        <v>6</v>
      </c>
      <c r="F44" s="8">
        <v>1.32</v>
      </c>
      <c r="G44" s="12">
        <v>3</v>
      </c>
      <c r="H44" s="8">
        <v>0.87</v>
      </c>
      <c r="I44" s="12">
        <v>1</v>
      </c>
    </row>
    <row r="47" spans="2:9" ht="33" customHeight="1" x14ac:dyDescent="0.2">
      <c r="B47" t="s">
        <v>200</v>
      </c>
      <c r="C47" s="10" t="s">
        <v>46</v>
      </c>
      <c r="D47" s="10" t="s">
        <v>47</v>
      </c>
      <c r="E47" s="10" t="s">
        <v>48</v>
      </c>
      <c r="F47" s="10" t="s">
        <v>49</v>
      </c>
      <c r="G47" s="10" t="s">
        <v>50</v>
      </c>
      <c r="H47" s="10" t="s">
        <v>51</v>
      </c>
      <c r="I47" s="10" t="s">
        <v>52</v>
      </c>
    </row>
    <row r="48" spans="2:9" ht="15" customHeight="1" x14ac:dyDescent="0.2">
      <c r="B48" t="s">
        <v>108</v>
      </c>
      <c r="C48" s="12">
        <v>47</v>
      </c>
      <c r="D48" s="8">
        <v>5.84</v>
      </c>
      <c r="E48" s="12">
        <v>7</v>
      </c>
      <c r="F48" s="8">
        <v>1.54</v>
      </c>
      <c r="G48" s="12">
        <v>40</v>
      </c>
      <c r="H48" s="8">
        <v>11.63</v>
      </c>
      <c r="I48" s="12">
        <v>0</v>
      </c>
    </row>
    <row r="49" spans="2:9" ht="15" customHeight="1" x14ac:dyDescent="0.2">
      <c r="B49" t="s">
        <v>124</v>
      </c>
      <c r="C49" s="12">
        <v>34</v>
      </c>
      <c r="D49" s="8">
        <v>4.22</v>
      </c>
      <c r="E49" s="12">
        <v>33</v>
      </c>
      <c r="F49" s="8">
        <v>7.24</v>
      </c>
      <c r="G49" s="12">
        <v>1</v>
      </c>
      <c r="H49" s="8">
        <v>0.28999999999999998</v>
      </c>
      <c r="I49" s="12">
        <v>0</v>
      </c>
    </row>
    <row r="50" spans="2:9" ht="15" customHeight="1" x14ac:dyDescent="0.2">
      <c r="B50" t="s">
        <v>122</v>
      </c>
      <c r="C50" s="12">
        <v>30</v>
      </c>
      <c r="D50" s="8">
        <v>3.73</v>
      </c>
      <c r="E50" s="12">
        <v>30</v>
      </c>
      <c r="F50" s="8">
        <v>6.58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25</v>
      </c>
      <c r="D51" s="8">
        <v>3.11</v>
      </c>
      <c r="E51" s="12">
        <v>25</v>
      </c>
      <c r="F51" s="8">
        <v>5.48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109</v>
      </c>
      <c r="C52" s="12">
        <v>23</v>
      </c>
      <c r="D52" s="8">
        <v>2.86</v>
      </c>
      <c r="E52" s="12">
        <v>8</v>
      </c>
      <c r="F52" s="8">
        <v>1.75</v>
      </c>
      <c r="G52" s="12">
        <v>15</v>
      </c>
      <c r="H52" s="8">
        <v>4.3600000000000003</v>
      </c>
      <c r="I52" s="12">
        <v>0</v>
      </c>
    </row>
    <row r="53" spans="2:9" ht="15" customHeight="1" x14ac:dyDescent="0.2">
      <c r="B53" t="s">
        <v>127</v>
      </c>
      <c r="C53" s="12">
        <v>23</v>
      </c>
      <c r="D53" s="8">
        <v>2.86</v>
      </c>
      <c r="E53" s="12">
        <v>18</v>
      </c>
      <c r="F53" s="8">
        <v>3.95</v>
      </c>
      <c r="G53" s="12">
        <v>5</v>
      </c>
      <c r="H53" s="8">
        <v>1.45</v>
      </c>
      <c r="I53" s="12">
        <v>0</v>
      </c>
    </row>
    <row r="54" spans="2:9" ht="15" customHeight="1" x14ac:dyDescent="0.2">
      <c r="B54" t="s">
        <v>110</v>
      </c>
      <c r="C54" s="12">
        <v>21</v>
      </c>
      <c r="D54" s="8">
        <v>2.61</v>
      </c>
      <c r="E54" s="12">
        <v>16</v>
      </c>
      <c r="F54" s="8">
        <v>3.51</v>
      </c>
      <c r="G54" s="12">
        <v>5</v>
      </c>
      <c r="H54" s="8">
        <v>1.45</v>
      </c>
      <c r="I54" s="12">
        <v>0</v>
      </c>
    </row>
    <row r="55" spans="2:9" ht="15" customHeight="1" x14ac:dyDescent="0.2">
      <c r="B55" t="s">
        <v>125</v>
      </c>
      <c r="C55" s="12">
        <v>21</v>
      </c>
      <c r="D55" s="8">
        <v>2.61</v>
      </c>
      <c r="E55" s="12">
        <v>17</v>
      </c>
      <c r="F55" s="8">
        <v>3.73</v>
      </c>
      <c r="G55" s="12">
        <v>4</v>
      </c>
      <c r="H55" s="8">
        <v>1.1599999999999999</v>
      </c>
      <c r="I55" s="12">
        <v>0</v>
      </c>
    </row>
    <row r="56" spans="2:9" ht="15" customHeight="1" x14ac:dyDescent="0.2">
      <c r="B56" t="s">
        <v>126</v>
      </c>
      <c r="C56" s="12">
        <v>20</v>
      </c>
      <c r="D56" s="8">
        <v>2.48</v>
      </c>
      <c r="E56" s="12">
        <v>19</v>
      </c>
      <c r="F56" s="8">
        <v>4.17</v>
      </c>
      <c r="G56" s="12">
        <v>1</v>
      </c>
      <c r="H56" s="8">
        <v>0.28999999999999998</v>
      </c>
      <c r="I56" s="12">
        <v>0</v>
      </c>
    </row>
    <row r="57" spans="2:9" ht="15" customHeight="1" x14ac:dyDescent="0.2">
      <c r="B57" t="s">
        <v>114</v>
      </c>
      <c r="C57" s="12">
        <v>19</v>
      </c>
      <c r="D57" s="8">
        <v>2.36</v>
      </c>
      <c r="E57" s="12">
        <v>11</v>
      </c>
      <c r="F57" s="8">
        <v>2.41</v>
      </c>
      <c r="G57" s="12">
        <v>8</v>
      </c>
      <c r="H57" s="8">
        <v>2.33</v>
      </c>
      <c r="I57" s="12">
        <v>0</v>
      </c>
    </row>
    <row r="58" spans="2:9" ht="15" customHeight="1" x14ac:dyDescent="0.2">
      <c r="B58" t="s">
        <v>133</v>
      </c>
      <c r="C58" s="12">
        <v>17</v>
      </c>
      <c r="D58" s="8">
        <v>2.11</v>
      </c>
      <c r="E58" s="12">
        <v>13</v>
      </c>
      <c r="F58" s="8">
        <v>2.85</v>
      </c>
      <c r="G58" s="12">
        <v>4</v>
      </c>
      <c r="H58" s="8">
        <v>1.1599999999999999</v>
      </c>
      <c r="I58" s="12">
        <v>0</v>
      </c>
    </row>
    <row r="59" spans="2:9" ht="15" customHeight="1" x14ac:dyDescent="0.2">
      <c r="B59" t="s">
        <v>112</v>
      </c>
      <c r="C59" s="12">
        <v>15</v>
      </c>
      <c r="D59" s="8">
        <v>1.86</v>
      </c>
      <c r="E59" s="12">
        <v>5</v>
      </c>
      <c r="F59" s="8">
        <v>1.1000000000000001</v>
      </c>
      <c r="G59" s="12">
        <v>10</v>
      </c>
      <c r="H59" s="8">
        <v>2.91</v>
      </c>
      <c r="I59" s="12">
        <v>0</v>
      </c>
    </row>
    <row r="60" spans="2:9" ht="15" customHeight="1" x14ac:dyDescent="0.2">
      <c r="B60" t="s">
        <v>116</v>
      </c>
      <c r="C60" s="12">
        <v>14</v>
      </c>
      <c r="D60" s="8">
        <v>1.74</v>
      </c>
      <c r="E60" s="12">
        <v>9</v>
      </c>
      <c r="F60" s="8">
        <v>1.97</v>
      </c>
      <c r="G60" s="12">
        <v>5</v>
      </c>
      <c r="H60" s="8">
        <v>1.45</v>
      </c>
      <c r="I60" s="12">
        <v>0</v>
      </c>
    </row>
    <row r="61" spans="2:9" ht="15" customHeight="1" x14ac:dyDescent="0.2">
      <c r="B61" t="s">
        <v>111</v>
      </c>
      <c r="C61" s="12">
        <v>13</v>
      </c>
      <c r="D61" s="8">
        <v>1.61</v>
      </c>
      <c r="E61" s="12">
        <v>4</v>
      </c>
      <c r="F61" s="8">
        <v>0.88</v>
      </c>
      <c r="G61" s="12">
        <v>9</v>
      </c>
      <c r="H61" s="8">
        <v>2.62</v>
      </c>
      <c r="I61" s="12">
        <v>0</v>
      </c>
    </row>
    <row r="62" spans="2:9" ht="15" customHeight="1" x14ac:dyDescent="0.2">
      <c r="B62" t="s">
        <v>119</v>
      </c>
      <c r="C62" s="12">
        <v>13</v>
      </c>
      <c r="D62" s="8">
        <v>1.61</v>
      </c>
      <c r="E62" s="12">
        <v>11</v>
      </c>
      <c r="F62" s="8">
        <v>2.41</v>
      </c>
      <c r="G62" s="12">
        <v>2</v>
      </c>
      <c r="H62" s="8">
        <v>0.57999999999999996</v>
      </c>
      <c r="I62" s="12">
        <v>0</v>
      </c>
    </row>
    <row r="63" spans="2:9" ht="15" customHeight="1" x14ac:dyDescent="0.2">
      <c r="B63" t="s">
        <v>132</v>
      </c>
      <c r="C63" s="12">
        <v>12</v>
      </c>
      <c r="D63" s="8">
        <v>1.49</v>
      </c>
      <c r="E63" s="12">
        <v>10</v>
      </c>
      <c r="F63" s="8">
        <v>2.19</v>
      </c>
      <c r="G63" s="12">
        <v>2</v>
      </c>
      <c r="H63" s="8">
        <v>0.57999999999999996</v>
      </c>
      <c r="I63" s="12">
        <v>0</v>
      </c>
    </row>
    <row r="64" spans="2:9" ht="15" customHeight="1" x14ac:dyDescent="0.2">
      <c r="B64" t="s">
        <v>137</v>
      </c>
      <c r="C64" s="12">
        <v>11</v>
      </c>
      <c r="D64" s="8">
        <v>1.37</v>
      </c>
      <c r="E64" s="12">
        <v>3</v>
      </c>
      <c r="F64" s="8">
        <v>0.66</v>
      </c>
      <c r="G64" s="12">
        <v>8</v>
      </c>
      <c r="H64" s="8">
        <v>2.33</v>
      </c>
      <c r="I64" s="12">
        <v>0</v>
      </c>
    </row>
    <row r="65" spans="2:9" ht="15" customHeight="1" x14ac:dyDescent="0.2">
      <c r="B65" t="s">
        <v>160</v>
      </c>
      <c r="C65" s="12">
        <v>11</v>
      </c>
      <c r="D65" s="8">
        <v>1.37</v>
      </c>
      <c r="E65" s="12">
        <v>7</v>
      </c>
      <c r="F65" s="8">
        <v>1.54</v>
      </c>
      <c r="G65" s="12">
        <v>4</v>
      </c>
      <c r="H65" s="8">
        <v>1.1599999999999999</v>
      </c>
      <c r="I65" s="12">
        <v>0</v>
      </c>
    </row>
    <row r="66" spans="2:9" ht="15" customHeight="1" x14ac:dyDescent="0.2">
      <c r="B66" t="s">
        <v>113</v>
      </c>
      <c r="C66" s="12">
        <v>11</v>
      </c>
      <c r="D66" s="8">
        <v>1.37</v>
      </c>
      <c r="E66" s="12">
        <v>5</v>
      </c>
      <c r="F66" s="8">
        <v>1.1000000000000001</v>
      </c>
      <c r="G66" s="12">
        <v>6</v>
      </c>
      <c r="H66" s="8">
        <v>1.74</v>
      </c>
      <c r="I66" s="12">
        <v>0</v>
      </c>
    </row>
    <row r="67" spans="2:9" ht="15" customHeight="1" x14ac:dyDescent="0.2">
      <c r="B67" t="s">
        <v>136</v>
      </c>
      <c r="C67" s="12">
        <v>11</v>
      </c>
      <c r="D67" s="8">
        <v>1.37</v>
      </c>
      <c r="E67" s="12">
        <v>8</v>
      </c>
      <c r="F67" s="8">
        <v>1.75</v>
      </c>
      <c r="G67" s="12">
        <v>3</v>
      </c>
      <c r="H67" s="8">
        <v>0.87</v>
      </c>
      <c r="I67" s="12">
        <v>0</v>
      </c>
    </row>
    <row r="68" spans="2:9" ht="15" customHeight="1" x14ac:dyDescent="0.2">
      <c r="B68" t="s">
        <v>117</v>
      </c>
      <c r="C68" s="12">
        <v>11</v>
      </c>
      <c r="D68" s="8">
        <v>1.37</v>
      </c>
      <c r="E68" s="12">
        <v>2</v>
      </c>
      <c r="F68" s="8">
        <v>0.44</v>
      </c>
      <c r="G68" s="12">
        <v>9</v>
      </c>
      <c r="H68" s="8">
        <v>2.62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3B91-C000-40A8-958D-5E824ACFD878}">
  <sheetPr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29</v>
      </c>
      <c r="D6" s="8">
        <v>17.16</v>
      </c>
      <c r="E6" s="12">
        <v>5</v>
      </c>
      <c r="F6" s="8">
        <v>6.02</v>
      </c>
      <c r="G6" s="12">
        <v>24</v>
      </c>
      <c r="H6" s="8">
        <v>30</v>
      </c>
      <c r="I6" s="12">
        <v>0</v>
      </c>
    </row>
    <row r="7" spans="2:9" ht="15" customHeight="1" x14ac:dyDescent="0.2">
      <c r="B7" t="s">
        <v>32</v>
      </c>
      <c r="C7" s="12">
        <v>22</v>
      </c>
      <c r="D7" s="8">
        <v>13.02</v>
      </c>
      <c r="E7" s="12">
        <v>4</v>
      </c>
      <c r="F7" s="8">
        <v>4.82</v>
      </c>
      <c r="G7" s="12">
        <v>18</v>
      </c>
      <c r="H7" s="8">
        <v>22.5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0.59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1</v>
      </c>
      <c r="D10" s="8">
        <v>0.59</v>
      </c>
      <c r="E10" s="12">
        <v>0</v>
      </c>
      <c r="F10" s="8">
        <v>0</v>
      </c>
      <c r="G10" s="12">
        <v>1</v>
      </c>
      <c r="H10" s="8">
        <v>1.25</v>
      </c>
      <c r="I10" s="12">
        <v>0</v>
      </c>
    </row>
    <row r="11" spans="2:9" ht="15" customHeight="1" x14ac:dyDescent="0.2">
      <c r="B11" t="s">
        <v>36</v>
      </c>
      <c r="C11" s="12">
        <v>25</v>
      </c>
      <c r="D11" s="8">
        <v>14.79</v>
      </c>
      <c r="E11" s="12">
        <v>13</v>
      </c>
      <c r="F11" s="8">
        <v>15.66</v>
      </c>
      <c r="G11" s="12">
        <v>12</v>
      </c>
      <c r="H11" s="8">
        <v>15</v>
      </c>
      <c r="I11" s="12">
        <v>0</v>
      </c>
    </row>
    <row r="12" spans="2:9" ht="15" customHeight="1" x14ac:dyDescent="0.2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28</v>
      </c>
      <c r="D13" s="8">
        <v>16.57</v>
      </c>
      <c r="E13" s="12">
        <v>16</v>
      </c>
      <c r="F13" s="8">
        <v>19.28</v>
      </c>
      <c r="G13" s="12">
        <v>12</v>
      </c>
      <c r="H13" s="8">
        <v>15</v>
      </c>
      <c r="I13" s="12">
        <v>0</v>
      </c>
    </row>
    <row r="14" spans="2:9" ht="15" customHeight="1" x14ac:dyDescent="0.2">
      <c r="B14" t="s">
        <v>39</v>
      </c>
      <c r="C14" s="12">
        <v>8</v>
      </c>
      <c r="D14" s="8">
        <v>4.7300000000000004</v>
      </c>
      <c r="E14" s="12">
        <v>7</v>
      </c>
      <c r="F14" s="8">
        <v>8.43</v>
      </c>
      <c r="G14" s="12">
        <v>1</v>
      </c>
      <c r="H14" s="8">
        <v>1.25</v>
      </c>
      <c r="I14" s="12">
        <v>0</v>
      </c>
    </row>
    <row r="15" spans="2:9" ht="15" customHeight="1" x14ac:dyDescent="0.2">
      <c r="B15" t="s">
        <v>40</v>
      </c>
      <c r="C15" s="12">
        <v>8</v>
      </c>
      <c r="D15" s="8">
        <v>4.7300000000000004</v>
      </c>
      <c r="E15" s="12">
        <v>5</v>
      </c>
      <c r="F15" s="8">
        <v>6.02</v>
      </c>
      <c r="G15" s="12">
        <v>3</v>
      </c>
      <c r="H15" s="8">
        <v>3.75</v>
      </c>
      <c r="I15" s="12">
        <v>0</v>
      </c>
    </row>
    <row r="16" spans="2:9" ht="15" customHeight="1" x14ac:dyDescent="0.2">
      <c r="B16" t="s">
        <v>41</v>
      </c>
      <c r="C16" s="12">
        <v>21</v>
      </c>
      <c r="D16" s="8">
        <v>12.43</v>
      </c>
      <c r="E16" s="12">
        <v>15</v>
      </c>
      <c r="F16" s="8">
        <v>18.07</v>
      </c>
      <c r="G16" s="12">
        <v>4</v>
      </c>
      <c r="H16" s="8">
        <v>5</v>
      </c>
      <c r="I16" s="12">
        <v>0</v>
      </c>
    </row>
    <row r="17" spans="2:9" ht="15" customHeight="1" x14ac:dyDescent="0.2">
      <c r="B17" t="s">
        <v>42</v>
      </c>
      <c r="C17" s="12">
        <v>12</v>
      </c>
      <c r="D17" s="8">
        <v>7.1</v>
      </c>
      <c r="E17" s="12">
        <v>8</v>
      </c>
      <c r="F17" s="8">
        <v>9.64</v>
      </c>
      <c r="G17" s="12">
        <v>1</v>
      </c>
      <c r="H17" s="8">
        <v>1.25</v>
      </c>
      <c r="I17" s="12">
        <v>1</v>
      </c>
    </row>
    <row r="18" spans="2:9" ht="15" customHeight="1" x14ac:dyDescent="0.2">
      <c r="B18" t="s">
        <v>43</v>
      </c>
      <c r="C18" s="12">
        <v>10</v>
      </c>
      <c r="D18" s="8">
        <v>5.92</v>
      </c>
      <c r="E18" s="12">
        <v>10</v>
      </c>
      <c r="F18" s="8">
        <v>12.05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44</v>
      </c>
      <c r="C19" s="12">
        <v>4</v>
      </c>
      <c r="D19" s="8">
        <v>2.37</v>
      </c>
      <c r="E19" s="12">
        <v>0</v>
      </c>
      <c r="F19" s="8">
        <v>0</v>
      </c>
      <c r="G19" s="12">
        <v>4</v>
      </c>
      <c r="H19" s="8">
        <v>5</v>
      </c>
      <c r="I19" s="12">
        <v>0</v>
      </c>
    </row>
    <row r="20" spans="2:9" ht="15" customHeight="1" x14ac:dyDescent="0.2">
      <c r="B20" s="9" t="s">
        <v>198</v>
      </c>
      <c r="C20" s="12">
        <f>SUM(LTBL_24343[総数／事業所数])</f>
        <v>169</v>
      </c>
      <c r="E20" s="12">
        <f>SUBTOTAL(109,LTBL_24343[個人／事業所数])</f>
        <v>83</v>
      </c>
      <c r="G20" s="12">
        <f>SUBTOTAL(109,LTBL_24343[法人／事業所数])</f>
        <v>80</v>
      </c>
      <c r="I20" s="12">
        <f>SUBTOTAL(109,LTBL_24343[法人以外の団体／事業所数])</f>
        <v>1</v>
      </c>
    </row>
    <row r="21" spans="2:9" ht="15" customHeight="1" x14ac:dyDescent="0.2">
      <c r="E21" s="11">
        <f>LTBL_24343[[#Totals],[個人／事業所数]]/LTBL_24343[[#Totals],[総数／事業所数]]</f>
        <v>0.4911242603550296</v>
      </c>
      <c r="G21" s="11">
        <f>LTBL_24343[[#Totals],[法人／事業所数]]/LTBL_24343[[#Totals],[総数／事業所数]]</f>
        <v>0.47337278106508873</v>
      </c>
      <c r="I21" s="11">
        <f>LTBL_24343[[#Totals],[法人以外の団体／事業所数]]/LTBL_24343[[#Totals],[総数／事業所数]]</f>
        <v>5.9171597633136093E-3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63</v>
      </c>
      <c r="C24" s="12">
        <v>25</v>
      </c>
      <c r="D24" s="8">
        <v>14.79</v>
      </c>
      <c r="E24" s="12">
        <v>15</v>
      </c>
      <c r="F24" s="8">
        <v>18.07</v>
      </c>
      <c r="G24" s="12">
        <v>10</v>
      </c>
      <c r="H24" s="8">
        <v>12.5</v>
      </c>
      <c r="I24" s="12">
        <v>0</v>
      </c>
    </row>
    <row r="25" spans="2:9" ht="15" customHeight="1" x14ac:dyDescent="0.2">
      <c r="B25" t="s">
        <v>53</v>
      </c>
      <c r="C25" s="12">
        <v>16</v>
      </c>
      <c r="D25" s="8">
        <v>9.4700000000000006</v>
      </c>
      <c r="E25" s="12">
        <v>1</v>
      </c>
      <c r="F25" s="8">
        <v>1.2</v>
      </c>
      <c r="G25" s="12">
        <v>15</v>
      </c>
      <c r="H25" s="8">
        <v>18.75</v>
      </c>
      <c r="I25" s="12">
        <v>0</v>
      </c>
    </row>
    <row r="26" spans="2:9" ht="15" customHeight="1" x14ac:dyDescent="0.2">
      <c r="B26" t="s">
        <v>67</v>
      </c>
      <c r="C26" s="12">
        <v>14</v>
      </c>
      <c r="D26" s="8">
        <v>8.2799999999999994</v>
      </c>
      <c r="E26" s="12">
        <v>10</v>
      </c>
      <c r="F26" s="8">
        <v>12.05</v>
      </c>
      <c r="G26" s="12">
        <v>4</v>
      </c>
      <c r="H26" s="8">
        <v>5</v>
      </c>
      <c r="I26" s="12">
        <v>0</v>
      </c>
    </row>
    <row r="27" spans="2:9" ht="15" customHeight="1" x14ac:dyDescent="0.2">
      <c r="B27" t="s">
        <v>69</v>
      </c>
      <c r="C27" s="12">
        <v>12</v>
      </c>
      <c r="D27" s="8">
        <v>7.1</v>
      </c>
      <c r="E27" s="12">
        <v>8</v>
      </c>
      <c r="F27" s="8">
        <v>9.64</v>
      </c>
      <c r="G27" s="12">
        <v>1</v>
      </c>
      <c r="H27" s="8">
        <v>1.25</v>
      </c>
      <c r="I27" s="12">
        <v>1</v>
      </c>
    </row>
    <row r="28" spans="2:9" ht="15" customHeight="1" x14ac:dyDescent="0.2">
      <c r="B28" t="s">
        <v>70</v>
      </c>
      <c r="C28" s="12">
        <v>10</v>
      </c>
      <c r="D28" s="8">
        <v>5.92</v>
      </c>
      <c r="E28" s="12">
        <v>10</v>
      </c>
      <c r="F28" s="8">
        <v>12.05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62</v>
      </c>
      <c r="C29" s="12">
        <v>8</v>
      </c>
      <c r="D29" s="8">
        <v>4.7300000000000004</v>
      </c>
      <c r="E29" s="12">
        <v>3</v>
      </c>
      <c r="F29" s="8">
        <v>3.61</v>
      </c>
      <c r="G29" s="12">
        <v>5</v>
      </c>
      <c r="H29" s="8">
        <v>6.25</v>
      </c>
      <c r="I29" s="12">
        <v>0</v>
      </c>
    </row>
    <row r="30" spans="2:9" ht="15" customHeight="1" x14ac:dyDescent="0.2">
      <c r="B30" t="s">
        <v>54</v>
      </c>
      <c r="C30" s="12">
        <v>7</v>
      </c>
      <c r="D30" s="8">
        <v>4.1399999999999997</v>
      </c>
      <c r="E30" s="12">
        <v>1</v>
      </c>
      <c r="F30" s="8">
        <v>1.2</v>
      </c>
      <c r="G30" s="12">
        <v>6</v>
      </c>
      <c r="H30" s="8">
        <v>7.5</v>
      </c>
      <c r="I30" s="12">
        <v>0</v>
      </c>
    </row>
    <row r="31" spans="2:9" ht="15" customHeight="1" x14ac:dyDescent="0.2">
      <c r="B31" t="s">
        <v>55</v>
      </c>
      <c r="C31" s="12">
        <v>6</v>
      </c>
      <c r="D31" s="8">
        <v>3.55</v>
      </c>
      <c r="E31" s="12">
        <v>3</v>
      </c>
      <c r="F31" s="8">
        <v>3.61</v>
      </c>
      <c r="G31" s="12">
        <v>3</v>
      </c>
      <c r="H31" s="8">
        <v>3.75</v>
      </c>
      <c r="I31" s="12">
        <v>0</v>
      </c>
    </row>
    <row r="32" spans="2:9" ht="15" customHeight="1" x14ac:dyDescent="0.2">
      <c r="B32" t="s">
        <v>60</v>
      </c>
      <c r="C32" s="12">
        <v>6</v>
      </c>
      <c r="D32" s="8">
        <v>3.55</v>
      </c>
      <c r="E32" s="12">
        <v>6</v>
      </c>
      <c r="F32" s="8">
        <v>7.23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66</v>
      </c>
      <c r="C33" s="12">
        <v>5</v>
      </c>
      <c r="D33" s="8">
        <v>2.96</v>
      </c>
      <c r="E33" s="12">
        <v>5</v>
      </c>
      <c r="F33" s="8">
        <v>6.02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61</v>
      </c>
      <c r="C34" s="12">
        <v>4</v>
      </c>
      <c r="D34" s="8">
        <v>2.37</v>
      </c>
      <c r="E34" s="12">
        <v>3</v>
      </c>
      <c r="F34" s="8">
        <v>3.61</v>
      </c>
      <c r="G34" s="12">
        <v>1</v>
      </c>
      <c r="H34" s="8">
        <v>1.25</v>
      </c>
      <c r="I34" s="12">
        <v>0</v>
      </c>
    </row>
    <row r="35" spans="2:9" ht="15" customHeight="1" x14ac:dyDescent="0.2">
      <c r="B35" t="s">
        <v>64</v>
      </c>
      <c r="C35" s="12">
        <v>4</v>
      </c>
      <c r="D35" s="8">
        <v>2.37</v>
      </c>
      <c r="E35" s="12">
        <v>4</v>
      </c>
      <c r="F35" s="8">
        <v>4.82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65</v>
      </c>
      <c r="C36" s="12">
        <v>4</v>
      </c>
      <c r="D36" s="8">
        <v>2.37</v>
      </c>
      <c r="E36" s="12">
        <v>3</v>
      </c>
      <c r="F36" s="8">
        <v>3.61</v>
      </c>
      <c r="G36" s="12">
        <v>1</v>
      </c>
      <c r="H36" s="8">
        <v>1.25</v>
      </c>
      <c r="I36" s="12">
        <v>0</v>
      </c>
    </row>
    <row r="37" spans="2:9" ht="15" customHeight="1" x14ac:dyDescent="0.2">
      <c r="B37" t="s">
        <v>68</v>
      </c>
      <c r="C37" s="12">
        <v>4</v>
      </c>
      <c r="D37" s="8">
        <v>2.37</v>
      </c>
      <c r="E37" s="12">
        <v>4</v>
      </c>
      <c r="F37" s="8">
        <v>4.82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99</v>
      </c>
      <c r="C38" s="12">
        <v>3</v>
      </c>
      <c r="D38" s="8">
        <v>1.78</v>
      </c>
      <c r="E38" s="12">
        <v>1</v>
      </c>
      <c r="F38" s="8">
        <v>1.2</v>
      </c>
      <c r="G38" s="12">
        <v>2</v>
      </c>
      <c r="H38" s="8">
        <v>2.5</v>
      </c>
      <c r="I38" s="12">
        <v>0</v>
      </c>
    </row>
    <row r="39" spans="2:9" ht="15" customHeight="1" x14ac:dyDescent="0.2">
      <c r="B39" t="s">
        <v>59</v>
      </c>
      <c r="C39" s="12">
        <v>3</v>
      </c>
      <c r="D39" s="8">
        <v>1.78</v>
      </c>
      <c r="E39" s="12">
        <v>1</v>
      </c>
      <c r="F39" s="8">
        <v>1.2</v>
      </c>
      <c r="G39" s="12">
        <v>2</v>
      </c>
      <c r="H39" s="8">
        <v>2.5</v>
      </c>
      <c r="I39" s="12">
        <v>0</v>
      </c>
    </row>
    <row r="40" spans="2:9" ht="15" customHeight="1" x14ac:dyDescent="0.2">
      <c r="B40" t="s">
        <v>78</v>
      </c>
      <c r="C40" s="12">
        <v>3</v>
      </c>
      <c r="D40" s="8">
        <v>1.78</v>
      </c>
      <c r="E40" s="12">
        <v>1</v>
      </c>
      <c r="F40" s="8">
        <v>1.2</v>
      </c>
      <c r="G40" s="12">
        <v>2</v>
      </c>
      <c r="H40" s="8">
        <v>2.5</v>
      </c>
      <c r="I40" s="12">
        <v>0</v>
      </c>
    </row>
    <row r="41" spans="2:9" ht="15" customHeight="1" x14ac:dyDescent="0.2">
      <c r="B41" t="s">
        <v>82</v>
      </c>
      <c r="C41" s="12">
        <v>3</v>
      </c>
      <c r="D41" s="8">
        <v>1.78</v>
      </c>
      <c r="E41" s="12">
        <v>0</v>
      </c>
      <c r="F41" s="8">
        <v>0</v>
      </c>
      <c r="G41" s="12">
        <v>3</v>
      </c>
      <c r="H41" s="8">
        <v>3.75</v>
      </c>
      <c r="I41" s="12">
        <v>0</v>
      </c>
    </row>
    <row r="42" spans="2:9" ht="15" customHeight="1" x14ac:dyDescent="0.2">
      <c r="B42" t="s">
        <v>88</v>
      </c>
      <c r="C42" s="12">
        <v>3</v>
      </c>
      <c r="D42" s="8">
        <v>1.78</v>
      </c>
      <c r="E42" s="12">
        <v>1</v>
      </c>
      <c r="F42" s="8">
        <v>1.2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76</v>
      </c>
      <c r="C43" s="12">
        <v>2</v>
      </c>
      <c r="D43" s="8">
        <v>1.18</v>
      </c>
      <c r="E43" s="12">
        <v>2</v>
      </c>
      <c r="F43" s="8">
        <v>2.41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89</v>
      </c>
      <c r="C44" s="12">
        <v>2</v>
      </c>
      <c r="D44" s="8">
        <v>1.18</v>
      </c>
      <c r="E44" s="12">
        <v>0</v>
      </c>
      <c r="F44" s="8">
        <v>0</v>
      </c>
      <c r="G44" s="12">
        <v>2</v>
      </c>
      <c r="H44" s="8">
        <v>2.5</v>
      </c>
      <c r="I44" s="12">
        <v>0</v>
      </c>
    </row>
    <row r="45" spans="2:9" ht="15" customHeight="1" x14ac:dyDescent="0.2">
      <c r="B45" t="s">
        <v>79</v>
      </c>
      <c r="C45" s="12">
        <v>2</v>
      </c>
      <c r="D45" s="8">
        <v>1.18</v>
      </c>
      <c r="E45" s="12">
        <v>0</v>
      </c>
      <c r="F45" s="8">
        <v>0</v>
      </c>
      <c r="G45" s="12">
        <v>2</v>
      </c>
      <c r="H45" s="8">
        <v>2.5</v>
      </c>
      <c r="I45" s="12">
        <v>0</v>
      </c>
    </row>
    <row r="46" spans="2:9" ht="15" customHeight="1" x14ac:dyDescent="0.2">
      <c r="B46" t="s">
        <v>92</v>
      </c>
      <c r="C46" s="12">
        <v>2</v>
      </c>
      <c r="D46" s="8">
        <v>1.18</v>
      </c>
      <c r="E46" s="12">
        <v>0</v>
      </c>
      <c r="F46" s="8">
        <v>0</v>
      </c>
      <c r="G46" s="12">
        <v>2</v>
      </c>
      <c r="H46" s="8">
        <v>2.5</v>
      </c>
      <c r="I46" s="12">
        <v>0</v>
      </c>
    </row>
    <row r="47" spans="2:9" ht="15" customHeight="1" x14ac:dyDescent="0.2">
      <c r="B47" t="s">
        <v>93</v>
      </c>
      <c r="C47" s="12">
        <v>2</v>
      </c>
      <c r="D47" s="8">
        <v>1.18</v>
      </c>
      <c r="E47" s="12">
        <v>0</v>
      </c>
      <c r="F47" s="8">
        <v>0</v>
      </c>
      <c r="G47" s="12">
        <v>2</v>
      </c>
      <c r="H47" s="8">
        <v>2.5</v>
      </c>
      <c r="I47" s="12">
        <v>0</v>
      </c>
    </row>
    <row r="48" spans="2:9" ht="15" customHeight="1" x14ac:dyDescent="0.2">
      <c r="B48" t="s">
        <v>56</v>
      </c>
      <c r="C48" s="12">
        <v>2</v>
      </c>
      <c r="D48" s="8">
        <v>1.18</v>
      </c>
      <c r="E48" s="12">
        <v>0</v>
      </c>
      <c r="F48" s="8">
        <v>0</v>
      </c>
      <c r="G48" s="12">
        <v>2</v>
      </c>
      <c r="H48" s="8">
        <v>2.5</v>
      </c>
      <c r="I48" s="12">
        <v>0</v>
      </c>
    </row>
    <row r="49" spans="2:9" ht="15" customHeight="1" x14ac:dyDescent="0.2">
      <c r="B49" t="s">
        <v>81</v>
      </c>
      <c r="C49" s="12">
        <v>2</v>
      </c>
      <c r="D49" s="8">
        <v>1.18</v>
      </c>
      <c r="E49" s="12">
        <v>1</v>
      </c>
      <c r="F49" s="8">
        <v>1.2</v>
      </c>
      <c r="G49" s="12">
        <v>1</v>
      </c>
      <c r="H49" s="8">
        <v>1.25</v>
      </c>
      <c r="I49" s="12">
        <v>0</v>
      </c>
    </row>
    <row r="50" spans="2:9" ht="15" customHeight="1" x14ac:dyDescent="0.2">
      <c r="B50" t="s">
        <v>100</v>
      </c>
      <c r="C50" s="12">
        <v>2</v>
      </c>
      <c r="D50" s="8">
        <v>1.18</v>
      </c>
      <c r="E50" s="12">
        <v>0</v>
      </c>
      <c r="F50" s="8">
        <v>0</v>
      </c>
      <c r="G50" s="12">
        <v>2</v>
      </c>
      <c r="H50" s="8">
        <v>2.5</v>
      </c>
      <c r="I50" s="12">
        <v>0</v>
      </c>
    </row>
    <row r="51" spans="2:9" ht="15" customHeight="1" x14ac:dyDescent="0.2">
      <c r="B51" t="s">
        <v>84</v>
      </c>
      <c r="C51" s="12">
        <v>2</v>
      </c>
      <c r="D51" s="8">
        <v>1.18</v>
      </c>
      <c r="E51" s="12">
        <v>0</v>
      </c>
      <c r="F51" s="8">
        <v>0</v>
      </c>
      <c r="G51" s="12">
        <v>2</v>
      </c>
      <c r="H51" s="8">
        <v>2.5</v>
      </c>
      <c r="I51" s="12">
        <v>0</v>
      </c>
    </row>
    <row r="52" spans="2:9" ht="15" customHeight="1" x14ac:dyDescent="0.2">
      <c r="B52" t="s">
        <v>98</v>
      </c>
      <c r="C52" s="12">
        <v>2</v>
      </c>
      <c r="D52" s="8">
        <v>1.18</v>
      </c>
      <c r="E52" s="12">
        <v>0</v>
      </c>
      <c r="F52" s="8">
        <v>0</v>
      </c>
      <c r="G52" s="12">
        <v>2</v>
      </c>
      <c r="H52" s="8">
        <v>2.5</v>
      </c>
      <c r="I52" s="12">
        <v>0</v>
      </c>
    </row>
    <row r="53" spans="2:9" ht="15" customHeight="1" x14ac:dyDescent="0.2">
      <c r="B53" t="s">
        <v>74</v>
      </c>
      <c r="C53" s="12">
        <v>2</v>
      </c>
      <c r="D53" s="8">
        <v>1.18</v>
      </c>
      <c r="E53" s="12">
        <v>0</v>
      </c>
      <c r="F53" s="8">
        <v>0</v>
      </c>
      <c r="G53" s="12">
        <v>2</v>
      </c>
      <c r="H53" s="8">
        <v>2.5</v>
      </c>
      <c r="I53" s="12">
        <v>0</v>
      </c>
    </row>
    <row r="56" spans="2:9" ht="33" customHeight="1" x14ac:dyDescent="0.2">
      <c r="B56" t="s">
        <v>200</v>
      </c>
      <c r="C56" s="10" t="s">
        <v>46</v>
      </c>
      <c r="D56" s="10" t="s">
        <v>47</v>
      </c>
      <c r="E56" s="10" t="s">
        <v>48</v>
      </c>
      <c r="F56" s="10" t="s">
        <v>49</v>
      </c>
      <c r="G56" s="10" t="s">
        <v>50</v>
      </c>
      <c r="H56" s="10" t="s">
        <v>51</v>
      </c>
      <c r="I56" s="10" t="s">
        <v>52</v>
      </c>
    </row>
    <row r="57" spans="2:9" ht="15" customHeight="1" x14ac:dyDescent="0.2">
      <c r="B57" t="s">
        <v>117</v>
      </c>
      <c r="C57" s="12">
        <v>19</v>
      </c>
      <c r="D57" s="8">
        <v>11.24</v>
      </c>
      <c r="E57" s="12">
        <v>13</v>
      </c>
      <c r="F57" s="8">
        <v>15.66</v>
      </c>
      <c r="G57" s="12">
        <v>6</v>
      </c>
      <c r="H57" s="8">
        <v>7.5</v>
      </c>
      <c r="I57" s="12">
        <v>0</v>
      </c>
    </row>
    <row r="58" spans="2:9" ht="15" customHeight="1" x14ac:dyDescent="0.2">
      <c r="B58" t="s">
        <v>124</v>
      </c>
      <c r="C58" s="12">
        <v>8</v>
      </c>
      <c r="D58" s="8">
        <v>4.7300000000000004</v>
      </c>
      <c r="E58" s="12">
        <v>7</v>
      </c>
      <c r="F58" s="8">
        <v>8.43</v>
      </c>
      <c r="G58" s="12">
        <v>1</v>
      </c>
      <c r="H58" s="8">
        <v>1.25</v>
      </c>
      <c r="I58" s="12">
        <v>0</v>
      </c>
    </row>
    <row r="59" spans="2:9" ht="15" customHeight="1" x14ac:dyDescent="0.2">
      <c r="B59" t="s">
        <v>125</v>
      </c>
      <c r="C59" s="12">
        <v>8</v>
      </c>
      <c r="D59" s="8">
        <v>4.7300000000000004</v>
      </c>
      <c r="E59" s="12">
        <v>6</v>
      </c>
      <c r="F59" s="8">
        <v>7.23</v>
      </c>
      <c r="G59" s="12">
        <v>1</v>
      </c>
      <c r="H59" s="8">
        <v>1.25</v>
      </c>
      <c r="I59" s="12">
        <v>1</v>
      </c>
    </row>
    <row r="60" spans="2:9" ht="15" customHeight="1" x14ac:dyDescent="0.2">
      <c r="B60" t="s">
        <v>108</v>
      </c>
      <c r="C60" s="12">
        <v>7</v>
      </c>
      <c r="D60" s="8">
        <v>4.1399999999999997</v>
      </c>
      <c r="E60" s="12">
        <v>0</v>
      </c>
      <c r="F60" s="8">
        <v>0</v>
      </c>
      <c r="G60" s="12">
        <v>7</v>
      </c>
      <c r="H60" s="8">
        <v>8.75</v>
      </c>
      <c r="I60" s="12">
        <v>0</v>
      </c>
    </row>
    <row r="61" spans="2:9" ht="15" customHeight="1" x14ac:dyDescent="0.2">
      <c r="B61" t="s">
        <v>126</v>
      </c>
      <c r="C61" s="12">
        <v>7</v>
      </c>
      <c r="D61" s="8">
        <v>4.1399999999999997</v>
      </c>
      <c r="E61" s="12">
        <v>7</v>
      </c>
      <c r="F61" s="8">
        <v>8.43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109</v>
      </c>
      <c r="C62" s="12">
        <v>6</v>
      </c>
      <c r="D62" s="8">
        <v>3.55</v>
      </c>
      <c r="E62" s="12">
        <v>1</v>
      </c>
      <c r="F62" s="8">
        <v>1.2</v>
      </c>
      <c r="G62" s="12">
        <v>5</v>
      </c>
      <c r="H62" s="8">
        <v>6.25</v>
      </c>
      <c r="I62" s="12">
        <v>0</v>
      </c>
    </row>
    <row r="63" spans="2:9" ht="15" customHeight="1" x14ac:dyDescent="0.2">
      <c r="B63" t="s">
        <v>160</v>
      </c>
      <c r="C63" s="12">
        <v>4</v>
      </c>
      <c r="D63" s="8">
        <v>2.37</v>
      </c>
      <c r="E63" s="12">
        <v>0</v>
      </c>
      <c r="F63" s="8">
        <v>0</v>
      </c>
      <c r="G63" s="12">
        <v>4</v>
      </c>
      <c r="H63" s="8">
        <v>5</v>
      </c>
      <c r="I63" s="12">
        <v>0</v>
      </c>
    </row>
    <row r="64" spans="2:9" ht="15" customHeight="1" x14ac:dyDescent="0.2">
      <c r="B64" t="s">
        <v>111</v>
      </c>
      <c r="C64" s="12">
        <v>4</v>
      </c>
      <c r="D64" s="8">
        <v>2.37</v>
      </c>
      <c r="E64" s="12">
        <v>1</v>
      </c>
      <c r="F64" s="8">
        <v>1.2</v>
      </c>
      <c r="G64" s="12">
        <v>3</v>
      </c>
      <c r="H64" s="8">
        <v>3.75</v>
      </c>
      <c r="I64" s="12">
        <v>0</v>
      </c>
    </row>
    <row r="65" spans="2:9" ht="15" customHeight="1" x14ac:dyDescent="0.2">
      <c r="B65" t="s">
        <v>116</v>
      </c>
      <c r="C65" s="12">
        <v>4</v>
      </c>
      <c r="D65" s="8">
        <v>2.37</v>
      </c>
      <c r="E65" s="12">
        <v>2</v>
      </c>
      <c r="F65" s="8">
        <v>2.41</v>
      </c>
      <c r="G65" s="12">
        <v>2</v>
      </c>
      <c r="H65" s="8">
        <v>2.5</v>
      </c>
      <c r="I65" s="12">
        <v>0</v>
      </c>
    </row>
    <row r="66" spans="2:9" ht="15" customHeight="1" x14ac:dyDescent="0.2">
      <c r="B66" t="s">
        <v>181</v>
      </c>
      <c r="C66" s="12">
        <v>4</v>
      </c>
      <c r="D66" s="8">
        <v>2.37</v>
      </c>
      <c r="E66" s="12">
        <v>4</v>
      </c>
      <c r="F66" s="8">
        <v>4.82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114</v>
      </c>
      <c r="C67" s="12">
        <v>3</v>
      </c>
      <c r="D67" s="8">
        <v>1.78</v>
      </c>
      <c r="E67" s="12">
        <v>2</v>
      </c>
      <c r="F67" s="8">
        <v>2.41</v>
      </c>
      <c r="G67" s="12">
        <v>1</v>
      </c>
      <c r="H67" s="8">
        <v>1.25</v>
      </c>
      <c r="I67" s="12">
        <v>0</v>
      </c>
    </row>
    <row r="68" spans="2:9" ht="15" customHeight="1" x14ac:dyDescent="0.2">
      <c r="B68" t="s">
        <v>115</v>
      </c>
      <c r="C68" s="12">
        <v>3</v>
      </c>
      <c r="D68" s="8">
        <v>1.78</v>
      </c>
      <c r="E68" s="12">
        <v>1</v>
      </c>
      <c r="F68" s="8">
        <v>1.2</v>
      </c>
      <c r="G68" s="12">
        <v>2</v>
      </c>
      <c r="H68" s="8">
        <v>2.5</v>
      </c>
      <c r="I68" s="12">
        <v>0</v>
      </c>
    </row>
    <row r="69" spans="2:9" ht="15" customHeight="1" x14ac:dyDescent="0.2">
      <c r="B69" t="s">
        <v>138</v>
      </c>
      <c r="C69" s="12">
        <v>3</v>
      </c>
      <c r="D69" s="8">
        <v>1.78</v>
      </c>
      <c r="E69" s="12">
        <v>1</v>
      </c>
      <c r="F69" s="8">
        <v>1.2</v>
      </c>
      <c r="G69" s="12">
        <v>2</v>
      </c>
      <c r="H69" s="8">
        <v>2.5</v>
      </c>
      <c r="I69" s="12">
        <v>0</v>
      </c>
    </row>
    <row r="70" spans="2:9" ht="15" customHeight="1" x14ac:dyDescent="0.2">
      <c r="B70" t="s">
        <v>118</v>
      </c>
      <c r="C70" s="12">
        <v>3</v>
      </c>
      <c r="D70" s="8">
        <v>1.78</v>
      </c>
      <c r="E70" s="12">
        <v>3</v>
      </c>
      <c r="F70" s="8">
        <v>3.61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122</v>
      </c>
      <c r="C71" s="12">
        <v>3</v>
      </c>
      <c r="D71" s="8">
        <v>1.78</v>
      </c>
      <c r="E71" s="12">
        <v>3</v>
      </c>
      <c r="F71" s="8">
        <v>3.61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153</v>
      </c>
      <c r="C72" s="12">
        <v>3</v>
      </c>
      <c r="D72" s="8">
        <v>1.78</v>
      </c>
      <c r="E72" s="12">
        <v>0</v>
      </c>
      <c r="F72" s="8">
        <v>0</v>
      </c>
      <c r="G72" s="12">
        <v>3</v>
      </c>
      <c r="H72" s="8">
        <v>3.75</v>
      </c>
      <c r="I72" s="12">
        <v>0</v>
      </c>
    </row>
    <row r="73" spans="2:9" ht="15" customHeight="1" x14ac:dyDescent="0.2">
      <c r="B73" t="s">
        <v>129</v>
      </c>
      <c r="C73" s="12">
        <v>3</v>
      </c>
      <c r="D73" s="8">
        <v>1.78</v>
      </c>
      <c r="E73" s="12">
        <v>1</v>
      </c>
      <c r="F73" s="8">
        <v>1.2</v>
      </c>
      <c r="G73" s="12">
        <v>2</v>
      </c>
      <c r="H73" s="8">
        <v>2.5</v>
      </c>
      <c r="I73" s="12">
        <v>0</v>
      </c>
    </row>
    <row r="74" spans="2:9" ht="15" customHeight="1" x14ac:dyDescent="0.2">
      <c r="B74" t="s">
        <v>183</v>
      </c>
      <c r="C74" s="12">
        <v>3</v>
      </c>
      <c r="D74" s="8">
        <v>1.78</v>
      </c>
      <c r="E74" s="12">
        <v>1</v>
      </c>
      <c r="F74" s="8">
        <v>1.2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184</v>
      </c>
      <c r="C75" s="12">
        <v>3</v>
      </c>
      <c r="D75" s="8">
        <v>1.78</v>
      </c>
      <c r="E75" s="12">
        <v>3</v>
      </c>
      <c r="F75" s="8">
        <v>3.61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137</v>
      </c>
      <c r="C76" s="12">
        <v>2</v>
      </c>
      <c r="D76" s="8">
        <v>1.18</v>
      </c>
      <c r="E76" s="12">
        <v>0</v>
      </c>
      <c r="F76" s="8">
        <v>0</v>
      </c>
      <c r="G76" s="12">
        <v>2</v>
      </c>
      <c r="H76" s="8">
        <v>2.5</v>
      </c>
      <c r="I76" s="12">
        <v>0</v>
      </c>
    </row>
    <row r="77" spans="2:9" ht="15" customHeight="1" x14ac:dyDescent="0.2">
      <c r="B77" t="s">
        <v>175</v>
      </c>
      <c r="C77" s="12">
        <v>2</v>
      </c>
      <c r="D77" s="8">
        <v>1.18</v>
      </c>
      <c r="E77" s="12">
        <v>0</v>
      </c>
      <c r="F77" s="8">
        <v>0</v>
      </c>
      <c r="G77" s="12">
        <v>2</v>
      </c>
      <c r="H77" s="8">
        <v>2.5</v>
      </c>
      <c r="I77" s="12">
        <v>0</v>
      </c>
    </row>
    <row r="78" spans="2:9" ht="15" customHeight="1" x14ac:dyDescent="0.2">
      <c r="B78" t="s">
        <v>112</v>
      </c>
      <c r="C78" s="12">
        <v>2</v>
      </c>
      <c r="D78" s="8">
        <v>1.18</v>
      </c>
      <c r="E78" s="12">
        <v>2</v>
      </c>
      <c r="F78" s="8">
        <v>2.41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176</v>
      </c>
      <c r="C79" s="12">
        <v>2</v>
      </c>
      <c r="D79" s="8">
        <v>1.18</v>
      </c>
      <c r="E79" s="12">
        <v>0</v>
      </c>
      <c r="F79" s="8">
        <v>0</v>
      </c>
      <c r="G79" s="12">
        <v>2</v>
      </c>
      <c r="H79" s="8">
        <v>2.5</v>
      </c>
      <c r="I79" s="12">
        <v>0</v>
      </c>
    </row>
    <row r="80" spans="2:9" ht="15" customHeight="1" x14ac:dyDescent="0.2">
      <c r="B80" t="s">
        <v>177</v>
      </c>
      <c r="C80" s="12">
        <v>2</v>
      </c>
      <c r="D80" s="8">
        <v>1.18</v>
      </c>
      <c r="E80" s="12">
        <v>1</v>
      </c>
      <c r="F80" s="8">
        <v>1.2</v>
      </c>
      <c r="G80" s="12">
        <v>1</v>
      </c>
      <c r="H80" s="8">
        <v>1.25</v>
      </c>
      <c r="I80" s="12">
        <v>0</v>
      </c>
    </row>
    <row r="81" spans="2:9" ht="15" customHeight="1" x14ac:dyDescent="0.2">
      <c r="B81" t="s">
        <v>163</v>
      </c>
      <c r="C81" s="12">
        <v>2</v>
      </c>
      <c r="D81" s="8">
        <v>1.18</v>
      </c>
      <c r="E81" s="12">
        <v>0</v>
      </c>
      <c r="F81" s="8">
        <v>0</v>
      </c>
      <c r="G81" s="12">
        <v>2</v>
      </c>
      <c r="H81" s="8">
        <v>2.5</v>
      </c>
      <c r="I81" s="12">
        <v>0</v>
      </c>
    </row>
    <row r="82" spans="2:9" ht="15" customHeight="1" x14ac:dyDescent="0.2">
      <c r="B82" t="s">
        <v>178</v>
      </c>
      <c r="C82" s="12">
        <v>2</v>
      </c>
      <c r="D82" s="8">
        <v>1.18</v>
      </c>
      <c r="E82" s="12">
        <v>0</v>
      </c>
      <c r="F82" s="8">
        <v>0</v>
      </c>
      <c r="G82" s="12">
        <v>2</v>
      </c>
      <c r="H82" s="8">
        <v>2.5</v>
      </c>
      <c r="I82" s="12">
        <v>0</v>
      </c>
    </row>
    <row r="83" spans="2:9" ht="15" customHeight="1" x14ac:dyDescent="0.2">
      <c r="B83" t="s">
        <v>179</v>
      </c>
      <c r="C83" s="12">
        <v>2</v>
      </c>
      <c r="D83" s="8">
        <v>1.18</v>
      </c>
      <c r="E83" s="12">
        <v>0</v>
      </c>
      <c r="F83" s="8">
        <v>0</v>
      </c>
      <c r="G83" s="12">
        <v>2</v>
      </c>
      <c r="H83" s="8">
        <v>2.5</v>
      </c>
      <c r="I83" s="12">
        <v>0</v>
      </c>
    </row>
    <row r="84" spans="2:9" ht="15" customHeight="1" x14ac:dyDescent="0.2">
      <c r="B84" t="s">
        <v>152</v>
      </c>
      <c r="C84" s="12">
        <v>2</v>
      </c>
      <c r="D84" s="8">
        <v>1.18</v>
      </c>
      <c r="E84" s="12">
        <v>2</v>
      </c>
      <c r="F84" s="8">
        <v>2.41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132</v>
      </c>
      <c r="C85" s="12">
        <v>2</v>
      </c>
      <c r="D85" s="8">
        <v>1.18</v>
      </c>
      <c r="E85" s="12">
        <v>2</v>
      </c>
      <c r="F85" s="8">
        <v>2.41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180</v>
      </c>
      <c r="C86" s="12">
        <v>2</v>
      </c>
      <c r="D86" s="8">
        <v>1.18</v>
      </c>
      <c r="E86" s="12">
        <v>0</v>
      </c>
      <c r="F86" s="8">
        <v>0</v>
      </c>
      <c r="G86" s="12">
        <v>2</v>
      </c>
      <c r="H86" s="8">
        <v>2.5</v>
      </c>
      <c r="I86" s="12">
        <v>0</v>
      </c>
    </row>
    <row r="87" spans="2:9" ht="15" customHeight="1" x14ac:dyDescent="0.2">
      <c r="B87" t="s">
        <v>128</v>
      </c>
      <c r="C87" s="12">
        <v>2</v>
      </c>
      <c r="D87" s="8">
        <v>1.18</v>
      </c>
      <c r="E87" s="12">
        <v>1</v>
      </c>
      <c r="F87" s="8">
        <v>1.2</v>
      </c>
      <c r="G87" s="12">
        <v>1</v>
      </c>
      <c r="H87" s="8">
        <v>1.25</v>
      </c>
      <c r="I87" s="12">
        <v>0</v>
      </c>
    </row>
    <row r="88" spans="2:9" ht="15" customHeight="1" x14ac:dyDescent="0.2">
      <c r="B88" t="s">
        <v>134</v>
      </c>
      <c r="C88" s="12">
        <v>2</v>
      </c>
      <c r="D88" s="8">
        <v>1.18</v>
      </c>
      <c r="E88" s="12">
        <v>1</v>
      </c>
      <c r="F88" s="8">
        <v>1.2</v>
      </c>
      <c r="G88" s="12">
        <v>1</v>
      </c>
      <c r="H88" s="8">
        <v>1.25</v>
      </c>
      <c r="I88" s="12">
        <v>0</v>
      </c>
    </row>
    <row r="89" spans="2:9" ht="15" customHeight="1" x14ac:dyDescent="0.2">
      <c r="B89" t="s">
        <v>171</v>
      </c>
      <c r="C89" s="12">
        <v>2</v>
      </c>
      <c r="D89" s="8">
        <v>1.18</v>
      </c>
      <c r="E89" s="12">
        <v>0</v>
      </c>
      <c r="F89" s="8">
        <v>0</v>
      </c>
      <c r="G89" s="12">
        <v>2</v>
      </c>
      <c r="H89" s="8">
        <v>2.5</v>
      </c>
      <c r="I89" s="12">
        <v>0</v>
      </c>
    </row>
    <row r="90" spans="2:9" ht="15" customHeight="1" x14ac:dyDescent="0.2">
      <c r="B90" t="s">
        <v>139</v>
      </c>
      <c r="C90" s="12">
        <v>2</v>
      </c>
      <c r="D90" s="8">
        <v>1.18</v>
      </c>
      <c r="E90" s="12">
        <v>1</v>
      </c>
      <c r="F90" s="8">
        <v>1.2</v>
      </c>
      <c r="G90" s="12">
        <v>1</v>
      </c>
      <c r="H90" s="8">
        <v>1.25</v>
      </c>
      <c r="I90" s="12">
        <v>0</v>
      </c>
    </row>
    <row r="91" spans="2:9" ht="15" customHeight="1" x14ac:dyDescent="0.2">
      <c r="B91" t="s">
        <v>182</v>
      </c>
      <c r="C91" s="12">
        <v>2</v>
      </c>
      <c r="D91" s="8">
        <v>1.18</v>
      </c>
      <c r="E91" s="12">
        <v>2</v>
      </c>
      <c r="F91" s="8">
        <v>2.41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144</v>
      </c>
      <c r="C92" s="12">
        <v>2</v>
      </c>
      <c r="D92" s="8">
        <v>1.18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133</v>
      </c>
      <c r="C93" s="12">
        <v>2</v>
      </c>
      <c r="D93" s="8">
        <v>1.18</v>
      </c>
      <c r="E93" s="12">
        <v>2</v>
      </c>
      <c r="F93" s="8">
        <v>2.41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174</v>
      </c>
      <c r="C94" s="12">
        <v>2</v>
      </c>
      <c r="D94" s="8">
        <v>1.18</v>
      </c>
      <c r="E94" s="12">
        <v>0</v>
      </c>
      <c r="F94" s="8">
        <v>0</v>
      </c>
      <c r="G94" s="12">
        <v>2</v>
      </c>
      <c r="H94" s="8">
        <v>2.5</v>
      </c>
      <c r="I94" s="12">
        <v>0</v>
      </c>
    </row>
    <row r="96" spans="2:9" ht="15" customHeight="1" x14ac:dyDescent="0.2">
      <c r="B96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2D90-90E3-422E-91C9-E91BDACC574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49</v>
      </c>
      <c r="D6" s="8">
        <v>14.98</v>
      </c>
      <c r="E6" s="12">
        <v>17</v>
      </c>
      <c r="F6" s="8">
        <v>12.32</v>
      </c>
      <c r="G6" s="12">
        <v>32</v>
      </c>
      <c r="H6" s="8">
        <v>17.11</v>
      </c>
      <c r="I6" s="12">
        <v>0</v>
      </c>
    </row>
    <row r="7" spans="2:9" ht="15" customHeight="1" x14ac:dyDescent="0.2">
      <c r="B7" t="s">
        <v>32</v>
      </c>
      <c r="C7" s="12">
        <v>90</v>
      </c>
      <c r="D7" s="8">
        <v>27.52</v>
      </c>
      <c r="E7" s="12">
        <v>24</v>
      </c>
      <c r="F7" s="8">
        <v>17.39</v>
      </c>
      <c r="G7" s="12">
        <v>66</v>
      </c>
      <c r="H7" s="8">
        <v>35.29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0.31</v>
      </c>
      <c r="E8" s="12">
        <v>0</v>
      </c>
      <c r="F8" s="8">
        <v>0</v>
      </c>
      <c r="G8" s="12">
        <v>1</v>
      </c>
      <c r="H8" s="8">
        <v>0.53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5</v>
      </c>
      <c r="D10" s="8">
        <v>1.53</v>
      </c>
      <c r="E10" s="12">
        <v>0</v>
      </c>
      <c r="F10" s="8">
        <v>0</v>
      </c>
      <c r="G10" s="12">
        <v>5</v>
      </c>
      <c r="H10" s="8">
        <v>2.67</v>
      </c>
      <c r="I10" s="12">
        <v>0</v>
      </c>
    </row>
    <row r="11" spans="2:9" ht="15" customHeight="1" x14ac:dyDescent="0.2">
      <c r="B11" t="s">
        <v>36</v>
      </c>
      <c r="C11" s="12">
        <v>52</v>
      </c>
      <c r="D11" s="8">
        <v>15.9</v>
      </c>
      <c r="E11" s="12">
        <v>28</v>
      </c>
      <c r="F11" s="8">
        <v>20.29</v>
      </c>
      <c r="G11" s="12">
        <v>24</v>
      </c>
      <c r="H11" s="8">
        <v>12.83</v>
      </c>
      <c r="I11" s="12">
        <v>0</v>
      </c>
    </row>
    <row r="12" spans="2:9" ht="15" customHeight="1" x14ac:dyDescent="0.2">
      <c r="B12" t="s">
        <v>37</v>
      </c>
      <c r="C12" s="12">
        <v>2</v>
      </c>
      <c r="D12" s="8">
        <v>0.61</v>
      </c>
      <c r="E12" s="12">
        <v>0</v>
      </c>
      <c r="F12" s="8">
        <v>0</v>
      </c>
      <c r="G12" s="12">
        <v>2</v>
      </c>
      <c r="H12" s="8">
        <v>1.07</v>
      </c>
      <c r="I12" s="12">
        <v>0</v>
      </c>
    </row>
    <row r="13" spans="2:9" ht="15" customHeight="1" x14ac:dyDescent="0.2">
      <c r="B13" t="s">
        <v>38</v>
      </c>
      <c r="C13" s="12">
        <v>21</v>
      </c>
      <c r="D13" s="8">
        <v>6.42</v>
      </c>
      <c r="E13" s="12">
        <v>2</v>
      </c>
      <c r="F13" s="8">
        <v>1.45</v>
      </c>
      <c r="G13" s="12">
        <v>19</v>
      </c>
      <c r="H13" s="8">
        <v>10.16</v>
      </c>
      <c r="I13" s="12">
        <v>0</v>
      </c>
    </row>
    <row r="14" spans="2:9" ht="15" customHeight="1" x14ac:dyDescent="0.2">
      <c r="B14" t="s">
        <v>39</v>
      </c>
      <c r="C14" s="12">
        <v>11</v>
      </c>
      <c r="D14" s="8">
        <v>3.36</v>
      </c>
      <c r="E14" s="12">
        <v>6</v>
      </c>
      <c r="F14" s="8">
        <v>4.3499999999999996</v>
      </c>
      <c r="G14" s="12">
        <v>5</v>
      </c>
      <c r="H14" s="8">
        <v>2.67</v>
      </c>
      <c r="I14" s="12">
        <v>0</v>
      </c>
    </row>
    <row r="15" spans="2:9" ht="15" customHeight="1" x14ac:dyDescent="0.2">
      <c r="B15" t="s">
        <v>40</v>
      </c>
      <c r="C15" s="12">
        <v>23</v>
      </c>
      <c r="D15" s="8">
        <v>7.03</v>
      </c>
      <c r="E15" s="12">
        <v>20</v>
      </c>
      <c r="F15" s="8">
        <v>14.49</v>
      </c>
      <c r="G15" s="12">
        <v>3</v>
      </c>
      <c r="H15" s="8">
        <v>1.6</v>
      </c>
      <c r="I15" s="12">
        <v>0</v>
      </c>
    </row>
    <row r="16" spans="2:9" ht="15" customHeight="1" x14ac:dyDescent="0.2">
      <c r="B16" t="s">
        <v>41</v>
      </c>
      <c r="C16" s="12">
        <v>30</v>
      </c>
      <c r="D16" s="8">
        <v>9.17</v>
      </c>
      <c r="E16" s="12">
        <v>22</v>
      </c>
      <c r="F16" s="8">
        <v>15.94</v>
      </c>
      <c r="G16" s="12">
        <v>8</v>
      </c>
      <c r="H16" s="8">
        <v>4.28</v>
      </c>
      <c r="I16" s="12">
        <v>0</v>
      </c>
    </row>
    <row r="17" spans="2:9" ht="15" customHeight="1" x14ac:dyDescent="0.2">
      <c r="B17" t="s">
        <v>42</v>
      </c>
      <c r="C17" s="12">
        <v>12</v>
      </c>
      <c r="D17" s="8">
        <v>3.67</v>
      </c>
      <c r="E17" s="12">
        <v>7</v>
      </c>
      <c r="F17" s="8">
        <v>5.07</v>
      </c>
      <c r="G17" s="12">
        <v>4</v>
      </c>
      <c r="H17" s="8">
        <v>2.14</v>
      </c>
      <c r="I17" s="12">
        <v>0</v>
      </c>
    </row>
    <row r="18" spans="2:9" ht="15" customHeight="1" x14ac:dyDescent="0.2">
      <c r="B18" t="s">
        <v>43</v>
      </c>
      <c r="C18" s="12">
        <v>9</v>
      </c>
      <c r="D18" s="8">
        <v>2.75</v>
      </c>
      <c r="E18" s="12">
        <v>7</v>
      </c>
      <c r="F18" s="8">
        <v>5.07</v>
      </c>
      <c r="G18" s="12">
        <v>2</v>
      </c>
      <c r="H18" s="8">
        <v>1.07</v>
      </c>
      <c r="I18" s="12">
        <v>0</v>
      </c>
    </row>
    <row r="19" spans="2:9" ht="15" customHeight="1" x14ac:dyDescent="0.2">
      <c r="B19" t="s">
        <v>44</v>
      </c>
      <c r="C19" s="12">
        <v>22</v>
      </c>
      <c r="D19" s="8">
        <v>6.73</v>
      </c>
      <c r="E19" s="12">
        <v>5</v>
      </c>
      <c r="F19" s="8">
        <v>3.62</v>
      </c>
      <c r="G19" s="12">
        <v>16</v>
      </c>
      <c r="H19" s="8">
        <v>8.56</v>
      </c>
      <c r="I19" s="12">
        <v>0</v>
      </c>
    </row>
    <row r="20" spans="2:9" ht="15" customHeight="1" x14ac:dyDescent="0.2">
      <c r="B20" s="9" t="s">
        <v>198</v>
      </c>
      <c r="C20" s="12">
        <f>SUM(LTBL_24344[総数／事業所数])</f>
        <v>327</v>
      </c>
      <c r="E20" s="12">
        <f>SUBTOTAL(109,LTBL_24344[個人／事業所数])</f>
        <v>138</v>
      </c>
      <c r="G20" s="12">
        <f>SUBTOTAL(109,LTBL_24344[法人／事業所数])</f>
        <v>187</v>
      </c>
      <c r="I20" s="12">
        <f>SUBTOTAL(109,LTBL_24344[法人以外の団体／事業所数])</f>
        <v>0</v>
      </c>
    </row>
    <row r="21" spans="2:9" ht="15" customHeight="1" x14ac:dyDescent="0.2">
      <c r="E21" s="11">
        <f>LTBL_24344[[#Totals],[個人／事業所数]]/LTBL_24344[[#Totals],[総数／事業所数]]</f>
        <v>0.42201834862385323</v>
      </c>
      <c r="G21" s="11">
        <f>LTBL_24344[[#Totals],[法人／事業所数]]/LTBL_24344[[#Totals],[総数／事業所数]]</f>
        <v>0.5718654434250765</v>
      </c>
      <c r="I21" s="11">
        <f>LTBL_24344[[#Totals],[法人以外の団体／事業所数]]/LTBL_24344[[#Totals],[総数／事業所数]]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24</v>
      </c>
      <c r="D24" s="8">
        <v>7.34</v>
      </c>
      <c r="E24" s="12">
        <v>19</v>
      </c>
      <c r="F24" s="8">
        <v>13.77</v>
      </c>
      <c r="G24" s="12">
        <v>5</v>
      </c>
      <c r="H24" s="8">
        <v>2.67</v>
      </c>
      <c r="I24" s="12">
        <v>0</v>
      </c>
    </row>
    <row r="25" spans="2:9" ht="15" customHeight="1" x14ac:dyDescent="0.2">
      <c r="B25" t="s">
        <v>53</v>
      </c>
      <c r="C25" s="12">
        <v>23</v>
      </c>
      <c r="D25" s="8">
        <v>7.03</v>
      </c>
      <c r="E25" s="12">
        <v>4</v>
      </c>
      <c r="F25" s="8">
        <v>2.9</v>
      </c>
      <c r="G25" s="12">
        <v>19</v>
      </c>
      <c r="H25" s="8">
        <v>10.16</v>
      </c>
      <c r="I25" s="12">
        <v>0</v>
      </c>
    </row>
    <row r="26" spans="2:9" ht="15" customHeight="1" x14ac:dyDescent="0.2">
      <c r="B26" t="s">
        <v>66</v>
      </c>
      <c r="C26" s="12">
        <v>22</v>
      </c>
      <c r="D26" s="8">
        <v>6.73</v>
      </c>
      <c r="E26" s="12">
        <v>20</v>
      </c>
      <c r="F26" s="8">
        <v>14.49</v>
      </c>
      <c r="G26" s="12">
        <v>2</v>
      </c>
      <c r="H26" s="8">
        <v>1.07</v>
      </c>
      <c r="I26" s="12">
        <v>0</v>
      </c>
    </row>
    <row r="27" spans="2:9" ht="15" customHeight="1" x14ac:dyDescent="0.2">
      <c r="B27" t="s">
        <v>56</v>
      </c>
      <c r="C27" s="12">
        <v>19</v>
      </c>
      <c r="D27" s="8">
        <v>5.81</v>
      </c>
      <c r="E27" s="12">
        <v>6</v>
      </c>
      <c r="F27" s="8">
        <v>4.3499999999999996</v>
      </c>
      <c r="G27" s="12">
        <v>13</v>
      </c>
      <c r="H27" s="8">
        <v>6.95</v>
      </c>
      <c r="I27" s="12">
        <v>0</v>
      </c>
    </row>
    <row r="28" spans="2:9" ht="15" customHeight="1" x14ac:dyDescent="0.2">
      <c r="B28" t="s">
        <v>55</v>
      </c>
      <c r="C28" s="12">
        <v>18</v>
      </c>
      <c r="D28" s="8">
        <v>5.5</v>
      </c>
      <c r="E28" s="12">
        <v>8</v>
      </c>
      <c r="F28" s="8">
        <v>5.8</v>
      </c>
      <c r="G28" s="12">
        <v>10</v>
      </c>
      <c r="H28" s="8">
        <v>5.35</v>
      </c>
      <c r="I28" s="12">
        <v>0</v>
      </c>
    </row>
    <row r="29" spans="2:9" ht="15" customHeight="1" x14ac:dyDescent="0.2">
      <c r="B29" t="s">
        <v>63</v>
      </c>
      <c r="C29" s="12">
        <v>18</v>
      </c>
      <c r="D29" s="8">
        <v>5.5</v>
      </c>
      <c r="E29" s="12">
        <v>2</v>
      </c>
      <c r="F29" s="8">
        <v>1.45</v>
      </c>
      <c r="G29" s="12">
        <v>16</v>
      </c>
      <c r="H29" s="8">
        <v>8.56</v>
      </c>
      <c r="I29" s="12">
        <v>0</v>
      </c>
    </row>
    <row r="30" spans="2:9" ht="15" customHeight="1" x14ac:dyDescent="0.2">
      <c r="B30" t="s">
        <v>60</v>
      </c>
      <c r="C30" s="12">
        <v>13</v>
      </c>
      <c r="D30" s="8">
        <v>3.98</v>
      </c>
      <c r="E30" s="12">
        <v>13</v>
      </c>
      <c r="F30" s="8">
        <v>9.42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61</v>
      </c>
      <c r="C31" s="12">
        <v>12</v>
      </c>
      <c r="D31" s="8">
        <v>3.67</v>
      </c>
      <c r="E31" s="12">
        <v>7</v>
      </c>
      <c r="F31" s="8">
        <v>5.07</v>
      </c>
      <c r="G31" s="12">
        <v>5</v>
      </c>
      <c r="H31" s="8">
        <v>2.67</v>
      </c>
      <c r="I31" s="12">
        <v>0</v>
      </c>
    </row>
    <row r="32" spans="2:9" ht="15" customHeight="1" x14ac:dyDescent="0.2">
      <c r="B32" t="s">
        <v>69</v>
      </c>
      <c r="C32" s="12">
        <v>12</v>
      </c>
      <c r="D32" s="8">
        <v>3.67</v>
      </c>
      <c r="E32" s="12">
        <v>7</v>
      </c>
      <c r="F32" s="8">
        <v>5.07</v>
      </c>
      <c r="G32" s="12">
        <v>4</v>
      </c>
      <c r="H32" s="8">
        <v>2.14</v>
      </c>
      <c r="I32" s="12">
        <v>0</v>
      </c>
    </row>
    <row r="33" spans="2:9" ht="15" customHeight="1" x14ac:dyDescent="0.2">
      <c r="B33" t="s">
        <v>81</v>
      </c>
      <c r="C33" s="12">
        <v>11</v>
      </c>
      <c r="D33" s="8">
        <v>3.36</v>
      </c>
      <c r="E33" s="12">
        <v>3</v>
      </c>
      <c r="F33" s="8">
        <v>2.17</v>
      </c>
      <c r="G33" s="12">
        <v>8</v>
      </c>
      <c r="H33" s="8">
        <v>4.28</v>
      </c>
      <c r="I33" s="12">
        <v>0</v>
      </c>
    </row>
    <row r="34" spans="2:9" ht="15" customHeight="1" x14ac:dyDescent="0.2">
      <c r="B34" t="s">
        <v>75</v>
      </c>
      <c r="C34" s="12">
        <v>10</v>
      </c>
      <c r="D34" s="8">
        <v>3.06</v>
      </c>
      <c r="E34" s="12">
        <v>3</v>
      </c>
      <c r="F34" s="8">
        <v>2.17</v>
      </c>
      <c r="G34" s="12">
        <v>7</v>
      </c>
      <c r="H34" s="8">
        <v>3.74</v>
      </c>
      <c r="I34" s="12">
        <v>0</v>
      </c>
    </row>
    <row r="35" spans="2:9" ht="15" customHeight="1" x14ac:dyDescent="0.2">
      <c r="B35" t="s">
        <v>72</v>
      </c>
      <c r="C35" s="12">
        <v>10</v>
      </c>
      <c r="D35" s="8">
        <v>3.06</v>
      </c>
      <c r="E35" s="12">
        <v>5</v>
      </c>
      <c r="F35" s="8">
        <v>3.62</v>
      </c>
      <c r="G35" s="12">
        <v>5</v>
      </c>
      <c r="H35" s="8">
        <v>2.67</v>
      </c>
      <c r="I35" s="12">
        <v>0</v>
      </c>
    </row>
    <row r="36" spans="2:9" ht="15" customHeight="1" x14ac:dyDescent="0.2">
      <c r="B36" t="s">
        <v>54</v>
      </c>
      <c r="C36" s="12">
        <v>8</v>
      </c>
      <c r="D36" s="8">
        <v>2.4500000000000002</v>
      </c>
      <c r="E36" s="12">
        <v>5</v>
      </c>
      <c r="F36" s="8">
        <v>3.62</v>
      </c>
      <c r="G36" s="12">
        <v>3</v>
      </c>
      <c r="H36" s="8">
        <v>1.6</v>
      </c>
      <c r="I36" s="12">
        <v>0</v>
      </c>
    </row>
    <row r="37" spans="2:9" ht="15" customHeight="1" x14ac:dyDescent="0.2">
      <c r="B37" t="s">
        <v>92</v>
      </c>
      <c r="C37" s="12">
        <v>8</v>
      </c>
      <c r="D37" s="8">
        <v>2.4500000000000002</v>
      </c>
      <c r="E37" s="12">
        <v>1</v>
      </c>
      <c r="F37" s="8">
        <v>0.72</v>
      </c>
      <c r="G37" s="12">
        <v>7</v>
      </c>
      <c r="H37" s="8">
        <v>3.74</v>
      </c>
      <c r="I37" s="12">
        <v>0</v>
      </c>
    </row>
    <row r="38" spans="2:9" ht="15" customHeight="1" x14ac:dyDescent="0.2">
      <c r="B38" t="s">
        <v>100</v>
      </c>
      <c r="C38" s="12">
        <v>8</v>
      </c>
      <c r="D38" s="8">
        <v>2.4500000000000002</v>
      </c>
      <c r="E38" s="12">
        <v>2</v>
      </c>
      <c r="F38" s="8">
        <v>1.45</v>
      </c>
      <c r="G38" s="12">
        <v>6</v>
      </c>
      <c r="H38" s="8">
        <v>3.21</v>
      </c>
      <c r="I38" s="12">
        <v>0</v>
      </c>
    </row>
    <row r="39" spans="2:9" ht="15" customHeight="1" x14ac:dyDescent="0.2">
      <c r="B39" t="s">
        <v>62</v>
      </c>
      <c r="C39" s="12">
        <v>8</v>
      </c>
      <c r="D39" s="8">
        <v>2.4500000000000002</v>
      </c>
      <c r="E39" s="12">
        <v>5</v>
      </c>
      <c r="F39" s="8">
        <v>3.62</v>
      </c>
      <c r="G39" s="12">
        <v>3</v>
      </c>
      <c r="H39" s="8">
        <v>1.6</v>
      </c>
      <c r="I39" s="12">
        <v>0</v>
      </c>
    </row>
    <row r="40" spans="2:9" ht="15" customHeight="1" x14ac:dyDescent="0.2">
      <c r="B40" t="s">
        <v>65</v>
      </c>
      <c r="C40" s="12">
        <v>7</v>
      </c>
      <c r="D40" s="8">
        <v>2.14</v>
      </c>
      <c r="E40" s="12">
        <v>4</v>
      </c>
      <c r="F40" s="8">
        <v>2.9</v>
      </c>
      <c r="G40" s="12">
        <v>3</v>
      </c>
      <c r="H40" s="8">
        <v>1.6</v>
      </c>
      <c r="I40" s="12">
        <v>0</v>
      </c>
    </row>
    <row r="41" spans="2:9" ht="15" customHeight="1" x14ac:dyDescent="0.2">
      <c r="B41" t="s">
        <v>70</v>
      </c>
      <c r="C41" s="12">
        <v>7</v>
      </c>
      <c r="D41" s="8">
        <v>2.14</v>
      </c>
      <c r="E41" s="12">
        <v>7</v>
      </c>
      <c r="F41" s="8">
        <v>5.07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6</v>
      </c>
      <c r="D42" s="8">
        <v>1.83</v>
      </c>
      <c r="E42" s="12">
        <v>1</v>
      </c>
      <c r="F42" s="8">
        <v>0.72</v>
      </c>
      <c r="G42" s="12">
        <v>5</v>
      </c>
      <c r="H42" s="8">
        <v>2.67</v>
      </c>
      <c r="I42" s="12">
        <v>0</v>
      </c>
    </row>
    <row r="43" spans="2:9" ht="15" customHeight="1" x14ac:dyDescent="0.2">
      <c r="B43" t="s">
        <v>99</v>
      </c>
      <c r="C43" s="12">
        <v>5</v>
      </c>
      <c r="D43" s="8">
        <v>1.53</v>
      </c>
      <c r="E43" s="12">
        <v>2</v>
      </c>
      <c r="F43" s="8">
        <v>1.45</v>
      </c>
      <c r="G43" s="12">
        <v>3</v>
      </c>
      <c r="H43" s="8">
        <v>1.6</v>
      </c>
      <c r="I43" s="12">
        <v>0</v>
      </c>
    </row>
    <row r="44" spans="2:9" ht="15" customHeight="1" x14ac:dyDescent="0.2">
      <c r="B44" t="s">
        <v>77</v>
      </c>
      <c r="C44" s="12">
        <v>5</v>
      </c>
      <c r="D44" s="8">
        <v>1.53</v>
      </c>
      <c r="E44" s="12">
        <v>2</v>
      </c>
      <c r="F44" s="8">
        <v>1.45</v>
      </c>
      <c r="G44" s="12">
        <v>3</v>
      </c>
      <c r="H44" s="8">
        <v>1.6</v>
      </c>
      <c r="I44" s="12">
        <v>0</v>
      </c>
    </row>
    <row r="45" spans="2:9" ht="15" customHeight="1" x14ac:dyDescent="0.2">
      <c r="B45" t="s">
        <v>57</v>
      </c>
      <c r="C45" s="12">
        <v>5</v>
      </c>
      <c r="D45" s="8">
        <v>1.53</v>
      </c>
      <c r="E45" s="12">
        <v>0</v>
      </c>
      <c r="F45" s="8">
        <v>0</v>
      </c>
      <c r="G45" s="12">
        <v>5</v>
      </c>
      <c r="H45" s="8">
        <v>2.67</v>
      </c>
      <c r="I45" s="12">
        <v>0</v>
      </c>
    </row>
    <row r="46" spans="2:9" ht="15" customHeight="1" x14ac:dyDescent="0.2">
      <c r="B46" t="s">
        <v>68</v>
      </c>
      <c r="C46" s="12">
        <v>5</v>
      </c>
      <c r="D46" s="8">
        <v>1.53</v>
      </c>
      <c r="E46" s="12">
        <v>2</v>
      </c>
      <c r="F46" s="8">
        <v>1.45</v>
      </c>
      <c r="G46" s="12">
        <v>3</v>
      </c>
      <c r="H46" s="8">
        <v>1.6</v>
      </c>
      <c r="I46" s="12">
        <v>0</v>
      </c>
    </row>
    <row r="47" spans="2:9" ht="15" customHeight="1" x14ac:dyDescent="0.2">
      <c r="B47" t="s">
        <v>98</v>
      </c>
      <c r="C47" s="12">
        <v>5</v>
      </c>
      <c r="D47" s="8">
        <v>1.53</v>
      </c>
      <c r="E47" s="12">
        <v>0</v>
      </c>
      <c r="F47" s="8">
        <v>0</v>
      </c>
      <c r="G47" s="12">
        <v>5</v>
      </c>
      <c r="H47" s="8">
        <v>2.67</v>
      </c>
      <c r="I47" s="12">
        <v>0</v>
      </c>
    </row>
    <row r="50" spans="2:9" ht="33" customHeight="1" x14ac:dyDescent="0.2">
      <c r="B50" t="s">
        <v>200</v>
      </c>
      <c r="C50" s="10" t="s">
        <v>46</v>
      </c>
      <c r="D50" s="10" t="s">
        <v>47</v>
      </c>
      <c r="E50" s="10" t="s">
        <v>48</v>
      </c>
      <c r="F50" s="10" t="s">
        <v>49</v>
      </c>
      <c r="G50" s="10" t="s">
        <v>50</v>
      </c>
      <c r="H50" s="10" t="s">
        <v>51</v>
      </c>
      <c r="I50" s="10" t="s">
        <v>52</v>
      </c>
    </row>
    <row r="51" spans="2:9" ht="15" customHeight="1" x14ac:dyDescent="0.2">
      <c r="B51" t="s">
        <v>108</v>
      </c>
      <c r="C51" s="12">
        <v>15</v>
      </c>
      <c r="D51" s="8">
        <v>4.59</v>
      </c>
      <c r="E51" s="12">
        <v>1</v>
      </c>
      <c r="F51" s="8">
        <v>0.72</v>
      </c>
      <c r="G51" s="12">
        <v>14</v>
      </c>
      <c r="H51" s="8">
        <v>7.49</v>
      </c>
      <c r="I51" s="12">
        <v>0</v>
      </c>
    </row>
    <row r="52" spans="2:9" ht="15" customHeight="1" x14ac:dyDescent="0.2">
      <c r="B52" t="s">
        <v>123</v>
      </c>
      <c r="C52" s="12">
        <v>12</v>
      </c>
      <c r="D52" s="8">
        <v>3.67</v>
      </c>
      <c r="E52" s="12">
        <v>12</v>
      </c>
      <c r="F52" s="8">
        <v>8.6999999999999993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114</v>
      </c>
      <c r="C53" s="12">
        <v>10</v>
      </c>
      <c r="D53" s="8">
        <v>3.06</v>
      </c>
      <c r="E53" s="12">
        <v>6</v>
      </c>
      <c r="F53" s="8">
        <v>4.3499999999999996</v>
      </c>
      <c r="G53" s="12">
        <v>4</v>
      </c>
      <c r="H53" s="8">
        <v>2.14</v>
      </c>
      <c r="I53" s="12">
        <v>0</v>
      </c>
    </row>
    <row r="54" spans="2:9" ht="15" customHeight="1" x14ac:dyDescent="0.2">
      <c r="B54" t="s">
        <v>127</v>
      </c>
      <c r="C54" s="12">
        <v>10</v>
      </c>
      <c r="D54" s="8">
        <v>3.06</v>
      </c>
      <c r="E54" s="12">
        <v>5</v>
      </c>
      <c r="F54" s="8">
        <v>3.62</v>
      </c>
      <c r="G54" s="12">
        <v>5</v>
      </c>
      <c r="H54" s="8">
        <v>2.67</v>
      </c>
      <c r="I54" s="12">
        <v>0</v>
      </c>
    </row>
    <row r="55" spans="2:9" ht="15" customHeight="1" x14ac:dyDescent="0.2">
      <c r="B55" t="s">
        <v>111</v>
      </c>
      <c r="C55" s="12">
        <v>9</v>
      </c>
      <c r="D55" s="8">
        <v>2.75</v>
      </c>
      <c r="E55" s="12">
        <v>6</v>
      </c>
      <c r="F55" s="8">
        <v>4.3499999999999996</v>
      </c>
      <c r="G55" s="12">
        <v>3</v>
      </c>
      <c r="H55" s="8">
        <v>1.6</v>
      </c>
      <c r="I55" s="12">
        <v>0</v>
      </c>
    </row>
    <row r="56" spans="2:9" ht="15" customHeight="1" x14ac:dyDescent="0.2">
      <c r="B56" t="s">
        <v>154</v>
      </c>
      <c r="C56" s="12">
        <v>9</v>
      </c>
      <c r="D56" s="8">
        <v>2.75</v>
      </c>
      <c r="E56" s="12">
        <v>4</v>
      </c>
      <c r="F56" s="8">
        <v>2.9</v>
      </c>
      <c r="G56" s="12">
        <v>5</v>
      </c>
      <c r="H56" s="8">
        <v>2.67</v>
      </c>
      <c r="I56" s="12">
        <v>0</v>
      </c>
    </row>
    <row r="57" spans="2:9" ht="15" customHeight="1" x14ac:dyDescent="0.2">
      <c r="B57" t="s">
        <v>120</v>
      </c>
      <c r="C57" s="12">
        <v>9</v>
      </c>
      <c r="D57" s="8">
        <v>2.75</v>
      </c>
      <c r="E57" s="12">
        <v>8</v>
      </c>
      <c r="F57" s="8">
        <v>5.8</v>
      </c>
      <c r="G57" s="12">
        <v>1</v>
      </c>
      <c r="H57" s="8">
        <v>0.53</v>
      </c>
      <c r="I57" s="12">
        <v>0</v>
      </c>
    </row>
    <row r="58" spans="2:9" ht="15" customHeight="1" x14ac:dyDescent="0.2">
      <c r="B58" t="s">
        <v>117</v>
      </c>
      <c r="C58" s="12">
        <v>8</v>
      </c>
      <c r="D58" s="8">
        <v>2.4500000000000002</v>
      </c>
      <c r="E58" s="12">
        <v>1</v>
      </c>
      <c r="F58" s="8">
        <v>0.72</v>
      </c>
      <c r="G58" s="12">
        <v>7</v>
      </c>
      <c r="H58" s="8">
        <v>3.74</v>
      </c>
      <c r="I58" s="12">
        <v>0</v>
      </c>
    </row>
    <row r="59" spans="2:9" ht="15" customHeight="1" x14ac:dyDescent="0.2">
      <c r="B59" t="s">
        <v>124</v>
      </c>
      <c r="C59" s="12">
        <v>8</v>
      </c>
      <c r="D59" s="8">
        <v>2.4500000000000002</v>
      </c>
      <c r="E59" s="12">
        <v>6</v>
      </c>
      <c r="F59" s="8">
        <v>4.3499999999999996</v>
      </c>
      <c r="G59" s="12">
        <v>2</v>
      </c>
      <c r="H59" s="8">
        <v>1.07</v>
      </c>
      <c r="I59" s="12">
        <v>0</v>
      </c>
    </row>
    <row r="60" spans="2:9" ht="15" customHeight="1" x14ac:dyDescent="0.2">
      <c r="B60" t="s">
        <v>155</v>
      </c>
      <c r="C60" s="12">
        <v>7</v>
      </c>
      <c r="D60" s="8">
        <v>2.14</v>
      </c>
      <c r="E60" s="12">
        <v>2</v>
      </c>
      <c r="F60" s="8">
        <v>1.45</v>
      </c>
      <c r="G60" s="12">
        <v>5</v>
      </c>
      <c r="H60" s="8">
        <v>2.67</v>
      </c>
      <c r="I60" s="12">
        <v>0</v>
      </c>
    </row>
    <row r="61" spans="2:9" ht="15" customHeight="1" x14ac:dyDescent="0.2">
      <c r="B61" t="s">
        <v>113</v>
      </c>
      <c r="C61" s="12">
        <v>7</v>
      </c>
      <c r="D61" s="8">
        <v>2.14</v>
      </c>
      <c r="E61" s="12">
        <v>7</v>
      </c>
      <c r="F61" s="8">
        <v>5.07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128</v>
      </c>
      <c r="C62" s="12">
        <v>7</v>
      </c>
      <c r="D62" s="8">
        <v>2.14</v>
      </c>
      <c r="E62" s="12">
        <v>1</v>
      </c>
      <c r="F62" s="8">
        <v>0.72</v>
      </c>
      <c r="G62" s="12">
        <v>6</v>
      </c>
      <c r="H62" s="8">
        <v>3.21</v>
      </c>
      <c r="I62" s="12">
        <v>0</v>
      </c>
    </row>
    <row r="63" spans="2:9" ht="15" customHeight="1" x14ac:dyDescent="0.2">
      <c r="B63" t="s">
        <v>185</v>
      </c>
      <c r="C63" s="12">
        <v>6</v>
      </c>
      <c r="D63" s="8">
        <v>1.83</v>
      </c>
      <c r="E63" s="12">
        <v>2</v>
      </c>
      <c r="F63" s="8">
        <v>1.45</v>
      </c>
      <c r="G63" s="12">
        <v>4</v>
      </c>
      <c r="H63" s="8">
        <v>2.14</v>
      </c>
      <c r="I63" s="12">
        <v>0</v>
      </c>
    </row>
    <row r="64" spans="2:9" ht="15" customHeight="1" x14ac:dyDescent="0.2">
      <c r="B64" t="s">
        <v>179</v>
      </c>
      <c r="C64" s="12">
        <v>6</v>
      </c>
      <c r="D64" s="8">
        <v>1.83</v>
      </c>
      <c r="E64" s="12">
        <v>2</v>
      </c>
      <c r="F64" s="8">
        <v>1.45</v>
      </c>
      <c r="G64" s="12">
        <v>4</v>
      </c>
      <c r="H64" s="8">
        <v>2.14</v>
      </c>
      <c r="I64" s="12">
        <v>0</v>
      </c>
    </row>
    <row r="65" spans="2:9" ht="15" customHeight="1" x14ac:dyDescent="0.2">
      <c r="B65" t="s">
        <v>125</v>
      </c>
      <c r="C65" s="12">
        <v>6</v>
      </c>
      <c r="D65" s="8">
        <v>1.83</v>
      </c>
      <c r="E65" s="12">
        <v>4</v>
      </c>
      <c r="F65" s="8">
        <v>2.9</v>
      </c>
      <c r="G65" s="12">
        <v>2</v>
      </c>
      <c r="H65" s="8">
        <v>1.07</v>
      </c>
      <c r="I65" s="12">
        <v>0</v>
      </c>
    </row>
    <row r="66" spans="2:9" ht="15" customHeight="1" x14ac:dyDescent="0.2">
      <c r="B66" t="s">
        <v>112</v>
      </c>
      <c r="C66" s="12">
        <v>5</v>
      </c>
      <c r="D66" s="8">
        <v>1.53</v>
      </c>
      <c r="E66" s="12">
        <v>2</v>
      </c>
      <c r="F66" s="8">
        <v>1.45</v>
      </c>
      <c r="G66" s="12">
        <v>3</v>
      </c>
      <c r="H66" s="8">
        <v>1.6</v>
      </c>
      <c r="I66" s="12">
        <v>0</v>
      </c>
    </row>
    <row r="67" spans="2:9" ht="15" customHeight="1" x14ac:dyDescent="0.2">
      <c r="B67" t="s">
        <v>163</v>
      </c>
      <c r="C67" s="12">
        <v>5</v>
      </c>
      <c r="D67" s="8">
        <v>1.53</v>
      </c>
      <c r="E67" s="12">
        <v>0</v>
      </c>
      <c r="F67" s="8">
        <v>0</v>
      </c>
      <c r="G67" s="12">
        <v>5</v>
      </c>
      <c r="H67" s="8">
        <v>2.67</v>
      </c>
      <c r="I67" s="12">
        <v>0</v>
      </c>
    </row>
    <row r="68" spans="2:9" ht="15" customHeight="1" x14ac:dyDescent="0.2">
      <c r="B68" t="s">
        <v>186</v>
      </c>
      <c r="C68" s="12">
        <v>5</v>
      </c>
      <c r="D68" s="8">
        <v>1.53</v>
      </c>
      <c r="E68" s="12">
        <v>2</v>
      </c>
      <c r="F68" s="8">
        <v>1.45</v>
      </c>
      <c r="G68" s="12">
        <v>3</v>
      </c>
      <c r="H68" s="8">
        <v>1.6</v>
      </c>
      <c r="I68" s="12">
        <v>0</v>
      </c>
    </row>
    <row r="69" spans="2:9" ht="15" customHeight="1" x14ac:dyDescent="0.2">
      <c r="B69" t="s">
        <v>122</v>
      </c>
      <c r="C69" s="12">
        <v>5</v>
      </c>
      <c r="D69" s="8">
        <v>1.53</v>
      </c>
      <c r="E69" s="12">
        <v>4</v>
      </c>
      <c r="F69" s="8">
        <v>2.9</v>
      </c>
      <c r="G69" s="12">
        <v>1</v>
      </c>
      <c r="H69" s="8">
        <v>0.53</v>
      </c>
      <c r="I69" s="12">
        <v>0</v>
      </c>
    </row>
    <row r="70" spans="2:9" ht="15" customHeight="1" x14ac:dyDescent="0.2">
      <c r="B70" t="s">
        <v>133</v>
      </c>
      <c r="C70" s="12">
        <v>5</v>
      </c>
      <c r="D70" s="8">
        <v>1.53</v>
      </c>
      <c r="E70" s="12">
        <v>3</v>
      </c>
      <c r="F70" s="8">
        <v>2.17</v>
      </c>
      <c r="G70" s="12">
        <v>2</v>
      </c>
      <c r="H70" s="8">
        <v>1.07</v>
      </c>
      <c r="I70" s="12">
        <v>0</v>
      </c>
    </row>
    <row r="71" spans="2:9" ht="15" customHeight="1" x14ac:dyDescent="0.2">
      <c r="B71" t="s">
        <v>126</v>
      </c>
      <c r="C71" s="12">
        <v>5</v>
      </c>
      <c r="D71" s="8">
        <v>1.53</v>
      </c>
      <c r="E71" s="12">
        <v>5</v>
      </c>
      <c r="F71" s="8">
        <v>3.62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DAD2-C81C-4AA7-A147-00824203F53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75</v>
      </c>
      <c r="D6" s="8">
        <v>21.68</v>
      </c>
      <c r="E6" s="12">
        <v>51</v>
      </c>
      <c r="F6" s="8">
        <v>23.08</v>
      </c>
      <c r="G6" s="12">
        <v>24</v>
      </c>
      <c r="H6" s="8">
        <v>20.69</v>
      </c>
      <c r="I6" s="12">
        <v>0</v>
      </c>
    </row>
    <row r="7" spans="2:9" ht="15" customHeight="1" x14ac:dyDescent="0.2">
      <c r="B7" t="s">
        <v>32</v>
      </c>
      <c r="C7" s="12">
        <v>44</v>
      </c>
      <c r="D7" s="8">
        <v>12.72</v>
      </c>
      <c r="E7" s="12">
        <v>26</v>
      </c>
      <c r="F7" s="8">
        <v>11.76</v>
      </c>
      <c r="G7" s="12">
        <v>18</v>
      </c>
      <c r="H7" s="8">
        <v>15.52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0.86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3</v>
      </c>
      <c r="D10" s="8">
        <v>0.87</v>
      </c>
      <c r="E10" s="12">
        <v>1</v>
      </c>
      <c r="F10" s="8">
        <v>0.45</v>
      </c>
      <c r="G10" s="12">
        <v>2</v>
      </c>
      <c r="H10" s="8">
        <v>1.72</v>
      </c>
      <c r="I10" s="12">
        <v>0</v>
      </c>
    </row>
    <row r="11" spans="2:9" ht="15" customHeight="1" x14ac:dyDescent="0.2">
      <c r="B11" t="s">
        <v>36</v>
      </c>
      <c r="C11" s="12">
        <v>79</v>
      </c>
      <c r="D11" s="8">
        <v>22.83</v>
      </c>
      <c r="E11" s="12">
        <v>51</v>
      </c>
      <c r="F11" s="8">
        <v>23.08</v>
      </c>
      <c r="G11" s="12">
        <v>27</v>
      </c>
      <c r="H11" s="8">
        <v>23.28</v>
      </c>
      <c r="I11" s="12">
        <v>1</v>
      </c>
    </row>
    <row r="12" spans="2:9" ht="15" customHeight="1" x14ac:dyDescent="0.2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11</v>
      </c>
      <c r="D13" s="8">
        <v>3.18</v>
      </c>
      <c r="E13" s="12">
        <v>8</v>
      </c>
      <c r="F13" s="8">
        <v>3.62</v>
      </c>
      <c r="G13" s="12">
        <v>3</v>
      </c>
      <c r="H13" s="8">
        <v>2.59</v>
      </c>
      <c r="I13" s="12">
        <v>0</v>
      </c>
    </row>
    <row r="14" spans="2:9" ht="15" customHeight="1" x14ac:dyDescent="0.2">
      <c r="B14" t="s">
        <v>39</v>
      </c>
      <c r="C14" s="12">
        <v>17</v>
      </c>
      <c r="D14" s="8">
        <v>4.91</v>
      </c>
      <c r="E14" s="12">
        <v>6</v>
      </c>
      <c r="F14" s="8">
        <v>2.71</v>
      </c>
      <c r="G14" s="12">
        <v>11</v>
      </c>
      <c r="H14" s="8">
        <v>9.48</v>
      </c>
      <c r="I14" s="12">
        <v>0</v>
      </c>
    </row>
    <row r="15" spans="2:9" ht="15" customHeight="1" x14ac:dyDescent="0.2">
      <c r="B15" t="s">
        <v>40</v>
      </c>
      <c r="C15" s="12">
        <v>38</v>
      </c>
      <c r="D15" s="8">
        <v>10.98</v>
      </c>
      <c r="E15" s="12">
        <v>27</v>
      </c>
      <c r="F15" s="8">
        <v>12.22</v>
      </c>
      <c r="G15" s="12">
        <v>10</v>
      </c>
      <c r="H15" s="8">
        <v>8.6199999999999992</v>
      </c>
      <c r="I15" s="12">
        <v>0</v>
      </c>
    </row>
    <row r="16" spans="2:9" ht="15" customHeight="1" x14ac:dyDescent="0.2">
      <c r="B16" t="s">
        <v>41</v>
      </c>
      <c r="C16" s="12">
        <v>38</v>
      </c>
      <c r="D16" s="8">
        <v>10.98</v>
      </c>
      <c r="E16" s="12">
        <v>31</v>
      </c>
      <c r="F16" s="8">
        <v>14.03</v>
      </c>
      <c r="G16" s="12">
        <v>7</v>
      </c>
      <c r="H16" s="8">
        <v>6.03</v>
      </c>
      <c r="I16" s="12">
        <v>0</v>
      </c>
    </row>
    <row r="17" spans="2:9" ht="15" customHeight="1" x14ac:dyDescent="0.2">
      <c r="B17" t="s">
        <v>42</v>
      </c>
      <c r="C17" s="12">
        <v>8</v>
      </c>
      <c r="D17" s="8">
        <v>2.31</v>
      </c>
      <c r="E17" s="12">
        <v>5</v>
      </c>
      <c r="F17" s="8">
        <v>2.2599999999999998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16</v>
      </c>
      <c r="D18" s="8">
        <v>4.62</v>
      </c>
      <c r="E18" s="12">
        <v>5</v>
      </c>
      <c r="F18" s="8">
        <v>2.2599999999999998</v>
      </c>
      <c r="G18" s="12">
        <v>8</v>
      </c>
      <c r="H18" s="8">
        <v>6.9</v>
      </c>
      <c r="I18" s="12">
        <v>0</v>
      </c>
    </row>
    <row r="19" spans="2:9" ht="15" customHeight="1" x14ac:dyDescent="0.2">
      <c r="B19" t="s">
        <v>44</v>
      </c>
      <c r="C19" s="12">
        <v>16</v>
      </c>
      <c r="D19" s="8">
        <v>4.62</v>
      </c>
      <c r="E19" s="12">
        <v>10</v>
      </c>
      <c r="F19" s="8">
        <v>4.5199999999999996</v>
      </c>
      <c r="G19" s="12">
        <v>5</v>
      </c>
      <c r="H19" s="8">
        <v>4.3099999999999996</v>
      </c>
      <c r="I19" s="12">
        <v>0</v>
      </c>
    </row>
    <row r="20" spans="2:9" ht="15" customHeight="1" x14ac:dyDescent="0.2">
      <c r="B20" s="9" t="s">
        <v>198</v>
      </c>
      <c r="C20" s="12">
        <f>SUM(LTBL_24441[総数／事業所数])</f>
        <v>346</v>
      </c>
      <c r="E20" s="12">
        <f>SUBTOTAL(109,LTBL_24441[個人／事業所数])</f>
        <v>221</v>
      </c>
      <c r="G20" s="12">
        <f>SUBTOTAL(109,LTBL_24441[法人／事業所数])</f>
        <v>116</v>
      </c>
      <c r="I20" s="12">
        <f>SUBTOTAL(109,LTBL_24441[法人以外の団体／事業所数])</f>
        <v>1</v>
      </c>
    </row>
    <row r="21" spans="2:9" ht="15" customHeight="1" x14ac:dyDescent="0.2">
      <c r="E21" s="11">
        <f>LTBL_24441[[#Totals],[個人／事業所数]]/LTBL_24441[[#Totals],[総数／事業所数]]</f>
        <v>0.63872832369942201</v>
      </c>
      <c r="G21" s="11">
        <f>LTBL_24441[[#Totals],[法人／事業所数]]/LTBL_24441[[#Totals],[総数／事業所数]]</f>
        <v>0.33526011560693642</v>
      </c>
      <c r="I21" s="11">
        <f>LTBL_24441[[#Totals],[法人以外の団体／事業所数]]/LTBL_24441[[#Totals],[総数／事業所数]]</f>
        <v>2.8901734104046241E-3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29</v>
      </c>
      <c r="D24" s="8">
        <v>8.3800000000000008</v>
      </c>
      <c r="E24" s="12">
        <v>29</v>
      </c>
      <c r="F24" s="8">
        <v>13.12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54</v>
      </c>
      <c r="C25" s="12">
        <v>28</v>
      </c>
      <c r="D25" s="8">
        <v>8.09</v>
      </c>
      <c r="E25" s="12">
        <v>25</v>
      </c>
      <c r="F25" s="8">
        <v>11.31</v>
      </c>
      <c r="G25" s="12">
        <v>3</v>
      </c>
      <c r="H25" s="8">
        <v>2.59</v>
      </c>
      <c r="I25" s="12">
        <v>0</v>
      </c>
    </row>
    <row r="26" spans="2:9" ht="15" customHeight="1" x14ac:dyDescent="0.2">
      <c r="B26" t="s">
        <v>66</v>
      </c>
      <c r="C26" s="12">
        <v>26</v>
      </c>
      <c r="D26" s="8">
        <v>7.51</v>
      </c>
      <c r="E26" s="12">
        <v>22</v>
      </c>
      <c r="F26" s="8">
        <v>9.9499999999999993</v>
      </c>
      <c r="G26" s="12">
        <v>4</v>
      </c>
      <c r="H26" s="8">
        <v>3.45</v>
      </c>
      <c r="I26" s="12">
        <v>0</v>
      </c>
    </row>
    <row r="27" spans="2:9" ht="15" customHeight="1" x14ac:dyDescent="0.2">
      <c r="B27" t="s">
        <v>53</v>
      </c>
      <c r="C27" s="12">
        <v>25</v>
      </c>
      <c r="D27" s="8">
        <v>7.23</v>
      </c>
      <c r="E27" s="12">
        <v>12</v>
      </c>
      <c r="F27" s="8">
        <v>5.43</v>
      </c>
      <c r="G27" s="12">
        <v>13</v>
      </c>
      <c r="H27" s="8">
        <v>11.21</v>
      </c>
      <c r="I27" s="12">
        <v>0</v>
      </c>
    </row>
    <row r="28" spans="2:9" ht="15" customHeight="1" x14ac:dyDescent="0.2">
      <c r="B28" t="s">
        <v>62</v>
      </c>
      <c r="C28" s="12">
        <v>25</v>
      </c>
      <c r="D28" s="8">
        <v>7.23</v>
      </c>
      <c r="E28" s="12">
        <v>19</v>
      </c>
      <c r="F28" s="8">
        <v>8.6</v>
      </c>
      <c r="G28" s="12">
        <v>6</v>
      </c>
      <c r="H28" s="8">
        <v>5.17</v>
      </c>
      <c r="I28" s="12">
        <v>0</v>
      </c>
    </row>
    <row r="29" spans="2:9" ht="15" customHeight="1" x14ac:dyDescent="0.2">
      <c r="B29" t="s">
        <v>60</v>
      </c>
      <c r="C29" s="12">
        <v>23</v>
      </c>
      <c r="D29" s="8">
        <v>6.65</v>
      </c>
      <c r="E29" s="12">
        <v>15</v>
      </c>
      <c r="F29" s="8">
        <v>6.79</v>
      </c>
      <c r="G29" s="12">
        <v>7</v>
      </c>
      <c r="H29" s="8">
        <v>6.03</v>
      </c>
      <c r="I29" s="12">
        <v>1</v>
      </c>
    </row>
    <row r="30" spans="2:9" ht="15" customHeight="1" x14ac:dyDescent="0.2">
      <c r="B30" t="s">
        <v>55</v>
      </c>
      <c r="C30" s="12">
        <v>22</v>
      </c>
      <c r="D30" s="8">
        <v>6.36</v>
      </c>
      <c r="E30" s="12">
        <v>14</v>
      </c>
      <c r="F30" s="8">
        <v>6.33</v>
      </c>
      <c r="G30" s="12">
        <v>8</v>
      </c>
      <c r="H30" s="8">
        <v>6.9</v>
      </c>
      <c r="I30" s="12">
        <v>0</v>
      </c>
    </row>
    <row r="31" spans="2:9" ht="15" customHeight="1" x14ac:dyDescent="0.2">
      <c r="B31" t="s">
        <v>65</v>
      </c>
      <c r="C31" s="12">
        <v>12</v>
      </c>
      <c r="D31" s="8">
        <v>3.47</v>
      </c>
      <c r="E31" s="12">
        <v>4</v>
      </c>
      <c r="F31" s="8">
        <v>1.81</v>
      </c>
      <c r="G31" s="12">
        <v>8</v>
      </c>
      <c r="H31" s="8">
        <v>6.9</v>
      </c>
      <c r="I31" s="12">
        <v>0</v>
      </c>
    </row>
    <row r="32" spans="2:9" ht="15" customHeight="1" x14ac:dyDescent="0.2">
      <c r="B32" t="s">
        <v>61</v>
      </c>
      <c r="C32" s="12">
        <v>11</v>
      </c>
      <c r="D32" s="8">
        <v>3.18</v>
      </c>
      <c r="E32" s="12">
        <v>8</v>
      </c>
      <c r="F32" s="8">
        <v>3.62</v>
      </c>
      <c r="G32" s="12">
        <v>3</v>
      </c>
      <c r="H32" s="8">
        <v>2.59</v>
      </c>
      <c r="I32" s="12">
        <v>0</v>
      </c>
    </row>
    <row r="33" spans="2:9" ht="15" customHeight="1" x14ac:dyDescent="0.2">
      <c r="B33" t="s">
        <v>71</v>
      </c>
      <c r="C33" s="12">
        <v>11</v>
      </c>
      <c r="D33" s="8">
        <v>3.18</v>
      </c>
      <c r="E33" s="12">
        <v>0</v>
      </c>
      <c r="F33" s="8">
        <v>0</v>
      </c>
      <c r="G33" s="12">
        <v>8</v>
      </c>
      <c r="H33" s="8">
        <v>6.9</v>
      </c>
      <c r="I33" s="12">
        <v>0</v>
      </c>
    </row>
    <row r="34" spans="2:9" ht="15" customHeight="1" x14ac:dyDescent="0.2">
      <c r="B34" t="s">
        <v>79</v>
      </c>
      <c r="C34" s="12">
        <v>9</v>
      </c>
      <c r="D34" s="8">
        <v>2.6</v>
      </c>
      <c r="E34" s="12">
        <v>4</v>
      </c>
      <c r="F34" s="8">
        <v>1.81</v>
      </c>
      <c r="G34" s="12">
        <v>5</v>
      </c>
      <c r="H34" s="8">
        <v>4.3099999999999996</v>
      </c>
      <c r="I34" s="12">
        <v>0</v>
      </c>
    </row>
    <row r="35" spans="2:9" ht="15" customHeight="1" x14ac:dyDescent="0.2">
      <c r="B35" t="s">
        <v>56</v>
      </c>
      <c r="C35" s="12">
        <v>9</v>
      </c>
      <c r="D35" s="8">
        <v>2.6</v>
      </c>
      <c r="E35" s="12">
        <v>6</v>
      </c>
      <c r="F35" s="8">
        <v>2.71</v>
      </c>
      <c r="G35" s="12">
        <v>3</v>
      </c>
      <c r="H35" s="8">
        <v>2.59</v>
      </c>
      <c r="I35" s="12">
        <v>0</v>
      </c>
    </row>
    <row r="36" spans="2:9" ht="15" customHeight="1" x14ac:dyDescent="0.2">
      <c r="B36" t="s">
        <v>63</v>
      </c>
      <c r="C36" s="12">
        <v>9</v>
      </c>
      <c r="D36" s="8">
        <v>2.6</v>
      </c>
      <c r="E36" s="12">
        <v>7</v>
      </c>
      <c r="F36" s="8">
        <v>3.17</v>
      </c>
      <c r="G36" s="12">
        <v>2</v>
      </c>
      <c r="H36" s="8">
        <v>1.72</v>
      </c>
      <c r="I36" s="12">
        <v>0</v>
      </c>
    </row>
    <row r="37" spans="2:9" ht="15" customHeight="1" x14ac:dyDescent="0.2">
      <c r="B37" t="s">
        <v>82</v>
      </c>
      <c r="C37" s="12">
        <v>9</v>
      </c>
      <c r="D37" s="8">
        <v>2.6</v>
      </c>
      <c r="E37" s="12">
        <v>3</v>
      </c>
      <c r="F37" s="8">
        <v>1.36</v>
      </c>
      <c r="G37" s="12">
        <v>5</v>
      </c>
      <c r="H37" s="8">
        <v>4.3099999999999996</v>
      </c>
      <c r="I37" s="12">
        <v>0</v>
      </c>
    </row>
    <row r="38" spans="2:9" ht="15" customHeight="1" x14ac:dyDescent="0.2">
      <c r="B38" t="s">
        <v>72</v>
      </c>
      <c r="C38" s="12">
        <v>9</v>
      </c>
      <c r="D38" s="8">
        <v>2.6</v>
      </c>
      <c r="E38" s="12">
        <v>8</v>
      </c>
      <c r="F38" s="8">
        <v>3.62</v>
      </c>
      <c r="G38" s="12">
        <v>1</v>
      </c>
      <c r="H38" s="8">
        <v>0.86</v>
      </c>
      <c r="I38" s="12">
        <v>0</v>
      </c>
    </row>
    <row r="39" spans="2:9" ht="15" customHeight="1" x14ac:dyDescent="0.2">
      <c r="B39" t="s">
        <v>69</v>
      </c>
      <c r="C39" s="12">
        <v>8</v>
      </c>
      <c r="D39" s="8">
        <v>2.31</v>
      </c>
      <c r="E39" s="12">
        <v>5</v>
      </c>
      <c r="F39" s="8">
        <v>2.2599999999999998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68</v>
      </c>
      <c r="C40" s="12">
        <v>7</v>
      </c>
      <c r="D40" s="8">
        <v>2.02</v>
      </c>
      <c r="E40" s="12">
        <v>2</v>
      </c>
      <c r="F40" s="8">
        <v>0.9</v>
      </c>
      <c r="G40" s="12">
        <v>5</v>
      </c>
      <c r="H40" s="8">
        <v>4.3099999999999996</v>
      </c>
      <c r="I40" s="12">
        <v>0</v>
      </c>
    </row>
    <row r="41" spans="2:9" ht="15" customHeight="1" x14ac:dyDescent="0.2">
      <c r="B41" t="s">
        <v>58</v>
      </c>
      <c r="C41" s="12">
        <v>6</v>
      </c>
      <c r="D41" s="8">
        <v>1.73</v>
      </c>
      <c r="E41" s="12">
        <v>1</v>
      </c>
      <c r="F41" s="8">
        <v>0.45</v>
      </c>
      <c r="G41" s="12">
        <v>5</v>
      </c>
      <c r="H41" s="8">
        <v>4.3099999999999996</v>
      </c>
      <c r="I41" s="12">
        <v>0</v>
      </c>
    </row>
    <row r="42" spans="2:9" ht="15" customHeight="1" x14ac:dyDescent="0.2">
      <c r="B42" t="s">
        <v>76</v>
      </c>
      <c r="C42" s="12">
        <v>5</v>
      </c>
      <c r="D42" s="8">
        <v>1.45</v>
      </c>
      <c r="E42" s="12">
        <v>3</v>
      </c>
      <c r="F42" s="8">
        <v>1.36</v>
      </c>
      <c r="G42" s="12">
        <v>2</v>
      </c>
      <c r="H42" s="8">
        <v>1.72</v>
      </c>
      <c r="I42" s="12">
        <v>0</v>
      </c>
    </row>
    <row r="43" spans="2:9" ht="15" customHeight="1" x14ac:dyDescent="0.2">
      <c r="B43" t="s">
        <v>59</v>
      </c>
      <c r="C43" s="12">
        <v>5</v>
      </c>
      <c r="D43" s="8">
        <v>1.45</v>
      </c>
      <c r="E43" s="12">
        <v>4</v>
      </c>
      <c r="F43" s="8">
        <v>1.81</v>
      </c>
      <c r="G43" s="12">
        <v>1</v>
      </c>
      <c r="H43" s="8">
        <v>0.86</v>
      </c>
      <c r="I43" s="12">
        <v>0</v>
      </c>
    </row>
    <row r="44" spans="2:9" ht="15" customHeight="1" x14ac:dyDescent="0.2">
      <c r="B44" t="s">
        <v>70</v>
      </c>
      <c r="C44" s="12">
        <v>5</v>
      </c>
      <c r="D44" s="8">
        <v>1.45</v>
      </c>
      <c r="E44" s="12">
        <v>5</v>
      </c>
      <c r="F44" s="8">
        <v>2.2599999999999998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200</v>
      </c>
      <c r="C47" s="10" t="s">
        <v>46</v>
      </c>
      <c r="D47" s="10" t="s">
        <v>47</v>
      </c>
      <c r="E47" s="10" t="s">
        <v>48</v>
      </c>
      <c r="F47" s="10" t="s">
        <v>49</v>
      </c>
      <c r="G47" s="10" t="s">
        <v>50</v>
      </c>
      <c r="H47" s="10" t="s">
        <v>51</v>
      </c>
      <c r="I47" s="10" t="s">
        <v>52</v>
      </c>
    </row>
    <row r="48" spans="2:9" ht="15" customHeight="1" x14ac:dyDescent="0.2">
      <c r="B48" t="s">
        <v>124</v>
      </c>
      <c r="C48" s="12">
        <v>17</v>
      </c>
      <c r="D48" s="8">
        <v>4.91</v>
      </c>
      <c r="E48" s="12">
        <v>17</v>
      </c>
      <c r="F48" s="8">
        <v>7.69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158</v>
      </c>
      <c r="C49" s="12">
        <v>11</v>
      </c>
      <c r="D49" s="8">
        <v>3.18</v>
      </c>
      <c r="E49" s="12">
        <v>11</v>
      </c>
      <c r="F49" s="8">
        <v>4.9800000000000004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110</v>
      </c>
      <c r="C50" s="12">
        <v>10</v>
      </c>
      <c r="D50" s="8">
        <v>2.89</v>
      </c>
      <c r="E50" s="12">
        <v>5</v>
      </c>
      <c r="F50" s="8">
        <v>2.2599999999999998</v>
      </c>
      <c r="G50" s="12">
        <v>5</v>
      </c>
      <c r="H50" s="8">
        <v>4.3099999999999996</v>
      </c>
      <c r="I50" s="12">
        <v>0</v>
      </c>
    </row>
    <row r="51" spans="2:9" ht="15" customHeight="1" x14ac:dyDescent="0.2">
      <c r="B51" t="s">
        <v>123</v>
      </c>
      <c r="C51" s="12">
        <v>10</v>
      </c>
      <c r="D51" s="8">
        <v>2.89</v>
      </c>
      <c r="E51" s="12">
        <v>10</v>
      </c>
      <c r="F51" s="8">
        <v>4.5199999999999996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111</v>
      </c>
      <c r="C52" s="12">
        <v>9</v>
      </c>
      <c r="D52" s="8">
        <v>2.6</v>
      </c>
      <c r="E52" s="12">
        <v>6</v>
      </c>
      <c r="F52" s="8">
        <v>2.71</v>
      </c>
      <c r="G52" s="12">
        <v>3</v>
      </c>
      <c r="H52" s="8">
        <v>2.59</v>
      </c>
      <c r="I52" s="12">
        <v>0</v>
      </c>
    </row>
    <row r="53" spans="2:9" ht="15" customHeight="1" x14ac:dyDescent="0.2">
      <c r="B53" t="s">
        <v>112</v>
      </c>
      <c r="C53" s="12">
        <v>9</v>
      </c>
      <c r="D53" s="8">
        <v>2.6</v>
      </c>
      <c r="E53" s="12">
        <v>8</v>
      </c>
      <c r="F53" s="8">
        <v>3.62</v>
      </c>
      <c r="G53" s="12">
        <v>1</v>
      </c>
      <c r="H53" s="8">
        <v>0.86</v>
      </c>
      <c r="I53" s="12">
        <v>0</v>
      </c>
    </row>
    <row r="54" spans="2:9" ht="15" customHeight="1" x14ac:dyDescent="0.2">
      <c r="B54" t="s">
        <v>118</v>
      </c>
      <c r="C54" s="12">
        <v>9</v>
      </c>
      <c r="D54" s="8">
        <v>2.6</v>
      </c>
      <c r="E54" s="12">
        <v>3</v>
      </c>
      <c r="F54" s="8">
        <v>1.36</v>
      </c>
      <c r="G54" s="12">
        <v>6</v>
      </c>
      <c r="H54" s="8">
        <v>5.17</v>
      </c>
      <c r="I54" s="12">
        <v>0</v>
      </c>
    </row>
    <row r="55" spans="2:9" ht="15" customHeight="1" x14ac:dyDescent="0.2">
      <c r="B55" t="s">
        <v>153</v>
      </c>
      <c r="C55" s="12">
        <v>9</v>
      </c>
      <c r="D55" s="8">
        <v>2.6</v>
      </c>
      <c r="E55" s="12">
        <v>3</v>
      </c>
      <c r="F55" s="8">
        <v>1.36</v>
      </c>
      <c r="G55" s="12">
        <v>5</v>
      </c>
      <c r="H55" s="8">
        <v>4.3099999999999996</v>
      </c>
      <c r="I55" s="12">
        <v>0</v>
      </c>
    </row>
    <row r="56" spans="2:9" ht="15" customHeight="1" x14ac:dyDescent="0.2">
      <c r="B56" t="s">
        <v>127</v>
      </c>
      <c r="C56" s="12">
        <v>9</v>
      </c>
      <c r="D56" s="8">
        <v>2.6</v>
      </c>
      <c r="E56" s="12">
        <v>8</v>
      </c>
      <c r="F56" s="8">
        <v>3.62</v>
      </c>
      <c r="G56" s="12">
        <v>1</v>
      </c>
      <c r="H56" s="8">
        <v>0.86</v>
      </c>
      <c r="I56" s="12">
        <v>0</v>
      </c>
    </row>
    <row r="57" spans="2:9" ht="15" customHeight="1" x14ac:dyDescent="0.2">
      <c r="B57" t="s">
        <v>149</v>
      </c>
      <c r="C57" s="12">
        <v>8</v>
      </c>
      <c r="D57" s="8">
        <v>2.31</v>
      </c>
      <c r="E57" s="12">
        <v>6</v>
      </c>
      <c r="F57" s="8">
        <v>2.71</v>
      </c>
      <c r="G57" s="12">
        <v>2</v>
      </c>
      <c r="H57" s="8">
        <v>1.72</v>
      </c>
      <c r="I57" s="12">
        <v>0</v>
      </c>
    </row>
    <row r="58" spans="2:9" ht="15" customHeight="1" x14ac:dyDescent="0.2">
      <c r="B58" t="s">
        <v>109</v>
      </c>
      <c r="C58" s="12">
        <v>7</v>
      </c>
      <c r="D58" s="8">
        <v>2.02</v>
      </c>
      <c r="E58" s="12">
        <v>3</v>
      </c>
      <c r="F58" s="8">
        <v>1.36</v>
      </c>
      <c r="G58" s="12">
        <v>4</v>
      </c>
      <c r="H58" s="8">
        <v>3.45</v>
      </c>
      <c r="I58" s="12">
        <v>0</v>
      </c>
    </row>
    <row r="59" spans="2:9" ht="15" customHeight="1" x14ac:dyDescent="0.2">
      <c r="B59" t="s">
        <v>151</v>
      </c>
      <c r="C59" s="12">
        <v>7</v>
      </c>
      <c r="D59" s="8">
        <v>2.02</v>
      </c>
      <c r="E59" s="12">
        <v>3</v>
      </c>
      <c r="F59" s="8">
        <v>1.36</v>
      </c>
      <c r="G59" s="12">
        <v>4</v>
      </c>
      <c r="H59" s="8">
        <v>3.45</v>
      </c>
      <c r="I59" s="12">
        <v>0</v>
      </c>
    </row>
    <row r="60" spans="2:9" ht="15" customHeight="1" x14ac:dyDescent="0.2">
      <c r="B60" t="s">
        <v>132</v>
      </c>
      <c r="C60" s="12">
        <v>7</v>
      </c>
      <c r="D60" s="8">
        <v>2.02</v>
      </c>
      <c r="E60" s="12">
        <v>5</v>
      </c>
      <c r="F60" s="8">
        <v>2.2599999999999998</v>
      </c>
      <c r="G60" s="12">
        <v>2</v>
      </c>
      <c r="H60" s="8">
        <v>1.72</v>
      </c>
      <c r="I60" s="12">
        <v>0</v>
      </c>
    </row>
    <row r="61" spans="2:9" ht="15" customHeight="1" x14ac:dyDescent="0.2">
      <c r="B61" t="s">
        <v>114</v>
      </c>
      <c r="C61" s="12">
        <v>7</v>
      </c>
      <c r="D61" s="8">
        <v>2.02</v>
      </c>
      <c r="E61" s="12">
        <v>5</v>
      </c>
      <c r="F61" s="8">
        <v>2.2599999999999998</v>
      </c>
      <c r="G61" s="12">
        <v>2</v>
      </c>
      <c r="H61" s="8">
        <v>1.72</v>
      </c>
      <c r="I61" s="12">
        <v>0</v>
      </c>
    </row>
    <row r="62" spans="2:9" ht="15" customHeight="1" x14ac:dyDescent="0.2">
      <c r="B62" t="s">
        <v>142</v>
      </c>
      <c r="C62" s="12">
        <v>6</v>
      </c>
      <c r="D62" s="8">
        <v>1.73</v>
      </c>
      <c r="E62" s="12">
        <v>3</v>
      </c>
      <c r="F62" s="8">
        <v>1.36</v>
      </c>
      <c r="G62" s="12">
        <v>3</v>
      </c>
      <c r="H62" s="8">
        <v>2.59</v>
      </c>
      <c r="I62" s="12">
        <v>0</v>
      </c>
    </row>
    <row r="63" spans="2:9" ht="15" customHeight="1" x14ac:dyDescent="0.2">
      <c r="B63" t="s">
        <v>122</v>
      </c>
      <c r="C63" s="12">
        <v>6</v>
      </c>
      <c r="D63" s="8">
        <v>1.73</v>
      </c>
      <c r="E63" s="12">
        <v>5</v>
      </c>
      <c r="F63" s="8">
        <v>2.2599999999999998</v>
      </c>
      <c r="G63" s="12">
        <v>1</v>
      </c>
      <c r="H63" s="8">
        <v>0.86</v>
      </c>
      <c r="I63" s="12">
        <v>0</v>
      </c>
    </row>
    <row r="64" spans="2:9" ht="15" customHeight="1" x14ac:dyDescent="0.2">
      <c r="B64" t="s">
        <v>108</v>
      </c>
      <c r="C64" s="12">
        <v>5</v>
      </c>
      <c r="D64" s="8">
        <v>1.45</v>
      </c>
      <c r="E64" s="12">
        <v>2</v>
      </c>
      <c r="F64" s="8">
        <v>0.9</v>
      </c>
      <c r="G64" s="12">
        <v>3</v>
      </c>
      <c r="H64" s="8">
        <v>2.59</v>
      </c>
      <c r="I64" s="12">
        <v>0</v>
      </c>
    </row>
    <row r="65" spans="2:9" ht="15" customHeight="1" x14ac:dyDescent="0.2">
      <c r="B65" t="s">
        <v>160</v>
      </c>
      <c r="C65" s="12">
        <v>5</v>
      </c>
      <c r="D65" s="8">
        <v>1.45</v>
      </c>
      <c r="E65" s="12">
        <v>5</v>
      </c>
      <c r="F65" s="8">
        <v>2.2599999999999998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187</v>
      </c>
      <c r="C66" s="12">
        <v>5</v>
      </c>
      <c r="D66" s="8">
        <v>1.45</v>
      </c>
      <c r="E66" s="12">
        <v>3</v>
      </c>
      <c r="F66" s="8">
        <v>1.36</v>
      </c>
      <c r="G66" s="12">
        <v>1</v>
      </c>
      <c r="H66" s="8">
        <v>0.86</v>
      </c>
      <c r="I66" s="12">
        <v>1</v>
      </c>
    </row>
    <row r="67" spans="2:9" ht="15" customHeight="1" x14ac:dyDescent="0.2">
      <c r="B67" t="s">
        <v>156</v>
      </c>
      <c r="C67" s="12">
        <v>5</v>
      </c>
      <c r="D67" s="8">
        <v>1.45</v>
      </c>
      <c r="E67" s="12">
        <v>5</v>
      </c>
      <c r="F67" s="8">
        <v>2.2599999999999998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117</v>
      </c>
      <c r="C68" s="12">
        <v>5</v>
      </c>
      <c r="D68" s="8">
        <v>1.45</v>
      </c>
      <c r="E68" s="12">
        <v>5</v>
      </c>
      <c r="F68" s="8">
        <v>2.2599999999999998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3BF8-B1D5-400A-911E-2E48C28F435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70</v>
      </c>
      <c r="D6" s="8">
        <v>18.47</v>
      </c>
      <c r="E6" s="12">
        <v>31</v>
      </c>
      <c r="F6" s="8">
        <v>15.35</v>
      </c>
      <c r="G6" s="12">
        <v>39</v>
      </c>
      <c r="H6" s="8">
        <v>22.29</v>
      </c>
      <c r="I6" s="12">
        <v>0</v>
      </c>
    </row>
    <row r="7" spans="2:9" ht="15" customHeight="1" x14ac:dyDescent="0.2">
      <c r="B7" t="s">
        <v>32</v>
      </c>
      <c r="C7" s="12">
        <v>53</v>
      </c>
      <c r="D7" s="8">
        <v>13.98</v>
      </c>
      <c r="E7" s="12">
        <v>24</v>
      </c>
      <c r="F7" s="8">
        <v>11.88</v>
      </c>
      <c r="G7" s="12">
        <v>29</v>
      </c>
      <c r="H7" s="8">
        <v>16.57</v>
      </c>
      <c r="I7" s="12">
        <v>0</v>
      </c>
    </row>
    <row r="8" spans="2:9" ht="15" customHeight="1" x14ac:dyDescent="0.2">
      <c r="B8" t="s">
        <v>33</v>
      </c>
      <c r="C8" s="12">
        <v>2</v>
      </c>
      <c r="D8" s="8">
        <v>0.53</v>
      </c>
      <c r="E8" s="12">
        <v>0</v>
      </c>
      <c r="F8" s="8">
        <v>0</v>
      </c>
      <c r="G8" s="12">
        <v>2</v>
      </c>
      <c r="H8" s="8">
        <v>1.1399999999999999</v>
      </c>
      <c r="I8" s="12">
        <v>0</v>
      </c>
    </row>
    <row r="9" spans="2:9" ht="15" customHeight="1" x14ac:dyDescent="0.2">
      <c r="B9" t="s">
        <v>34</v>
      </c>
      <c r="C9" s="12">
        <v>2</v>
      </c>
      <c r="D9" s="8">
        <v>0.53</v>
      </c>
      <c r="E9" s="12">
        <v>0</v>
      </c>
      <c r="F9" s="8">
        <v>0</v>
      </c>
      <c r="G9" s="12">
        <v>2</v>
      </c>
      <c r="H9" s="8">
        <v>1.1399999999999999</v>
      </c>
      <c r="I9" s="12">
        <v>0</v>
      </c>
    </row>
    <row r="10" spans="2:9" ht="15" customHeight="1" x14ac:dyDescent="0.2">
      <c r="B10" t="s">
        <v>35</v>
      </c>
      <c r="C10" s="12">
        <v>4</v>
      </c>
      <c r="D10" s="8">
        <v>1.06</v>
      </c>
      <c r="E10" s="12">
        <v>2</v>
      </c>
      <c r="F10" s="8">
        <v>0.99</v>
      </c>
      <c r="G10" s="12">
        <v>2</v>
      </c>
      <c r="H10" s="8">
        <v>1.1399999999999999</v>
      </c>
      <c r="I10" s="12">
        <v>0</v>
      </c>
    </row>
    <row r="11" spans="2:9" ht="15" customHeight="1" x14ac:dyDescent="0.2">
      <c r="B11" t="s">
        <v>36</v>
      </c>
      <c r="C11" s="12">
        <v>92</v>
      </c>
      <c r="D11" s="8">
        <v>24.27</v>
      </c>
      <c r="E11" s="12">
        <v>40</v>
      </c>
      <c r="F11" s="8">
        <v>19.8</v>
      </c>
      <c r="G11" s="12">
        <v>52</v>
      </c>
      <c r="H11" s="8">
        <v>29.71</v>
      </c>
      <c r="I11" s="12">
        <v>0</v>
      </c>
    </row>
    <row r="12" spans="2:9" ht="15" customHeight="1" x14ac:dyDescent="0.2">
      <c r="B12" t="s">
        <v>37</v>
      </c>
      <c r="C12" s="12">
        <v>2</v>
      </c>
      <c r="D12" s="8">
        <v>0.53</v>
      </c>
      <c r="E12" s="12">
        <v>2</v>
      </c>
      <c r="F12" s="8">
        <v>0.99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9</v>
      </c>
      <c r="D13" s="8">
        <v>2.37</v>
      </c>
      <c r="E13" s="12">
        <v>0</v>
      </c>
      <c r="F13" s="8">
        <v>0</v>
      </c>
      <c r="G13" s="12">
        <v>9</v>
      </c>
      <c r="H13" s="8">
        <v>5.14</v>
      </c>
      <c r="I13" s="12">
        <v>0</v>
      </c>
    </row>
    <row r="14" spans="2:9" ht="15" customHeight="1" x14ac:dyDescent="0.2">
      <c r="B14" t="s">
        <v>39</v>
      </c>
      <c r="C14" s="12">
        <v>12</v>
      </c>
      <c r="D14" s="8">
        <v>3.17</v>
      </c>
      <c r="E14" s="12">
        <v>8</v>
      </c>
      <c r="F14" s="8">
        <v>3.96</v>
      </c>
      <c r="G14" s="12">
        <v>4</v>
      </c>
      <c r="H14" s="8">
        <v>2.29</v>
      </c>
      <c r="I14" s="12">
        <v>0</v>
      </c>
    </row>
    <row r="15" spans="2:9" ht="15" customHeight="1" x14ac:dyDescent="0.2">
      <c r="B15" t="s">
        <v>40</v>
      </c>
      <c r="C15" s="12">
        <v>30</v>
      </c>
      <c r="D15" s="8">
        <v>7.92</v>
      </c>
      <c r="E15" s="12">
        <v>24</v>
      </c>
      <c r="F15" s="8">
        <v>11.88</v>
      </c>
      <c r="G15" s="12">
        <v>6</v>
      </c>
      <c r="H15" s="8">
        <v>3.43</v>
      </c>
      <c r="I15" s="12">
        <v>0</v>
      </c>
    </row>
    <row r="16" spans="2:9" ht="15" customHeight="1" x14ac:dyDescent="0.2">
      <c r="B16" t="s">
        <v>41</v>
      </c>
      <c r="C16" s="12">
        <v>52</v>
      </c>
      <c r="D16" s="8">
        <v>13.72</v>
      </c>
      <c r="E16" s="12">
        <v>42</v>
      </c>
      <c r="F16" s="8">
        <v>20.79</v>
      </c>
      <c r="G16" s="12">
        <v>10</v>
      </c>
      <c r="H16" s="8">
        <v>5.71</v>
      </c>
      <c r="I16" s="12">
        <v>0</v>
      </c>
    </row>
    <row r="17" spans="2:9" ht="15" customHeight="1" x14ac:dyDescent="0.2">
      <c r="B17" t="s">
        <v>42</v>
      </c>
      <c r="C17" s="12">
        <v>19</v>
      </c>
      <c r="D17" s="8">
        <v>5.01</v>
      </c>
      <c r="E17" s="12">
        <v>14</v>
      </c>
      <c r="F17" s="8">
        <v>6.93</v>
      </c>
      <c r="G17" s="12">
        <v>5</v>
      </c>
      <c r="H17" s="8">
        <v>2.86</v>
      </c>
      <c r="I17" s="12">
        <v>0</v>
      </c>
    </row>
    <row r="18" spans="2:9" ht="15" customHeight="1" x14ac:dyDescent="0.2">
      <c r="B18" t="s">
        <v>43</v>
      </c>
      <c r="C18" s="12">
        <v>17</v>
      </c>
      <c r="D18" s="8">
        <v>4.49</v>
      </c>
      <c r="E18" s="12">
        <v>7</v>
      </c>
      <c r="F18" s="8">
        <v>3.47</v>
      </c>
      <c r="G18" s="12">
        <v>9</v>
      </c>
      <c r="H18" s="8">
        <v>5.14</v>
      </c>
      <c r="I18" s="12">
        <v>0</v>
      </c>
    </row>
    <row r="19" spans="2:9" ht="15" customHeight="1" x14ac:dyDescent="0.2">
      <c r="B19" t="s">
        <v>44</v>
      </c>
      <c r="C19" s="12">
        <v>15</v>
      </c>
      <c r="D19" s="8">
        <v>3.96</v>
      </c>
      <c r="E19" s="12">
        <v>8</v>
      </c>
      <c r="F19" s="8">
        <v>3.96</v>
      </c>
      <c r="G19" s="12">
        <v>6</v>
      </c>
      <c r="H19" s="8">
        <v>3.43</v>
      </c>
      <c r="I19" s="12">
        <v>0</v>
      </c>
    </row>
    <row r="20" spans="2:9" ht="15" customHeight="1" x14ac:dyDescent="0.2">
      <c r="B20" s="9" t="s">
        <v>198</v>
      </c>
      <c r="C20" s="12">
        <f>SUM(LTBL_24442[総数／事業所数])</f>
        <v>379</v>
      </c>
      <c r="E20" s="12">
        <f>SUBTOTAL(109,LTBL_24442[個人／事業所数])</f>
        <v>202</v>
      </c>
      <c r="G20" s="12">
        <f>SUBTOTAL(109,LTBL_24442[法人／事業所数])</f>
        <v>175</v>
      </c>
      <c r="I20" s="12">
        <f>SUBTOTAL(109,LTBL_24442[法人以外の団体／事業所数])</f>
        <v>0</v>
      </c>
    </row>
    <row r="21" spans="2:9" ht="15" customHeight="1" x14ac:dyDescent="0.2">
      <c r="E21" s="11">
        <f>LTBL_24442[[#Totals],[個人／事業所数]]/LTBL_24442[[#Totals],[総数／事業所数]]</f>
        <v>0.53298153034300788</v>
      </c>
      <c r="G21" s="11">
        <f>LTBL_24442[[#Totals],[法人／事業所数]]/LTBL_24442[[#Totals],[総数／事業所数]]</f>
        <v>0.46174142480211083</v>
      </c>
      <c r="I21" s="11">
        <f>LTBL_24442[[#Totals],[法人以外の団体／事業所数]]/LTBL_24442[[#Totals],[総数／事業所数]]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39</v>
      </c>
      <c r="D24" s="8">
        <v>10.29</v>
      </c>
      <c r="E24" s="12">
        <v>35</v>
      </c>
      <c r="F24" s="8">
        <v>17.329999999999998</v>
      </c>
      <c r="G24" s="12">
        <v>4</v>
      </c>
      <c r="H24" s="8">
        <v>2.29</v>
      </c>
      <c r="I24" s="12">
        <v>0</v>
      </c>
    </row>
    <row r="25" spans="2:9" ht="15" customHeight="1" x14ac:dyDescent="0.2">
      <c r="B25" t="s">
        <v>53</v>
      </c>
      <c r="C25" s="12">
        <v>30</v>
      </c>
      <c r="D25" s="8">
        <v>7.92</v>
      </c>
      <c r="E25" s="12">
        <v>7</v>
      </c>
      <c r="F25" s="8">
        <v>3.47</v>
      </c>
      <c r="G25" s="12">
        <v>23</v>
      </c>
      <c r="H25" s="8">
        <v>13.14</v>
      </c>
      <c r="I25" s="12">
        <v>0</v>
      </c>
    </row>
    <row r="26" spans="2:9" ht="15" customHeight="1" x14ac:dyDescent="0.2">
      <c r="B26" t="s">
        <v>62</v>
      </c>
      <c r="C26" s="12">
        <v>28</v>
      </c>
      <c r="D26" s="8">
        <v>7.39</v>
      </c>
      <c r="E26" s="12">
        <v>13</v>
      </c>
      <c r="F26" s="8">
        <v>6.44</v>
      </c>
      <c r="G26" s="12">
        <v>15</v>
      </c>
      <c r="H26" s="8">
        <v>8.57</v>
      </c>
      <c r="I26" s="12">
        <v>0</v>
      </c>
    </row>
    <row r="27" spans="2:9" ht="15" customHeight="1" x14ac:dyDescent="0.2">
      <c r="B27" t="s">
        <v>66</v>
      </c>
      <c r="C27" s="12">
        <v>25</v>
      </c>
      <c r="D27" s="8">
        <v>6.6</v>
      </c>
      <c r="E27" s="12">
        <v>24</v>
      </c>
      <c r="F27" s="8">
        <v>11.88</v>
      </c>
      <c r="G27" s="12">
        <v>1</v>
      </c>
      <c r="H27" s="8">
        <v>0.56999999999999995</v>
      </c>
      <c r="I27" s="12">
        <v>0</v>
      </c>
    </row>
    <row r="28" spans="2:9" ht="15" customHeight="1" x14ac:dyDescent="0.2">
      <c r="B28" t="s">
        <v>54</v>
      </c>
      <c r="C28" s="12">
        <v>22</v>
      </c>
      <c r="D28" s="8">
        <v>5.8</v>
      </c>
      <c r="E28" s="12">
        <v>14</v>
      </c>
      <c r="F28" s="8">
        <v>6.93</v>
      </c>
      <c r="G28" s="12">
        <v>8</v>
      </c>
      <c r="H28" s="8">
        <v>4.57</v>
      </c>
      <c r="I28" s="12">
        <v>0</v>
      </c>
    </row>
    <row r="29" spans="2:9" ht="15" customHeight="1" x14ac:dyDescent="0.2">
      <c r="B29" t="s">
        <v>59</v>
      </c>
      <c r="C29" s="12">
        <v>20</v>
      </c>
      <c r="D29" s="8">
        <v>5.28</v>
      </c>
      <c r="E29" s="12">
        <v>6</v>
      </c>
      <c r="F29" s="8">
        <v>2.97</v>
      </c>
      <c r="G29" s="12">
        <v>14</v>
      </c>
      <c r="H29" s="8">
        <v>8</v>
      </c>
      <c r="I29" s="12">
        <v>0</v>
      </c>
    </row>
    <row r="30" spans="2:9" ht="15" customHeight="1" x14ac:dyDescent="0.2">
      <c r="B30" t="s">
        <v>61</v>
      </c>
      <c r="C30" s="12">
        <v>20</v>
      </c>
      <c r="D30" s="8">
        <v>5.28</v>
      </c>
      <c r="E30" s="12">
        <v>15</v>
      </c>
      <c r="F30" s="8">
        <v>7.43</v>
      </c>
      <c r="G30" s="12">
        <v>5</v>
      </c>
      <c r="H30" s="8">
        <v>2.86</v>
      </c>
      <c r="I30" s="12">
        <v>0</v>
      </c>
    </row>
    <row r="31" spans="2:9" ht="15" customHeight="1" x14ac:dyDescent="0.2">
      <c r="B31" t="s">
        <v>69</v>
      </c>
      <c r="C31" s="12">
        <v>19</v>
      </c>
      <c r="D31" s="8">
        <v>5.01</v>
      </c>
      <c r="E31" s="12">
        <v>14</v>
      </c>
      <c r="F31" s="8">
        <v>6.93</v>
      </c>
      <c r="G31" s="12">
        <v>5</v>
      </c>
      <c r="H31" s="8">
        <v>2.86</v>
      </c>
      <c r="I31" s="12">
        <v>0</v>
      </c>
    </row>
    <row r="32" spans="2:9" ht="15" customHeight="1" x14ac:dyDescent="0.2">
      <c r="B32" t="s">
        <v>55</v>
      </c>
      <c r="C32" s="12">
        <v>18</v>
      </c>
      <c r="D32" s="8">
        <v>4.75</v>
      </c>
      <c r="E32" s="12">
        <v>10</v>
      </c>
      <c r="F32" s="8">
        <v>4.95</v>
      </c>
      <c r="G32" s="12">
        <v>8</v>
      </c>
      <c r="H32" s="8">
        <v>4.57</v>
      </c>
      <c r="I32" s="12">
        <v>0</v>
      </c>
    </row>
    <row r="33" spans="2:9" ht="15" customHeight="1" x14ac:dyDescent="0.2">
      <c r="B33" t="s">
        <v>76</v>
      </c>
      <c r="C33" s="12">
        <v>10</v>
      </c>
      <c r="D33" s="8">
        <v>2.64</v>
      </c>
      <c r="E33" s="12">
        <v>5</v>
      </c>
      <c r="F33" s="8">
        <v>2.48</v>
      </c>
      <c r="G33" s="12">
        <v>5</v>
      </c>
      <c r="H33" s="8">
        <v>2.86</v>
      </c>
      <c r="I33" s="12">
        <v>0</v>
      </c>
    </row>
    <row r="34" spans="2:9" ht="15" customHeight="1" x14ac:dyDescent="0.2">
      <c r="B34" t="s">
        <v>60</v>
      </c>
      <c r="C34" s="12">
        <v>10</v>
      </c>
      <c r="D34" s="8">
        <v>2.64</v>
      </c>
      <c r="E34" s="12">
        <v>5</v>
      </c>
      <c r="F34" s="8">
        <v>2.48</v>
      </c>
      <c r="G34" s="12">
        <v>5</v>
      </c>
      <c r="H34" s="8">
        <v>2.86</v>
      </c>
      <c r="I34" s="12">
        <v>0</v>
      </c>
    </row>
    <row r="35" spans="2:9" ht="15" customHeight="1" x14ac:dyDescent="0.2">
      <c r="B35" t="s">
        <v>68</v>
      </c>
      <c r="C35" s="12">
        <v>10</v>
      </c>
      <c r="D35" s="8">
        <v>2.64</v>
      </c>
      <c r="E35" s="12">
        <v>5</v>
      </c>
      <c r="F35" s="8">
        <v>2.48</v>
      </c>
      <c r="G35" s="12">
        <v>5</v>
      </c>
      <c r="H35" s="8">
        <v>2.86</v>
      </c>
      <c r="I35" s="12">
        <v>0</v>
      </c>
    </row>
    <row r="36" spans="2:9" ht="15" customHeight="1" x14ac:dyDescent="0.2">
      <c r="B36" t="s">
        <v>56</v>
      </c>
      <c r="C36" s="12">
        <v>9</v>
      </c>
      <c r="D36" s="8">
        <v>2.37</v>
      </c>
      <c r="E36" s="12">
        <v>6</v>
      </c>
      <c r="F36" s="8">
        <v>2.97</v>
      </c>
      <c r="G36" s="12">
        <v>3</v>
      </c>
      <c r="H36" s="8">
        <v>1.71</v>
      </c>
      <c r="I36" s="12">
        <v>0</v>
      </c>
    </row>
    <row r="37" spans="2:9" ht="15" customHeight="1" x14ac:dyDescent="0.2">
      <c r="B37" t="s">
        <v>70</v>
      </c>
      <c r="C37" s="12">
        <v>9</v>
      </c>
      <c r="D37" s="8">
        <v>2.37</v>
      </c>
      <c r="E37" s="12">
        <v>7</v>
      </c>
      <c r="F37" s="8">
        <v>3.47</v>
      </c>
      <c r="G37" s="12">
        <v>2</v>
      </c>
      <c r="H37" s="8">
        <v>1.1399999999999999</v>
      </c>
      <c r="I37" s="12">
        <v>0</v>
      </c>
    </row>
    <row r="38" spans="2:9" ht="15" customHeight="1" x14ac:dyDescent="0.2">
      <c r="B38" t="s">
        <v>65</v>
      </c>
      <c r="C38" s="12">
        <v>8</v>
      </c>
      <c r="D38" s="8">
        <v>2.11</v>
      </c>
      <c r="E38" s="12">
        <v>5</v>
      </c>
      <c r="F38" s="8">
        <v>2.48</v>
      </c>
      <c r="G38" s="12">
        <v>3</v>
      </c>
      <c r="H38" s="8">
        <v>1.71</v>
      </c>
      <c r="I38" s="12">
        <v>0</v>
      </c>
    </row>
    <row r="39" spans="2:9" ht="15" customHeight="1" x14ac:dyDescent="0.2">
      <c r="B39" t="s">
        <v>71</v>
      </c>
      <c r="C39" s="12">
        <v>8</v>
      </c>
      <c r="D39" s="8">
        <v>2.11</v>
      </c>
      <c r="E39" s="12">
        <v>0</v>
      </c>
      <c r="F39" s="8">
        <v>0</v>
      </c>
      <c r="G39" s="12">
        <v>7</v>
      </c>
      <c r="H39" s="8">
        <v>4</v>
      </c>
      <c r="I39" s="12">
        <v>0</v>
      </c>
    </row>
    <row r="40" spans="2:9" ht="15" customHeight="1" x14ac:dyDescent="0.2">
      <c r="B40" t="s">
        <v>72</v>
      </c>
      <c r="C40" s="12">
        <v>8</v>
      </c>
      <c r="D40" s="8">
        <v>2.11</v>
      </c>
      <c r="E40" s="12">
        <v>6</v>
      </c>
      <c r="F40" s="8">
        <v>2.97</v>
      </c>
      <c r="G40" s="12">
        <v>2</v>
      </c>
      <c r="H40" s="8">
        <v>1.1399999999999999</v>
      </c>
      <c r="I40" s="12">
        <v>0</v>
      </c>
    </row>
    <row r="41" spans="2:9" ht="15" customHeight="1" x14ac:dyDescent="0.2">
      <c r="B41" t="s">
        <v>101</v>
      </c>
      <c r="C41" s="12">
        <v>7</v>
      </c>
      <c r="D41" s="8">
        <v>1.85</v>
      </c>
      <c r="E41" s="12">
        <v>2</v>
      </c>
      <c r="F41" s="8">
        <v>0.99</v>
      </c>
      <c r="G41" s="12">
        <v>5</v>
      </c>
      <c r="H41" s="8">
        <v>2.86</v>
      </c>
      <c r="I41" s="12">
        <v>0</v>
      </c>
    </row>
    <row r="42" spans="2:9" ht="15" customHeight="1" x14ac:dyDescent="0.2">
      <c r="B42" t="s">
        <v>63</v>
      </c>
      <c r="C42" s="12">
        <v>7</v>
      </c>
      <c r="D42" s="8">
        <v>1.85</v>
      </c>
      <c r="E42" s="12">
        <v>0</v>
      </c>
      <c r="F42" s="8">
        <v>0</v>
      </c>
      <c r="G42" s="12">
        <v>7</v>
      </c>
      <c r="H42" s="8">
        <v>4</v>
      </c>
      <c r="I42" s="12">
        <v>0</v>
      </c>
    </row>
    <row r="43" spans="2:9" ht="15" customHeight="1" x14ac:dyDescent="0.2">
      <c r="B43" t="s">
        <v>91</v>
      </c>
      <c r="C43" s="12">
        <v>6</v>
      </c>
      <c r="D43" s="8">
        <v>1.58</v>
      </c>
      <c r="E43" s="12">
        <v>2</v>
      </c>
      <c r="F43" s="8">
        <v>0.99</v>
      </c>
      <c r="G43" s="12">
        <v>4</v>
      </c>
      <c r="H43" s="8">
        <v>2.29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19</v>
      </c>
      <c r="D47" s="8">
        <v>5.01</v>
      </c>
      <c r="E47" s="12">
        <v>18</v>
      </c>
      <c r="F47" s="8">
        <v>8.91</v>
      </c>
      <c r="G47" s="12">
        <v>1</v>
      </c>
      <c r="H47" s="8">
        <v>0.56999999999999995</v>
      </c>
      <c r="I47" s="12">
        <v>0</v>
      </c>
    </row>
    <row r="48" spans="2:9" ht="15" customHeight="1" x14ac:dyDescent="0.2">
      <c r="B48" t="s">
        <v>114</v>
      </c>
      <c r="C48" s="12">
        <v>14</v>
      </c>
      <c r="D48" s="8">
        <v>3.69</v>
      </c>
      <c r="E48" s="12">
        <v>10</v>
      </c>
      <c r="F48" s="8">
        <v>4.95</v>
      </c>
      <c r="G48" s="12">
        <v>4</v>
      </c>
      <c r="H48" s="8">
        <v>2.29</v>
      </c>
      <c r="I48" s="12">
        <v>0</v>
      </c>
    </row>
    <row r="49" spans="2:9" ht="15" customHeight="1" x14ac:dyDescent="0.2">
      <c r="B49" t="s">
        <v>112</v>
      </c>
      <c r="C49" s="12">
        <v>13</v>
      </c>
      <c r="D49" s="8">
        <v>3.43</v>
      </c>
      <c r="E49" s="12">
        <v>8</v>
      </c>
      <c r="F49" s="8">
        <v>3.96</v>
      </c>
      <c r="G49" s="12">
        <v>5</v>
      </c>
      <c r="H49" s="8">
        <v>2.86</v>
      </c>
      <c r="I49" s="12">
        <v>0</v>
      </c>
    </row>
    <row r="50" spans="2:9" ht="15" customHeight="1" x14ac:dyDescent="0.2">
      <c r="B50" t="s">
        <v>123</v>
      </c>
      <c r="C50" s="12">
        <v>13</v>
      </c>
      <c r="D50" s="8">
        <v>3.43</v>
      </c>
      <c r="E50" s="12">
        <v>13</v>
      </c>
      <c r="F50" s="8">
        <v>6.44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109</v>
      </c>
      <c r="C51" s="12">
        <v>11</v>
      </c>
      <c r="D51" s="8">
        <v>2.9</v>
      </c>
      <c r="E51" s="12">
        <v>3</v>
      </c>
      <c r="F51" s="8">
        <v>1.49</v>
      </c>
      <c r="G51" s="12">
        <v>8</v>
      </c>
      <c r="H51" s="8">
        <v>4.57</v>
      </c>
      <c r="I51" s="12">
        <v>0</v>
      </c>
    </row>
    <row r="52" spans="2:9" ht="15" customHeight="1" x14ac:dyDescent="0.2">
      <c r="B52" t="s">
        <v>125</v>
      </c>
      <c r="C52" s="12">
        <v>11</v>
      </c>
      <c r="D52" s="8">
        <v>2.9</v>
      </c>
      <c r="E52" s="12">
        <v>8</v>
      </c>
      <c r="F52" s="8">
        <v>3.96</v>
      </c>
      <c r="G52" s="12">
        <v>3</v>
      </c>
      <c r="H52" s="8">
        <v>1.71</v>
      </c>
      <c r="I52" s="12">
        <v>0</v>
      </c>
    </row>
    <row r="53" spans="2:9" ht="15" customHeight="1" x14ac:dyDescent="0.2">
      <c r="B53" t="s">
        <v>131</v>
      </c>
      <c r="C53" s="12">
        <v>9</v>
      </c>
      <c r="D53" s="8">
        <v>2.37</v>
      </c>
      <c r="E53" s="12">
        <v>1</v>
      </c>
      <c r="F53" s="8">
        <v>0.5</v>
      </c>
      <c r="G53" s="12">
        <v>8</v>
      </c>
      <c r="H53" s="8">
        <v>4.57</v>
      </c>
      <c r="I53" s="12">
        <v>0</v>
      </c>
    </row>
    <row r="54" spans="2:9" ht="15" customHeight="1" x14ac:dyDescent="0.2">
      <c r="B54" t="s">
        <v>122</v>
      </c>
      <c r="C54" s="12">
        <v>9</v>
      </c>
      <c r="D54" s="8">
        <v>2.37</v>
      </c>
      <c r="E54" s="12">
        <v>9</v>
      </c>
      <c r="F54" s="8">
        <v>4.46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116</v>
      </c>
      <c r="C55" s="12">
        <v>8</v>
      </c>
      <c r="D55" s="8">
        <v>2.11</v>
      </c>
      <c r="E55" s="12">
        <v>7</v>
      </c>
      <c r="F55" s="8">
        <v>3.47</v>
      </c>
      <c r="G55" s="12">
        <v>1</v>
      </c>
      <c r="H55" s="8">
        <v>0.56999999999999995</v>
      </c>
      <c r="I55" s="12">
        <v>0</v>
      </c>
    </row>
    <row r="56" spans="2:9" ht="15" customHeight="1" x14ac:dyDescent="0.2">
      <c r="B56" t="s">
        <v>119</v>
      </c>
      <c r="C56" s="12">
        <v>8</v>
      </c>
      <c r="D56" s="8">
        <v>2.11</v>
      </c>
      <c r="E56" s="12">
        <v>8</v>
      </c>
      <c r="F56" s="8">
        <v>3.96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8</v>
      </c>
      <c r="D57" s="8">
        <v>2.11</v>
      </c>
      <c r="E57" s="12">
        <v>6</v>
      </c>
      <c r="F57" s="8">
        <v>2.97</v>
      </c>
      <c r="G57" s="12">
        <v>2</v>
      </c>
      <c r="H57" s="8">
        <v>1.1399999999999999</v>
      </c>
      <c r="I57" s="12">
        <v>0</v>
      </c>
    </row>
    <row r="58" spans="2:9" ht="15" customHeight="1" x14ac:dyDescent="0.2">
      <c r="B58" t="s">
        <v>127</v>
      </c>
      <c r="C58" s="12">
        <v>8</v>
      </c>
      <c r="D58" s="8">
        <v>2.11</v>
      </c>
      <c r="E58" s="12">
        <v>6</v>
      </c>
      <c r="F58" s="8">
        <v>2.97</v>
      </c>
      <c r="G58" s="12">
        <v>2</v>
      </c>
      <c r="H58" s="8">
        <v>1.1399999999999999</v>
      </c>
      <c r="I58" s="12">
        <v>0</v>
      </c>
    </row>
    <row r="59" spans="2:9" ht="15" customHeight="1" x14ac:dyDescent="0.2">
      <c r="B59" t="s">
        <v>108</v>
      </c>
      <c r="C59" s="12">
        <v>7</v>
      </c>
      <c r="D59" s="8">
        <v>1.85</v>
      </c>
      <c r="E59" s="12">
        <v>0</v>
      </c>
      <c r="F59" s="8">
        <v>0</v>
      </c>
      <c r="G59" s="12">
        <v>7</v>
      </c>
      <c r="H59" s="8">
        <v>4</v>
      </c>
      <c r="I59" s="12">
        <v>0</v>
      </c>
    </row>
    <row r="60" spans="2:9" ht="15" customHeight="1" x14ac:dyDescent="0.2">
      <c r="B60" t="s">
        <v>110</v>
      </c>
      <c r="C60" s="12">
        <v>7</v>
      </c>
      <c r="D60" s="8">
        <v>1.85</v>
      </c>
      <c r="E60" s="12">
        <v>2</v>
      </c>
      <c r="F60" s="8">
        <v>0.99</v>
      </c>
      <c r="G60" s="12">
        <v>5</v>
      </c>
      <c r="H60" s="8">
        <v>2.86</v>
      </c>
      <c r="I60" s="12">
        <v>0</v>
      </c>
    </row>
    <row r="61" spans="2:9" ht="15" customHeight="1" x14ac:dyDescent="0.2">
      <c r="B61" t="s">
        <v>188</v>
      </c>
      <c r="C61" s="12">
        <v>7</v>
      </c>
      <c r="D61" s="8">
        <v>1.85</v>
      </c>
      <c r="E61" s="12">
        <v>2</v>
      </c>
      <c r="F61" s="8">
        <v>0.99</v>
      </c>
      <c r="G61" s="12">
        <v>5</v>
      </c>
      <c r="H61" s="8">
        <v>2.86</v>
      </c>
      <c r="I61" s="12">
        <v>0</v>
      </c>
    </row>
    <row r="62" spans="2:9" ht="15" customHeight="1" x14ac:dyDescent="0.2">
      <c r="B62" t="s">
        <v>133</v>
      </c>
      <c r="C62" s="12">
        <v>7</v>
      </c>
      <c r="D62" s="8">
        <v>1.85</v>
      </c>
      <c r="E62" s="12">
        <v>6</v>
      </c>
      <c r="F62" s="8">
        <v>2.97</v>
      </c>
      <c r="G62" s="12">
        <v>1</v>
      </c>
      <c r="H62" s="8">
        <v>0.56999999999999995</v>
      </c>
      <c r="I62" s="12">
        <v>0</v>
      </c>
    </row>
    <row r="63" spans="2:9" ht="15" customHeight="1" x14ac:dyDescent="0.2">
      <c r="B63" t="s">
        <v>147</v>
      </c>
      <c r="C63" s="12">
        <v>6</v>
      </c>
      <c r="D63" s="8">
        <v>1.58</v>
      </c>
      <c r="E63" s="12">
        <v>2</v>
      </c>
      <c r="F63" s="8">
        <v>0.99</v>
      </c>
      <c r="G63" s="12">
        <v>4</v>
      </c>
      <c r="H63" s="8">
        <v>2.29</v>
      </c>
      <c r="I63" s="12">
        <v>0</v>
      </c>
    </row>
    <row r="64" spans="2:9" ht="15" customHeight="1" x14ac:dyDescent="0.2">
      <c r="B64" t="s">
        <v>189</v>
      </c>
      <c r="C64" s="12">
        <v>6</v>
      </c>
      <c r="D64" s="8">
        <v>1.58</v>
      </c>
      <c r="E64" s="12">
        <v>2</v>
      </c>
      <c r="F64" s="8">
        <v>0.99</v>
      </c>
      <c r="G64" s="12">
        <v>4</v>
      </c>
      <c r="H64" s="8">
        <v>2.29</v>
      </c>
      <c r="I64" s="12">
        <v>0</v>
      </c>
    </row>
    <row r="65" spans="2:9" ht="15" customHeight="1" x14ac:dyDescent="0.2">
      <c r="B65" t="s">
        <v>115</v>
      </c>
      <c r="C65" s="12">
        <v>6</v>
      </c>
      <c r="D65" s="8">
        <v>1.58</v>
      </c>
      <c r="E65" s="12">
        <v>1</v>
      </c>
      <c r="F65" s="8">
        <v>0.5</v>
      </c>
      <c r="G65" s="12">
        <v>5</v>
      </c>
      <c r="H65" s="8">
        <v>2.86</v>
      </c>
      <c r="I65" s="12">
        <v>0</v>
      </c>
    </row>
    <row r="66" spans="2:9" ht="15" customHeight="1" x14ac:dyDescent="0.2">
      <c r="B66" t="s">
        <v>118</v>
      </c>
      <c r="C66" s="12">
        <v>6</v>
      </c>
      <c r="D66" s="8">
        <v>1.58</v>
      </c>
      <c r="E66" s="12">
        <v>4</v>
      </c>
      <c r="F66" s="8">
        <v>1.98</v>
      </c>
      <c r="G66" s="12">
        <v>2</v>
      </c>
      <c r="H66" s="8">
        <v>1.1399999999999999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D5F8-AF7E-4890-908F-52E776970CEC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2</v>
      </c>
      <c r="D5" s="8">
        <v>0.61</v>
      </c>
      <c r="E5" s="12">
        <v>1</v>
      </c>
      <c r="F5" s="8">
        <v>0.44</v>
      </c>
      <c r="G5" s="12">
        <v>1</v>
      </c>
      <c r="H5" s="8">
        <v>1.04</v>
      </c>
      <c r="I5" s="12">
        <v>0</v>
      </c>
    </row>
    <row r="6" spans="2:9" ht="15" customHeight="1" x14ac:dyDescent="0.2">
      <c r="B6" t="s">
        <v>31</v>
      </c>
      <c r="C6" s="12">
        <v>50</v>
      </c>
      <c r="D6" s="8">
        <v>15.24</v>
      </c>
      <c r="E6" s="12">
        <v>28</v>
      </c>
      <c r="F6" s="8">
        <v>12.39</v>
      </c>
      <c r="G6" s="12">
        <v>22</v>
      </c>
      <c r="H6" s="8">
        <v>22.92</v>
      </c>
      <c r="I6" s="12">
        <v>0</v>
      </c>
    </row>
    <row r="7" spans="2:9" ht="15" customHeight="1" x14ac:dyDescent="0.2">
      <c r="B7" t="s">
        <v>32</v>
      </c>
      <c r="C7" s="12">
        <v>42</v>
      </c>
      <c r="D7" s="8">
        <v>12.8</v>
      </c>
      <c r="E7" s="12">
        <v>25</v>
      </c>
      <c r="F7" s="8">
        <v>11.06</v>
      </c>
      <c r="G7" s="12">
        <v>16</v>
      </c>
      <c r="H7" s="8">
        <v>16.670000000000002</v>
      </c>
      <c r="I7" s="12">
        <v>1</v>
      </c>
    </row>
    <row r="8" spans="2:9" ht="15" customHeight="1" x14ac:dyDescent="0.2">
      <c r="B8" t="s">
        <v>33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1.04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4</v>
      </c>
      <c r="D10" s="8">
        <v>1.22</v>
      </c>
      <c r="E10" s="12">
        <v>1</v>
      </c>
      <c r="F10" s="8">
        <v>0.44</v>
      </c>
      <c r="G10" s="12">
        <v>3</v>
      </c>
      <c r="H10" s="8">
        <v>3.13</v>
      </c>
      <c r="I10" s="12">
        <v>0</v>
      </c>
    </row>
    <row r="11" spans="2:9" ht="15" customHeight="1" x14ac:dyDescent="0.2">
      <c r="B11" t="s">
        <v>36</v>
      </c>
      <c r="C11" s="12">
        <v>98</v>
      </c>
      <c r="D11" s="8">
        <v>29.88</v>
      </c>
      <c r="E11" s="12">
        <v>65</v>
      </c>
      <c r="F11" s="8">
        <v>28.76</v>
      </c>
      <c r="G11" s="12">
        <v>33</v>
      </c>
      <c r="H11" s="8">
        <v>34.380000000000003</v>
      </c>
      <c r="I11" s="12">
        <v>0</v>
      </c>
    </row>
    <row r="12" spans="2:9" ht="15" customHeight="1" x14ac:dyDescent="0.2">
      <c r="B12" t="s">
        <v>37</v>
      </c>
      <c r="C12" s="12">
        <v>2</v>
      </c>
      <c r="D12" s="8">
        <v>0.61</v>
      </c>
      <c r="E12" s="12">
        <v>0</v>
      </c>
      <c r="F12" s="8">
        <v>0</v>
      </c>
      <c r="G12" s="12">
        <v>2</v>
      </c>
      <c r="H12" s="8">
        <v>2.08</v>
      </c>
      <c r="I12" s="12">
        <v>0</v>
      </c>
    </row>
    <row r="13" spans="2:9" ht="15" customHeight="1" x14ac:dyDescent="0.2">
      <c r="B13" t="s">
        <v>38</v>
      </c>
      <c r="C13" s="12">
        <v>14</v>
      </c>
      <c r="D13" s="8">
        <v>4.2699999999999996</v>
      </c>
      <c r="E13" s="12">
        <v>12</v>
      </c>
      <c r="F13" s="8">
        <v>5.31</v>
      </c>
      <c r="G13" s="12">
        <v>2</v>
      </c>
      <c r="H13" s="8">
        <v>2.08</v>
      </c>
      <c r="I13" s="12">
        <v>0</v>
      </c>
    </row>
    <row r="14" spans="2:9" ht="15" customHeight="1" x14ac:dyDescent="0.2">
      <c r="B14" t="s">
        <v>39</v>
      </c>
      <c r="C14" s="12">
        <v>4</v>
      </c>
      <c r="D14" s="8">
        <v>1.22</v>
      </c>
      <c r="E14" s="12">
        <v>2</v>
      </c>
      <c r="F14" s="8">
        <v>0.88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40</v>
      </c>
      <c r="C15" s="12">
        <v>37</v>
      </c>
      <c r="D15" s="8">
        <v>11.28</v>
      </c>
      <c r="E15" s="12">
        <v>30</v>
      </c>
      <c r="F15" s="8">
        <v>13.27</v>
      </c>
      <c r="G15" s="12">
        <v>7</v>
      </c>
      <c r="H15" s="8">
        <v>7.29</v>
      </c>
      <c r="I15" s="12">
        <v>0</v>
      </c>
    </row>
    <row r="16" spans="2:9" ht="15" customHeight="1" x14ac:dyDescent="0.2">
      <c r="B16" t="s">
        <v>41</v>
      </c>
      <c r="C16" s="12">
        <v>42</v>
      </c>
      <c r="D16" s="8">
        <v>12.8</v>
      </c>
      <c r="E16" s="12">
        <v>40</v>
      </c>
      <c r="F16" s="8">
        <v>17.7</v>
      </c>
      <c r="G16" s="12">
        <v>1</v>
      </c>
      <c r="H16" s="8">
        <v>1.04</v>
      </c>
      <c r="I16" s="12">
        <v>0</v>
      </c>
    </row>
    <row r="17" spans="2:9" ht="15" customHeight="1" x14ac:dyDescent="0.2">
      <c r="B17" t="s">
        <v>42</v>
      </c>
      <c r="C17" s="12">
        <v>12</v>
      </c>
      <c r="D17" s="8">
        <v>3.66</v>
      </c>
      <c r="E17" s="12">
        <v>11</v>
      </c>
      <c r="F17" s="8">
        <v>4.87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8</v>
      </c>
      <c r="D18" s="8">
        <v>2.44</v>
      </c>
      <c r="E18" s="12">
        <v>3</v>
      </c>
      <c r="F18" s="8">
        <v>1.33</v>
      </c>
      <c r="G18" s="12">
        <v>5</v>
      </c>
      <c r="H18" s="8">
        <v>5.21</v>
      </c>
      <c r="I18" s="12">
        <v>0</v>
      </c>
    </row>
    <row r="19" spans="2:9" ht="15" customHeight="1" x14ac:dyDescent="0.2">
      <c r="B19" t="s">
        <v>44</v>
      </c>
      <c r="C19" s="12">
        <v>12</v>
      </c>
      <c r="D19" s="8">
        <v>3.66</v>
      </c>
      <c r="E19" s="12">
        <v>8</v>
      </c>
      <c r="F19" s="8">
        <v>3.54</v>
      </c>
      <c r="G19" s="12">
        <v>3</v>
      </c>
      <c r="H19" s="8">
        <v>3.13</v>
      </c>
      <c r="I19" s="12">
        <v>0</v>
      </c>
    </row>
    <row r="20" spans="2:9" ht="15" customHeight="1" x14ac:dyDescent="0.2">
      <c r="B20" s="9" t="s">
        <v>198</v>
      </c>
      <c r="C20" s="12">
        <f>SUM(LTBL_24443[総数／事業所数])</f>
        <v>328</v>
      </c>
      <c r="E20" s="12">
        <f>SUBTOTAL(109,LTBL_24443[個人／事業所数])</f>
        <v>226</v>
      </c>
      <c r="G20" s="12">
        <f>SUBTOTAL(109,LTBL_24443[法人／事業所数])</f>
        <v>96</v>
      </c>
      <c r="I20" s="12">
        <f>SUBTOTAL(109,LTBL_24443[法人以外の団体／事業所数])</f>
        <v>1</v>
      </c>
    </row>
    <row r="21" spans="2:9" ht="15" customHeight="1" x14ac:dyDescent="0.2">
      <c r="E21" s="11">
        <f>LTBL_24443[[#Totals],[個人／事業所数]]/LTBL_24443[[#Totals],[総数／事業所数]]</f>
        <v>0.68902439024390238</v>
      </c>
      <c r="G21" s="11">
        <f>LTBL_24443[[#Totals],[法人／事業所数]]/LTBL_24443[[#Totals],[総数／事業所数]]</f>
        <v>0.29268292682926828</v>
      </c>
      <c r="I21" s="11">
        <f>LTBL_24443[[#Totals],[法人以外の団体／事業所数]]/LTBL_24443[[#Totals],[総数／事業所数]]</f>
        <v>3.0487804878048782E-3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62</v>
      </c>
      <c r="C24" s="12">
        <v>44</v>
      </c>
      <c r="D24" s="8">
        <v>13.41</v>
      </c>
      <c r="E24" s="12">
        <v>28</v>
      </c>
      <c r="F24" s="8">
        <v>12.39</v>
      </c>
      <c r="G24" s="12">
        <v>16</v>
      </c>
      <c r="H24" s="8">
        <v>16.670000000000002</v>
      </c>
      <c r="I24" s="12">
        <v>0</v>
      </c>
    </row>
    <row r="25" spans="2:9" ht="15" customHeight="1" x14ac:dyDescent="0.2">
      <c r="B25" t="s">
        <v>67</v>
      </c>
      <c r="C25" s="12">
        <v>34</v>
      </c>
      <c r="D25" s="8">
        <v>10.37</v>
      </c>
      <c r="E25" s="12">
        <v>34</v>
      </c>
      <c r="F25" s="8">
        <v>15.04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53</v>
      </c>
      <c r="C26" s="12">
        <v>26</v>
      </c>
      <c r="D26" s="8">
        <v>7.93</v>
      </c>
      <c r="E26" s="12">
        <v>8</v>
      </c>
      <c r="F26" s="8">
        <v>3.54</v>
      </c>
      <c r="G26" s="12">
        <v>18</v>
      </c>
      <c r="H26" s="8">
        <v>18.75</v>
      </c>
      <c r="I26" s="12">
        <v>0</v>
      </c>
    </row>
    <row r="27" spans="2:9" ht="15" customHeight="1" x14ac:dyDescent="0.2">
      <c r="B27" t="s">
        <v>66</v>
      </c>
      <c r="C27" s="12">
        <v>25</v>
      </c>
      <c r="D27" s="8">
        <v>7.62</v>
      </c>
      <c r="E27" s="12">
        <v>24</v>
      </c>
      <c r="F27" s="8">
        <v>10.62</v>
      </c>
      <c r="G27" s="12">
        <v>1</v>
      </c>
      <c r="H27" s="8">
        <v>1.04</v>
      </c>
      <c r="I27" s="12">
        <v>0</v>
      </c>
    </row>
    <row r="28" spans="2:9" ht="15" customHeight="1" x14ac:dyDescent="0.2">
      <c r="B28" t="s">
        <v>60</v>
      </c>
      <c r="C28" s="12">
        <v>21</v>
      </c>
      <c r="D28" s="8">
        <v>6.4</v>
      </c>
      <c r="E28" s="12">
        <v>16</v>
      </c>
      <c r="F28" s="8">
        <v>7.08</v>
      </c>
      <c r="G28" s="12">
        <v>5</v>
      </c>
      <c r="H28" s="8">
        <v>5.21</v>
      </c>
      <c r="I28" s="12">
        <v>0</v>
      </c>
    </row>
    <row r="29" spans="2:9" ht="15" customHeight="1" x14ac:dyDescent="0.2">
      <c r="B29" t="s">
        <v>61</v>
      </c>
      <c r="C29" s="12">
        <v>17</v>
      </c>
      <c r="D29" s="8">
        <v>5.18</v>
      </c>
      <c r="E29" s="12">
        <v>11</v>
      </c>
      <c r="F29" s="8">
        <v>4.87</v>
      </c>
      <c r="G29" s="12">
        <v>6</v>
      </c>
      <c r="H29" s="8">
        <v>6.25</v>
      </c>
      <c r="I29" s="12">
        <v>0</v>
      </c>
    </row>
    <row r="30" spans="2:9" ht="15" customHeight="1" x14ac:dyDescent="0.2">
      <c r="B30" t="s">
        <v>54</v>
      </c>
      <c r="C30" s="12">
        <v>16</v>
      </c>
      <c r="D30" s="8">
        <v>4.88</v>
      </c>
      <c r="E30" s="12">
        <v>16</v>
      </c>
      <c r="F30" s="8">
        <v>7.08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14</v>
      </c>
      <c r="D31" s="8">
        <v>4.2699999999999996</v>
      </c>
      <c r="E31" s="12">
        <v>12</v>
      </c>
      <c r="F31" s="8">
        <v>5.31</v>
      </c>
      <c r="G31" s="12">
        <v>2</v>
      </c>
      <c r="H31" s="8">
        <v>2.08</v>
      </c>
      <c r="I31" s="12">
        <v>0</v>
      </c>
    </row>
    <row r="32" spans="2:9" ht="15" customHeight="1" x14ac:dyDescent="0.2">
      <c r="B32" t="s">
        <v>89</v>
      </c>
      <c r="C32" s="12">
        <v>12</v>
      </c>
      <c r="D32" s="8">
        <v>3.66</v>
      </c>
      <c r="E32" s="12">
        <v>9</v>
      </c>
      <c r="F32" s="8">
        <v>3.98</v>
      </c>
      <c r="G32" s="12">
        <v>2</v>
      </c>
      <c r="H32" s="8">
        <v>2.08</v>
      </c>
      <c r="I32" s="12">
        <v>1</v>
      </c>
    </row>
    <row r="33" spans="2:9" ht="15" customHeight="1" x14ac:dyDescent="0.2">
      <c r="B33" t="s">
        <v>69</v>
      </c>
      <c r="C33" s="12">
        <v>12</v>
      </c>
      <c r="D33" s="8">
        <v>3.66</v>
      </c>
      <c r="E33" s="12">
        <v>11</v>
      </c>
      <c r="F33" s="8">
        <v>4.87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55</v>
      </c>
      <c r="C34" s="12">
        <v>8</v>
      </c>
      <c r="D34" s="8">
        <v>2.44</v>
      </c>
      <c r="E34" s="12">
        <v>4</v>
      </c>
      <c r="F34" s="8">
        <v>1.77</v>
      </c>
      <c r="G34" s="12">
        <v>4</v>
      </c>
      <c r="H34" s="8">
        <v>4.17</v>
      </c>
      <c r="I34" s="12">
        <v>0</v>
      </c>
    </row>
    <row r="35" spans="2:9" ht="15" customHeight="1" x14ac:dyDescent="0.2">
      <c r="B35" t="s">
        <v>82</v>
      </c>
      <c r="C35" s="12">
        <v>7</v>
      </c>
      <c r="D35" s="8">
        <v>2.13</v>
      </c>
      <c r="E35" s="12">
        <v>2</v>
      </c>
      <c r="F35" s="8">
        <v>0.88</v>
      </c>
      <c r="G35" s="12">
        <v>5</v>
      </c>
      <c r="H35" s="8">
        <v>5.21</v>
      </c>
      <c r="I35" s="12">
        <v>0</v>
      </c>
    </row>
    <row r="36" spans="2:9" ht="15" customHeight="1" x14ac:dyDescent="0.2">
      <c r="B36" t="s">
        <v>58</v>
      </c>
      <c r="C36" s="12">
        <v>6</v>
      </c>
      <c r="D36" s="8">
        <v>1.83</v>
      </c>
      <c r="E36" s="12">
        <v>3</v>
      </c>
      <c r="F36" s="8">
        <v>1.33</v>
      </c>
      <c r="G36" s="12">
        <v>3</v>
      </c>
      <c r="H36" s="8">
        <v>3.13</v>
      </c>
      <c r="I36" s="12">
        <v>0</v>
      </c>
    </row>
    <row r="37" spans="2:9" ht="15" customHeight="1" x14ac:dyDescent="0.2">
      <c r="B37" t="s">
        <v>70</v>
      </c>
      <c r="C37" s="12">
        <v>6</v>
      </c>
      <c r="D37" s="8">
        <v>1.83</v>
      </c>
      <c r="E37" s="12">
        <v>3</v>
      </c>
      <c r="F37" s="8">
        <v>1.33</v>
      </c>
      <c r="G37" s="12">
        <v>3</v>
      </c>
      <c r="H37" s="8">
        <v>3.13</v>
      </c>
      <c r="I37" s="12">
        <v>0</v>
      </c>
    </row>
    <row r="38" spans="2:9" ht="15" customHeight="1" x14ac:dyDescent="0.2">
      <c r="B38" t="s">
        <v>72</v>
      </c>
      <c r="C38" s="12">
        <v>6</v>
      </c>
      <c r="D38" s="8">
        <v>1.83</v>
      </c>
      <c r="E38" s="12">
        <v>6</v>
      </c>
      <c r="F38" s="8">
        <v>2.65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5</v>
      </c>
      <c r="D39" s="8">
        <v>1.52</v>
      </c>
      <c r="E39" s="12">
        <v>3</v>
      </c>
      <c r="F39" s="8">
        <v>1.33</v>
      </c>
      <c r="G39" s="12">
        <v>2</v>
      </c>
      <c r="H39" s="8">
        <v>2.08</v>
      </c>
      <c r="I39" s="12">
        <v>0</v>
      </c>
    </row>
    <row r="40" spans="2:9" ht="15" customHeight="1" x14ac:dyDescent="0.2">
      <c r="B40" t="s">
        <v>79</v>
      </c>
      <c r="C40" s="12">
        <v>5</v>
      </c>
      <c r="D40" s="8">
        <v>1.52</v>
      </c>
      <c r="E40" s="12">
        <v>0</v>
      </c>
      <c r="F40" s="8">
        <v>0</v>
      </c>
      <c r="G40" s="12">
        <v>5</v>
      </c>
      <c r="H40" s="8">
        <v>5.21</v>
      </c>
      <c r="I40" s="12">
        <v>0</v>
      </c>
    </row>
    <row r="41" spans="2:9" ht="15" customHeight="1" x14ac:dyDescent="0.2">
      <c r="B41" t="s">
        <v>87</v>
      </c>
      <c r="C41" s="12">
        <v>5</v>
      </c>
      <c r="D41" s="8">
        <v>1.52</v>
      </c>
      <c r="E41" s="12">
        <v>4</v>
      </c>
      <c r="F41" s="8">
        <v>1.77</v>
      </c>
      <c r="G41" s="12">
        <v>1</v>
      </c>
      <c r="H41" s="8">
        <v>1.04</v>
      </c>
      <c r="I41" s="12">
        <v>0</v>
      </c>
    </row>
    <row r="42" spans="2:9" ht="15" customHeight="1" x14ac:dyDescent="0.2">
      <c r="B42" t="s">
        <v>99</v>
      </c>
      <c r="C42" s="12">
        <v>4</v>
      </c>
      <c r="D42" s="8">
        <v>1.22</v>
      </c>
      <c r="E42" s="12">
        <v>2</v>
      </c>
      <c r="F42" s="8">
        <v>0.88</v>
      </c>
      <c r="G42" s="12">
        <v>2</v>
      </c>
      <c r="H42" s="8">
        <v>2.08</v>
      </c>
      <c r="I42" s="12">
        <v>0</v>
      </c>
    </row>
    <row r="43" spans="2:9" ht="15" customHeight="1" x14ac:dyDescent="0.2">
      <c r="B43" t="s">
        <v>59</v>
      </c>
      <c r="C43" s="12">
        <v>4</v>
      </c>
      <c r="D43" s="8">
        <v>1.22</v>
      </c>
      <c r="E43" s="12">
        <v>3</v>
      </c>
      <c r="F43" s="8">
        <v>1.33</v>
      </c>
      <c r="G43" s="12">
        <v>1</v>
      </c>
      <c r="H43" s="8">
        <v>1.04</v>
      </c>
      <c r="I43" s="12">
        <v>0</v>
      </c>
    </row>
    <row r="44" spans="2:9" ht="15" customHeight="1" x14ac:dyDescent="0.2">
      <c r="B44" t="s">
        <v>68</v>
      </c>
      <c r="C44" s="12">
        <v>4</v>
      </c>
      <c r="D44" s="8">
        <v>1.22</v>
      </c>
      <c r="E44" s="12">
        <v>3</v>
      </c>
      <c r="F44" s="8">
        <v>1.33</v>
      </c>
      <c r="G44" s="12">
        <v>1</v>
      </c>
      <c r="H44" s="8">
        <v>1.04</v>
      </c>
      <c r="I44" s="12">
        <v>0</v>
      </c>
    </row>
    <row r="45" spans="2:9" ht="15" customHeight="1" x14ac:dyDescent="0.2">
      <c r="B45" t="s">
        <v>88</v>
      </c>
      <c r="C45" s="12">
        <v>4</v>
      </c>
      <c r="D45" s="8">
        <v>1.22</v>
      </c>
      <c r="E45" s="12">
        <v>3</v>
      </c>
      <c r="F45" s="8">
        <v>1.33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200</v>
      </c>
      <c r="C48" s="10" t="s">
        <v>46</v>
      </c>
      <c r="D48" s="10" t="s">
        <v>47</v>
      </c>
      <c r="E48" s="10" t="s">
        <v>48</v>
      </c>
      <c r="F48" s="10" t="s">
        <v>49</v>
      </c>
      <c r="G48" s="10" t="s">
        <v>50</v>
      </c>
      <c r="H48" s="10" t="s">
        <v>51</v>
      </c>
      <c r="I48" s="10" t="s">
        <v>52</v>
      </c>
    </row>
    <row r="49" spans="2:9" ht="15" customHeight="1" x14ac:dyDescent="0.2">
      <c r="B49" t="s">
        <v>124</v>
      </c>
      <c r="C49" s="12">
        <v>20</v>
      </c>
      <c r="D49" s="8">
        <v>6.1</v>
      </c>
      <c r="E49" s="12">
        <v>20</v>
      </c>
      <c r="F49" s="8">
        <v>8.85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123</v>
      </c>
      <c r="C50" s="12">
        <v>13</v>
      </c>
      <c r="D50" s="8">
        <v>3.96</v>
      </c>
      <c r="E50" s="12">
        <v>13</v>
      </c>
      <c r="F50" s="8">
        <v>5.75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114</v>
      </c>
      <c r="C51" s="12">
        <v>12</v>
      </c>
      <c r="D51" s="8">
        <v>3.66</v>
      </c>
      <c r="E51" s="12">
        <v>8</v>
      </c>
      <c r="F51" s="8">
        <v>3.54</v>
      </c>
      <c r="G51" s="12">
        <v>4</v>
      </c>
      <c r="H51" s="8">
        <v>4.17</v>
      </c>
      <c r="I51" s="12">
        <v>0</v>
      </c>
    </row>
    <row r="52" spans="2:9" ht="15" customHeight="1" x14ac:dyDescent="0.2">
      <c r="B52" t="s">
        <v>108</v>
      </c>
      <c r="C52" s="12">
        <v>11</v>
      </c>
      <c r="D52" s="8">
        <v>3.35</v>
      </c>
      <c r="E52" s="12">
        <v>1</v>
      </c>
      <c r="F52" s="8">
        <v>0.44</v>
      </c>
      <c r="G52" s="12">
        <v>10</v>
      </c>
      <c r="H52" s="8">
        <v>10.42</v>
      </c>
      <c r="I52" s="12">
        <v>0</v>
      </c>
    </row>
    <row r="53" spans="2:9" ht="15" customHeight="1" x14ac:dyDescent="0.2">
      <c r="B53" t="s">
        <v>116</v>
      </c>
      <c r="C53" s="12">
        <v>11</v>
      </c>
      <c r="D53" s="8">
        <v>3.35</v>
      </c>
      <c r="E53" s="12">
        <v>10</v>
      </c>
      <c r="F53" s="8">
        <v>4.42</v>
      </c>
      <c r="G53" s="12">
        <v>1</v>
      </c>
      <c r="H53" s="8">
        <v>1.04</v>
      </c>
      <c r="I53" s="12">
        <v>0</v>
      </c>
    </row>
    <row r="54" spans="2:9" ht="15" customHeight="1" x14ac:dyDescent="0.2">
      <c r="B54" t="s">
        <v>117</v>
      </c>
      <c r="C54" s="12">
        <v>11</v>
      </c>
      <c r="D54" s="8">
        <v>3.35</v>
      </c>
      <c r="E54" s="12">
        <v>11</v>
      </c>
      <c r="F54" s="8">
        <v>4.87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145</v>
      </c>
      <c r="C55" s="12">
        <v>10</v>
      </c>
      <c r="D55" s="8">
        <v>3.05</v>
      </c>
      <c r="E55" s="12">
        <v>8</v>
      </c>
      <c r="F55" s="8">
        <v>3.54</v>
      </c>
      <c r="G55" s="12">
        <v>2</v>
      </c>
      <c r="H55" s="8">
        <v>2.08</v>
      </c>
      <c r="I55" s="12">
        <v>0</v>
      </c>
    </row>
    <row r="56" spans="2:9" ht="15" customHeight="1" x14ac:dyDescent="0.2">
      <c r="B56" t="s">
        <v>115</v>
      </c>
      <c r="C56" s="12">
        <v>8</v>
      </c>
      <c r="D56" s="8">
        <v>2.44</v>
      </c>
      <c r="E56" s="12">
        <v>5</v>
      </c>
      <c r="F56" s="8">
        <v>2.21</v>
      </c>
      <c r="G56" s="12">
        <v>3</v>
      </c>
      <c r="H56" s="8">
        <v>3.13</v>
      </c>
      <c r="I56" s="12">
        <v>0</v>
      </c>
    </row>
    <row r="57" spans="2:9" ht="15" customHeight="1" x14ac:dyDescent="0.2">
      <c r="B57" t="s">
        <v>110</v>
      </c>
      <c r="C57" s="12">
        <v>7</v>
      </c>
      <c r="D57" s="8">
        <v>2.13</v>
      </c>
      <c r="E57" s="12">
        <v>4</v>
      </c>
      <c r="F57" s="8">
        <v>1.77</v>
      </c>
      <c r="G57" s="12">
        <v>3</v>
      </c>
      <c r="H57" s="8">
        <v>3.13</v>
      </c>
      <c r="I57" s="12">
        <v>0</v>
      </c>
    </row>
    <row r="58" spans="2:9" ht="15" customHeight="1" x14ac:dyDescent="0.2">
      <c r="B58" t="s">
        <v>142</v>
      </c>
      <c r="C58" s="12">
        <v>7</v>
      </c>
      <c r="D58" s="8">
        <v>2.13</v>
      </c>
      <c r="E58" s="12">
        <v>0</v>
      </c>
      <c r="F58" s="8">
        <v>0</v>
      </c>
      <c r="G58" s="12">
        <v>7</v>
      </c>
      <c r="H58" s="8">
        <v>7.29</v>
      </c>
      <c r="I58" s="12">
        <v>0</v>
      </c>
    </row>
    <row r="59" spans="2:9" ht="15" customHeight="1" x14ac:dyDescent="0.2">
      <c r="B59" t="s">
        <v>125</v>
      </c>
      <c r="C59" s="12">
        <v>7</v>
      </c>
      <c r="D59" s="8">
        <v>2.13</v>
      </c>
      <c r="E59" s="12">
        <v>7</v>
      </c>
      <c r="F59" s="8">
        <v>3.1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109</v>
      </c>
      <c r="C60" s="12">
        <v>6</v>
      </c>
      <c r="D60" s="8">
        <v>1.83</v>
      </c>
      <c r="E60" s="12">
        <v>2</v>
      </c>
      <c r="F60" s="8">
        <v>0.88</v>
      </c>
      <c r="G60" s="12">
        <v>4</v>
      </c>
      <c r="H60" s="8">
        <v>4.17</v>
      </c>
      <c r="I60" s="12">
        <v>0</v>
      </c>
    </row>
    <row r="61" spans="2:9" ht="15" customHeight="1" x14ac:dyDescent="0.2">
      <c r="B61" t="s">
        <v>156</v>
      </c>
      <c r="C61" s="12">
        <v>6</v>
      </c>
      <c r="D61" s="8">
        <v>1.83</v>
      </c>
      <c r="E61" s="12">
        <v>5</v>
      </c>
      <c r="F61" s="8">
        <v>2.21</v>
      </c>
      <c r="G61" s="12">
        <v>1</v>
      </c>
      <c r="H61" s="8">
        <v>1.04</v>
      </c>
      <c r="I61" s="12">
        <v>0</v>
      </c>
    </row>
    <row r="62" spans="2:9" ht="15" customHeight="1" x14ac:dyDescent="0.2">
      <c r="B62" t="s">
        <v>149</v>
      </c>
      <c r="C62" s="12">
        <v>6</v>
      </c>
      <c r="D62" s="8">
        <v>1.83</v>
      </c>
      <c r="E62" s="12">
        <v>6</v>
      </c>
      <c r="F62" s="8">
        <v>2.65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127</v>
      </c>
      <c r="C63" s="12">
        <v>6</v>
      </c>
      <c r="D63" s="8">
        <v>1.83</v>
      </c>
      <c r="E63" s="12">
        <v>6</v>
      </c>
      <c r="F63" s="8">
        <v>2.65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190</v>
      </c>
      <c r="C64" s="12">
        <v>5</v>
      </c>
      <c r="D64" s="8">
        <v>1.52</v>
      </c>
      <c r="E64" s="12">
        <v>5</v>
      </c>
      <c r="F64" s="8">
        <v>2.21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113</v>
      </c>
      <c r="C65" s="12">
        <v>5</v>
      </c>
      <c r="D65" s="8">
        <v>1.52</v>
      </c>
      <c r="E65" s="12">
        <v>3</v>
      </c>
      <c r="F65" s="8">
        <v>1.33</v>
      </c>
      <c r="G65" s="12">
        <v>2</v>
      </c>
      <c r="H65" s="8">
        <v>2.08</v>
      </c>
      <c r="I65" s="12">
        <v>0</v>
      </c>
    </row>
    <row r="66" spans="2:9" ht="15" customHeight="1" x14ac:dyDescent="0.2">
      <c r="B66" t="s">
        <v>136</v>
      </c>
      <c r="C66" s="12">
        <v>5</v>
      </c>
      <c r="D66" s="8">
        <v>1.52</v>
      </c>
      <c r="E66" s="12">
        <v>3</v>
      </c>
      <c r="F66" s="8">
        <v>1.33</v>
      </c>
      <c r="G66" s="12">
        <v>2</v>
      </c>
      <c r="H66" s="8">
        <v>2.08</v>
      </c>
      <c r="I66" s="12">
        <v>0</v>
      </c>
    </row>
    <row r="67" spans="2:9" ht="15" customHeight="1" x14ac:dyDescent="0.2">
      <c r="B67" t="s">
        <v>119</v>
      </c>
      <c r="C67" s="12">
        <v>5</v>
      </c>
      <c r="D67" s="8">
        <v>1.52</v>
      </c>
      <c r="E67" s="12">
        <v>5</v>
      </c>
      <c r="F67" s="8">
        <v>2.21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120</v>
      </c>
      <c r="C68" s="12">
        <v>5</v>
      </c>
      <c r="D68" s="8">
        <v>1.52</v>
      </c>
      <c r="E68" s="12">
        <v>4</v>
      </c>
      <c r="F68" s="8">
        <v>1.77</v>
      </c>
      <c r="G68" s="12">
        <v>1</v>
      </c>
      <c r="H68" s="8">
        <v>1.04</v>
      </c>
      <c r="I68" s="12">
        <v>0</v>
      </c>
    </row>
    <row r="69" spans="2:9" ht="15" customHeight="1" x14ac:dyDescent="0.2">
      <c r="B69" t="s">
        <v>122</v>
      </c>
      <c r="C69" s="12">
        <v>5</v>
      </c>
      <c r="D69" s="8">
        <v>1.52</v>
      </c>
      <c r="E69" s="12">
        <v>5</v>
      </c>
      <c r="F69" s="8">
        <v>2.21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153</v>
      </c>
      <c r="C70" s="12">
        <v>5</v>
      </c>
      <c r="D70" s="8">
        <v>1.52</v>
      </c>
      <c r="E70" s="12">
        <v>0</v>
      </c>
      <c r="F70" s="8">
        <v>0</v>
      </c>
      <c r="G70" s="12">
        <v>5</v>
      </c>
      <c r="H70" s="8">
        <v>5.21</v>
      </c>
      <c r="I70" s="12">
        <v>0</v>
      </c>
    </row>
    <row r="72" spans="2:9" ht="15" customHeight="1" x14ac:dyDescent="0.2">
      <c r="B72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67A9-DEF6-41D2-A008-8597621B95B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0.4</v>
      </c>
      <c r="E5" s="12">
        <v>0</v>
      </c>
      <c r="F5" s="8">
        <v>0</v>
      </c>
      <c r="G5" s="12">
        <v>1</v>
      </c>
      <c r="H5" s="8">
        <v>1.03</v>
      </c>
      <c r="I5" s="12">
        <v>0</v>
      </c>
    </row>
    <row r="6" spans="2:9" ht="15" customHeight="1" x14ac:dyDescent="0.2">
      <c r="B6" t="s">
        <v>31</v>
      </c>
      <c r="C6" s="12">
        <v>50</v>
      </c>
      <c r="D6" s="8">
        <v>20.16</v>
      </c>
      <c r="E6" s="12">
        <v>18</v>
      </c>
      <c r="F6" s="8">
        <v>12.24</v>
      </c>
      <c r="G6" s="12">
        <v>32</v>
      </c>
      <c r="H6" s="8">
        <v>32.99</v>
      </c>
      <c r="I6" s="12">
        <v>0</v>
      </c>
    </row>
    <row r="7" spans="2:9" ht="15" customHeight="1" x14ac:dyDescent="0.2">
      <c r="B7" t="s">
        <v>32</v>
      </c>
      <c r="C7" s="12">
        <v>26</v>
      </c>
      <c r="D7" s="8">
        <v>10.48</v>
      </c>
      <c r="E7" s="12">
        <v>11</v>
      </c>
      <c r="F7" s="8">
        <v>7.48</v>
      </c>
      <c r="G7" s="12">
        <v>15</v>
      </c>
      <c r="H7" s="8">
        <v>15.46</v>
      </c>
      <c r="I7" s="12">
        <v>0</v>
      </c>
    </row>
    <row r="8" spans="2:9" ht="15" customHeight="1" x14ac:dyDescent="0.2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1</v>
      </c>
      <c r="D9" s="8">
        <v>0.4</v>
      </c>
      <c r="E9" s="12">
        <v>0</v>
      </c>
      <c r="F9" s="8">
        <v>0</v>
      </c>
      <c r="G9" s="12">
        <v>1</v>
      </c>
      <c r="H9" s="8">
        <v>1.03</v>
      </c>
      <c r="I9" s="12">
        <v>0</v>
      </c>
    </row>
    <row r="10" spans="2:9" ht="15" customHeight="1" x14ac:dyDescent="0.2">
      <c r="B10" t="s">
        <v>35</v>
      </c>
      <c r="C10" s="12">
        <v>3</v>
      </c>
      <c r="D10" s="8">
        <v>1.21</v>
      </c>
      <c r="E10" s="12">
        <v>2</v>
      </c>
      <c r="F10" s="8">
        <v>1.36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36</v>
      </c>
      <c r="C11" s="12">
        <v>72</v>
      </c>
      <c r="D11" s="8">
        <v>29.03</v>
      </c>
      <c r="E11" s="12">
        <v>43</v>
      </c>
      <c r="F11" s="8">
        <v>29.25</v>
      </c>
      <c r="G11" s="12">
        <v>29</v>
      </c>
      <c r="H11" s="8">
        <v>29.9</v>
      </c>
      <c r="I11" s="12">
        <v>0</v>
      </c>
    </row>
    <row r="12" spans="2:9" ht="15" customHeight="1" x14ac:dyDescent="0.2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2</v>
      </c>
      <c r="D13" s="8">
        <v>0.81</v>
      </c>
      <c r="E13" s="12">
        <v>1</v>
      </c>
      <c r="F13" s="8">
        <v>0.68</v>
      </c>
      <c r="G13" s="12">
        <v>1</v>
      </c>
      <c r="H13" s="8">
        <v>1.03</v>
      </c>
      <c r="I13" s="12">
        <v>0</v>
      </c>
    </row>
    <row r="14" spans="2:9" ht="15" customHeight="1" x14ac:dyDescent="0.2">
      <c r="B14" t="s">
        <v>39</v>
      </c>
      <c r="C14" s="12">
        <v>10</v>
      </c>
      <c r="D14" s="8">
        <v>4.03</v>
      </c>
      <c r="E14" s="12">
        <v>6</v>
      </c>
      <c r="F14" s="8">
        <v>4.08</v>
      </c>
      <c r="G14" s="12">
        <v>4</v>
      </c>
      <c r="H14" s="8">
        <v>4.12</v>
      </c>
      <c r="I14" s="12">
        <v>0</v>
      </c>
    </row>
    <row r="15" spans="2:9" ht="15" customHeight="1" x14ac:dyDescent="0.2">
      <c r="B15" t="s">
        <v>40</v>
      </c>
      <c r="C15" s="12">
        <v>19</v>
      </c>
      <c r="D15" s="8">
        <v>7.66</v>
      </c>
      <c r="E15" s="12">
        <v>15</v>
      </c>
      <c r="F15" s="8">
        <v>10.199999999999999</v>
      </c>
      <c r="G15" s="12">
        <v>4</v>
      </c>
      <c r="H15" s="8">
        <v>4.12</v>
      </c>
      <c r="I15" s="12">
        <v>0</v>
      </c>
    </row>
    <row r="16" spans="2:9" ht="15" customHeight="1" x14ac:dyDescent="0.2">
      <c r="B16" t="s">
        <v>41</v>
      </c>
      <c r="C16" s="12">
        <v>31</v>
      </c>
      <c r="D16" s="8">
        <v>12.5</v>
      </c>
      <c r="E16" s="12">
        <v>28</v>
      </c>
      <c r="F16" s="8">
        <v>19.05</v>
      </c>
      <c r="G16" s="12">
        <v>3</v>
      </c>
      <c r="H16" s="8">
        <v>3.09</v>
      </c>
      <c r="I16" s="12">
        <v>0</v>
      </c>
    </row>
    <row r="17" spans="2:9" ht="15" customHeight="1" x14ac:dyDescent="0.2">
      <c r="B17" t="s">
        <v>42</v>
      </c>
      <c r="C17" s="12">
        <v>8</v>
      </c>
      <c r="D17" s="8">
        <v>3.23</v>
      </c>
      <c r="E17" s="12">
        <v>7</v>
      </c>
      <c r="F17" s="8">
        <v>4.76</v>
      </c>
      <c r="G17" s="12">
        <v>1</v>
      </c>
      <c r="H17" s="8">
        <v>1.03</v>
      </c>
      <c r="I17" s="12">
        <v>0</v>
      </c>
    </row>
    <row r="18" spans="2:9" ht="15" customHeight="1" x14ac:dyDescent="0.2">
      <c r="B18" t="s">
        <v>43</v>
      </c>
      <c r="C18" s="12">
        <v>14</v>
      </c>
      <c r="D18" s="8">
        <v>5.65</v>
      </c>
      <c r="E18" s="12">
        <v>8</v>
      </c>
      <c r="F18" s="8">
        <v>5.44</v>
      </c>
      <c r="G18" s="12">
        <v>3</v>
      </c>
      <c r="H18" s="8">
        <v>3.09</v>
      </c>
      <c r="I18" s="12">
        <v>0</v>
      </c>
    </row>
    <row r="19" spans="2:9" ht="15" customHeight="1" x14ac:dyDescent="0.2">
      <c r="B19" t="s">
        <v>44</v>
      </c>
      <c r="C19" s="12">
        <v>11</v>
      </c>
      <c r="D19" s="8">
        <v>4.4400000000000004</v>
      </c>
      <c r="E19" s="12">
        <v>8</v>
      </c>
      <c r="F19" s="8">
        <v>5.44</v>
      </c>
      <c r="G19" s="12">
        <v>3</v>
      </c>
      <c r="H19" s="8">
        <v>3.09</v>
      </c>
      <c r="I19" s="12">
        <v>0</v>
      </c>
    </row>
    <row r="20" spans="2:9" ht="15" customHeight="1" x14ac:dyDescent="0.2">
      <c r="B20" s="9" t="s">
        <v>198</v>
      </c>
      <c r="C20" s="12">
        <f>SUM(LTBL_24461[総数／事業所数])</f>
        <v>248</v>
      </c>
      <c r="E20" s="12">
        <f>SUBTOTAL(109,LTBL_24461[個人／事業所数])</f>
        <v>147</v>
      </c>
      <c r="G20" s="12">
        <f>SUBTOTAL(109,LTBL_24461[法人／事業所数])</f>
        <v>97</v>
      </c>
      <c r="I20" s="12">
        <f>SUBTOTAL(109,LTBL_24461[法人以外の団体／事業所数])</f>
        <v>1</v>
      </c>
    </row>
    <row r="21" spans="2:9" ht="15" customHeight="1" x14ac:dyDescent="0.2">
      <c r="E21" s="11">
        <f>LTBL_24461[[#Totals],[個人／事業所数]]/LTBL_24461[[#Totals],[総数／事業所数]]</f>
        <v>0.592741935483871</v>
      </c>
      <c r="G21" s="11">
        <f>LTBL_24461[[#Totals],[法人／事業所数]]/LTBL_24461[[#Totals],[総数／事業所数]]</f>
        <v>0.3911290322580645</v>
      </c>
      <c r="I21" s="11">
        <f>LTBL_24461[[#Totals],[法人以外の団体／事業所数]]/LTBL_24461[[#Totals],[総数／事業所数]]</f>
        <v>4.0322580645161289E-3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62</v>
      </c>
      <c r="C24" s="12">
        <v>28</v>
      </c>
      <c r="D24" s="8">
        <v>11.29</v>
      </c>
      <c r="E24" s="12">
        <v>16</v>
      </c>
      <c r="F24" s="8">
        <v>10.88</v>
      </c>
      <c r="G24" s="12">
        <v>12</v>
      </c>
      <c r="H24" s="8">
        <v>12.37</v>
      </c>
      <c r="I24" s="12">
        <v>0</v>
      </c>
    </row>
    <row r="25" spans="2:9" ht="15" customHeight="1" x14ac:dyDescent="0.2">
      <c r="B25" t="s">
        <v>67</v>
      </c>
      <c r="C25" s="12">
        <v>28</v>
      </c>
      <c r="D25" s="8">
        <v>11.29</v>
      </c>
      <c r="E25" s="12">
        <v>27</v>
      </c>
      <c r="F25" s="8">
        <v>18.37</v>
      </c>
      <c r="G25" s="12">
        <v>1</v>
      </c>
      <c r="H25" s="8">
        <v>1.03</v>
      </c>
      <c r="I25" s="12">
        <v>0</v>
      </c>
    </row>
    <row r="26" spans="2:9" ht="15" customHeight="1" x14ac:dyDescent="0.2">
      <c r="B26" t="s">
        <v>53</v>
      </c>
      <c r="C26" s="12">
        <v>21</v>
      </c>
      <c r="D26" s="8">
        <v>8.4700000000000006</v>
      </c>
      <c r="E26" s="12">
        <v>4</v>
      </c>
      <c r="F26" s="8">
        <v>2.72</v>
      </c>
      <c r="G26" s="12">
        <v>17</v>
      </c>
      <c r="H26" s="8">
        <v>17.53</v>
      </c>
      <c r="I26" s="12">
        <v>0</v>
      </c>
    </row>
    <row r="27" spans="2:9" ht="15" customHeight="1" x14ac:dyDescent="0.2">
      <c r="B27" t="s">
        <v>54</v>
      </c>
      <c r="C27" s="12">
        <v>17</v>
      </c>
      <c r="D27" s="8">
        <v>6.85</v>
      </c>
      <c r="E27" s="12">
        <v>9</v>
      </c>
      <c r="F27" s="8">
        <v>6.12</v>
      </c>
      <c r="G27" s="12">
        <v>8</v>
      </c>
      <c r="H27" s="8">
        <v>8.25</v>
      </c>
      <c r="I27" s="12">
        <v>0</v>
      </c>
    </row>
    <row r="28" spans="2:9" ht="15" customHeight="1" x14ac:dyDescent="0.2">
      <c r="B28" t="s">
        <v>60</v>
      </c>
      <c r="C28" s="12">
        <v>16</v>
      </c>
      <c r="D28" s="8">
        <v>6.45</v>
      </c>
      <c r="E28" s="12">
        <v>12</v>
      </c>
      <c r="F28" s="8">
        <v>8.16</v>
      </c>
      <c r="G28" s="12">
        <v>4</v>
      </c>
      <c r="H28" s="8">
        <v>4.12</v>
      </c>
      <c r="I28" s="12">
        <v>0</v>
      </c>
    </row>
    <row r="29" spans="2:9" ht="15" customHeight="1" x14ac:dyDescent="0.2">
      <c r="B29" t="s">
        <v>66</v>
      </c>
      <c r="C29" s="12">
        <v>15</v>
      </c>
      <c r="D29" s="8">
        <v>6.05</v>
      </c>
      <c r="E29" s="12">
        <v>13</v>
      </c>
      <c r="F29" s="8">
        <v>8.84</v>
      </c>
      <c r="G29" s="12">
        <v>2</v>
      </c>
      <c r="H29" s="8">
        <v>2.06</v>
      </c>
      <c r="I29" s="12">
        <v>0</v>
      </c>
    </row>
    <row r="30" spans="2:9" ht="15" customHeight="1" x14ac:dyDescent="0.2">
      <c r="B30" t="s">
        <v>61</v>
      </c>
      <c r="C30" s="12">
        <v>14</v>
      </c>
      <c r="D30" s="8">
        <v>5.65</v>
      </c>
      <c r="E30" s="12">
        <v>11</v>
      </c>
      <c r="F30" s="8">
        <v>7.48</v>
      </c>
      <c r="G30" s="12">
        <v>3</v>
      </c>
      <c r="H30" s="8">
        <v>3.09</v>
      </c>
      <c r="I30" s="12">
        <v>0</v>
      </c>
    </row>
    <row r="31" spans="2:9" ht="15" customHeight="1" x14ac:dyDescent="0.2">
      <c r="B31" t="s">
        <v>55</v>
      </c>
      <c r="C31" s="12">
        <v>12</v>
      </c>
      <c r="D31" s="8">
        <v>4.84</v>
      </c>
      <c r="E31" s="12">
        <v>5</v>
      </c>
      <c r="F31" s="8">
        <v>3.4</v>
      </c>
      <c r="G31" s="12">
        <v>7</v>
      </c>
      <c r="H31" s="8">
        <v>7.22</v>
      </c>
      <c r="I31" s="12">
        <v>0</v>
      </c>
    </row>
    <row r="32" spans="2:9" ht="15" customHeight="1" x14ac:dyDescent="0.2">
      <c r="B32" t="s">
        <v>70</v>
      </c>
      <c r="C32" s="12">
        <v>9</v>
      </c>
      <c r="D32" s="8">
        <v>3.63</v>
      </c>
      <c r="E32" s="12">
        <v>8</v>
      </c>
      <c r="F32" s="8">
        <v>5.44</v>
      </c>
      <c r="G32" s="12">
        <v>1</v>
      </c>
      <c r="H32" s="8">
        <v>1.03</v>
      </c>
      <c r="I32" s="12">
        <v>0</v>
      </c>
    </row>
    <row r="33" spans="2:9" ht="15" customHeight="1" x14ac:dyDescent="0.2">
      <c r="B33" t="s">
        <v>72</v>
      </c>
      <c r="C33" s="12">
        <v>9</v>
      </c>
      <c r="D33" s="8">
        <v>3.63</v>
      </c>
      <c r="E33" s="12">
        <v>7</v>
      </c>
      <c r="F33" s="8">
        <v>4.76</v>
      </c>
      <c r="G33" s="12">
        <v>2</v>
      </c>
      <c r="H33" s="8">
        <v>2.06</v>
      </c>
      <c r="I33" s="12">
        <v>0</v>
      </c>
    </row>
    <row r="34" spans="2:9" ht="15" customHeight="1" x14ac:dyDescent="0.2">
      <c r="B34" t="s">
        <v>69</v>
      </c>
      <c r="C34" s="12">
        <v>8</v>
      </c>
      <c r="D34" s="8">
        <v>3.23</v>
      </c>
      <c r="E34" s="12">
        <v>7</v>
      </c>
      <c r="F34" s="8">
        <v>4.76</v>
      </c>
      <c r="G34" s="12">
        <v>1</v>
      </c>
      <c r="H34" s="8">
        <v>1.03</v>
      </c>
      <c r="I34" s="12">
        <v>0</v>
      </c>
    </row>
    <row r="35" spans="2:9" ht="15" customHeight="1" x14ac:dyDescent="0.2">
      <c r="B35" t="s">
        <v>91</v>
      </c>
      <c r="C35" s="12">
        <v>6</v>
      </c>
      <c r="D35" s="8">
        <v>2.42</v>
      </c>
      <c r="E35" s="12">
        <v>3</v>
      </c>
      <c r="F35" s="8">
        <v>2.04</v>
      </c>
      <c r="G35" s="12">
        <v>3</v>
      </c>
      <c r="H35" s="8">
        <v>3.09</v>
      </c>
      <c r="I35" s="12">
        <v>0</v>
      </c>
    </row>
    <row r="36" spans="2:9" ht="15" customHeight="1" x14ac:dyDescent="0.2">
      <c r="B36" t="s">
        <v>64</v>
      </c>
      <c r="C36" s="12">
        <v>6</v>
      </c>
      <c r="D36" s="8">
        <v>2.42</v>
      </c>
      <c r="E36" s="12">
        <v>4</v>
      </c>
      <c r="F36" s="8">
        <v>2.72</v>
      </c>
      <c r="G36" s="12">
        <v>2</v>
      </c>
      <c r="H36" s="8">
        <v>2.06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2.02</v>
      </c>
      <c r="E37" s="12">
        <v>0</v>
      </c>
      <c r="F37" s="8">
        <v>0</v>
      </c>
      <c r="G37" s="12">
        <v>2</v>
      </c>
      <c r="H37" s="8">
        <v>2.06</v>
      </c>
      <c r="I37" s="12">
        <v>0</v>
      </c>
    </row>
    <row r="38" spans="2:9" ht="15" customHeight="1" x14ac:dyDescent="0.2">
      <c r="B38" t="s">
        <v>81</v>
      </c>
      <c r="C38" s="12">
        <v>4</v>
      </c>
      <c r="D38" s="8">
        <v>1.61</v>
      </c>
      <c r="E38" s="12">
        <v>1</v>
      </c>
      <c r="F38" s="8">
        <v>0.68</v>
      </c>
      <c r="G38" s="12">
        <v>3</v>
      </c>
      <c r="H38" s="8">
        <v>3.09</v>
      </c>
      <c r="I38" s="12">
        <v>0</v>
      </c>
    </row>
    <row r="39" spans="2:9" ht="15" customHeight="1" x14ac:dyDescent="0.2">
      <c r="B39" t="s">
        <v>56</v>
      </c>
      <c r="C39" s="12">
        <v>3</v>
      </c>
      <c r="D39" s="8">
        <v>1.21</v>
      </c>
      <c r="E39" s="12">
        <v>2</v>
      </c>
      <c r="F39" s="8">
        <v>1.36</v>
      </c>
      <c r="G39" s="12">
        <v>1</v>
      </c>
      <c r="H39" s="8">
        <v>1.03</v>
      </c>
      <c r="I39" s="12">
        <v>0</v>
      </c>
    </row>
    <row r="40" spans="2:9" ht="15" customHeight="1" x14ac:dyDescent="0.2">
      <c r="B40" t="s">
        <v>85</v>
      </c>
      <c r="C40" s="12">
        <v>3</v>
      </c>
      <c r="D40" s="8">
        <v>1.21</v>
      </c>
      <c r="E40" s="12">
        <v>1</v>
      </c>
      <c r="F40" s="8">
        <v>0.68</v>
      </c>
      <c r="G40" s="12">
        <v>2</v>
      </c>
      <c r="H40" s="8">
        <v>2.06</v>
      </c>
      <c r="I40" s="12">
        <v>0</v>
      </c>
    </row>
    <row r="41" spans="2:9" ht="15" customHeight="1" x14ac:dyDescent="0.2">
      <c r="B41" t="s">
        <v>59</v>
      </c>
      <c r="C41" s="12">
        <v>3</v>
      </c>
      <c r="D41" s="8">
        <v>1.21</v>
      </c>
      <c r="E41" s="12">
        <v>3</v>
      </c>
      <c r="F41" s="8">
        <v>2.04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3</v>
      </c>
      <c r="D42" s="8">
        <v>1.21</v>
      </c>
      <c r="E42" s="12">
        <v>0</v>
      </c>
      <c r="F42" s="8">
        <v>0</v>
      </c>
      <c r="G42" s="12">
        <v>3</v>
      </c>
      <c r="H42" s="8">
        <v>3.09</v>
      </c>
      <c r="I42" s="12">
        <v>0</v>
      </c>
    </row>
    <row r="43" spans="2:9" ht="15" customHeight="1" x14ac:dyDescent="0.2">
      <c r="B43" t="s">
        <v>65</v>
      </c>
      <c r="C43" s="12">
        <v>3</v>
      </c>
      <c r="D43" s="8">
        <v>1.21</v>
      </c>
      <c r="E43" s="12">
        <v>2</v>
      </c>
      <c r="F43" s="8">
        <v>1.36</v>
      </c>
      <c r="G43" s="12">
        <v>1</v>
      </c>
      <c r="H43" s="8">
        <v>1.03</v>
      </c>
      <c r="I43" s="12">
        <v>0</v>
      </c>
    </row>
    <row r="44" spans="2:9" ht="15" customHeight="1" x14ac:dyDescent="0.2">
      <c r="B44" t="s">
        <v>82</v>
      </c>
      <c r="C44" s="12">
        <v>3</v>
      </c>
      <c r="D44" s="8">
        <v>1.21</v>
      </c>
      <c r="E44" s="12">
        <v>1</v>
      </c>
      <c r="F44" s="8">
        <v>0.68</v>
      </c>
      <c r="G44" s="12">
        <v>2</v>
      </c>
      <c r="H44" s="8">
        <v>2.06</v>
      </c>
      <c r="I44" s="12">
        <v>0</v>
      </c>
    </row>
    <row r="47" spans="2:9" ht="33" customHeight="1" x14ac:dyDescent="0.2">
      <c r="B47" t="s">
        <v>200</v>
      </c>
      <c r="C47" s="10" t="s">
        <v>46</v>
      </c>
      <c r="D47" s="10" t="s">
        <v>47</v>
      </c>
      <c r="E47" s="10" t="s">
        <v>48</v>
      </c>
      <c r="F47" s="10" t="s">
        <v>49</v>
      </c>
      <c r="G47" s="10" t="s">
        <v>50</v>
      </c>
      <c r="H47" s="10" t="s">
        <v>51</v>
      </c>
      <c r="I47" s="10" t="s">
        <v>52</v>
      </c>
    </row>
    <row r="48" spans="2:9" ht="15" customHeight="1" x14ac:dyDescent="0.2">
      <c r="B48" t="s">
        <v>124</v>
      </c>
      <c r="C48" s="12">
        <v>17</v>
      </c>
      <c r="D48" s="8">
        <v>6.85</v>
      </c>
      <c r="E48" s="12">
        <v>16</v>
      </c>
      <c r="F48" s="8">
        <v>10.88</v>
      </c>
      <c r="G48" s="12">
        <v>1</v>
      </c>
      <c r="H48" s="8">
        <v>1.03</v>
      </c>
      <c r="I48" s="12">
        <v>0</v>
      </c>
    </row>
    <row r="49" spans="2:9" ht="15" customHeight="1" x14ac:dyDescent="0.2">
      <c r="B49" t="s">
        <v>114</v>
      </c>
      <c r="C49" s="12">
        <v>11</v>
      </c>
      <c r="D49" s="8">
        <v>4.4400000000000004</v>
      </c>
      <c r="E49" s="12">
        <v>8</v>
      </c>
      <c r="F49" s="8">
        <v>5.44</v>
      </c>
      <c r="G49" s="12">
        <v>3</v>
      </c>
      <c r="H49" s="8">
        <v>3.09</v>
      </c>
      <c r="I49" s="12">
        <v>0</v>
      </c>
    </row>
    <row r="50" spans="2:9" ht="15" customHeight="1" x14ac:dyDescent="0.2">
      <c r="B50" t="s">
        <v>108</v>
      </c>
      <c r="C50" s="12">
        <v>9</v>
      </c>
      <c r="D50" s="8">
        <v>3.63</v>
      </c>
      <c r="E50" s="12">
        <v>2</v>
      </c>
      <c r="F50" s="8">
        <v>1.36</v>
      </c>
      <c r="G50" s="12">
        <v>7</v>
      </c>
      <c r="H50" s="8">
        <v>7.22</v>
      </c>
      <c r="I50" s="12">
        <v>0</v>
      </c>
    </row>
    <row r="51" spans="2:9" ht="15" customHeight="1" x14ac:dyDescent="0.2">
      <c r="B51" t="s">
        <v>123</v>
      </c>
      <c r="C51" s="12">
        <v>9</v>
      </c>
      <c r="D51" s="8">
        <v>3.63</v>
      </c>
      <c r="E51" s="12">
        <v>9</v>
      </c>
      <c r="F51" s="8">
        <v>6.12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9</v>
      </c>
      <c r="D52" s="8">
        <v>3.63</v>
      </c>
      <c r="E52" s="12">
        <v>7</v>
      </c>
      <c r="F52" s="8">
        <v>4.76</v>
      </c>
      <c r="G52" s="12">
        <v>2</v>
      </c>
      <c r="H52" s="8">
        <v>2.06</v>
      </c>
      <c r="I52" s="12">
        <v>0</v>
      </c>
    </row>
    <row r="53" spans="2:9" ht="15" customHeight="1" x14ac:dyDescent="0.2">
      <c r="B53" t="s">
        <v>116</v>
      </c>
      <c r="C53" s="12">
        <v>8</v>
      </c>
      <c r="D53" s="8">
        <v>3.23</v>
      </c>
      <c r="E53" s="12">
        <v>7</v>
      </c>
      <c r="F53" s="8">
        <v>4.76</v>
      </c>
      <c r="G53" s="12">
        <v>1</v>
      </c>
      <c r="H53" s="8">
        <v>1.03</v>
      </c>
      <c r="I53" s="12">
        <v>0</v>
      </c>
    </row>
    <row r="54" spans="2:9" ht="15" customHeight="1" x14ac:dyDescent="0.2">
      <c r="B54" t="s">
        <v>110</v>
      </c>
      <c r="C54" s="12">
        <v>6</v>
      </c>
      <c r="D54" s="8">
        <v>2.42</v>
      </c>
      <c r="E54" s="12">
        <v>2</v>
      </c>
      <c r="F54" s="8">
        <v>1.36</v>
      </c>
      <c r="G54" s="12">
        <v>4</v>
      </c>
      <c r="H54" s="8">
        <v>4.12</v>
      </c>
      <c r="I54" s="12">
        <v>0</v>
      </c>
    </row>
    <row r="55" spans="2:9" ht="15" customHeight="1" x14ac:dyDescent="0.2">
      <c r="B55" t="s">
        <v>159</v>
      </c>
      <c r="C55" s="12">
        <v>6</v>
      </c>
      <c r="D55" s="8">
        <v>2.42</v>
      </c>
      <c r="E55" s="12">
        <v>3</v>
      </c>
      <c r="F55" s="8">
        <v>2.04</v>
      </c>
      <c r="G55" s="12">
        <v>3</v>
      </c>
      <c r="H55" s="8">
        <v>3.09</v>
      </c>
      <c r="I55" s="12">
        <v>0</v>
      </c>
    </row>
    <row r="56" spans="2:9" ht="15" customHeight="1" x14ac:dyDescent="0.2">
      <c r="B56" t="s">
        <v>112</v>
      </c>
      <c r="C56" s="12">
        <v>6</v>
      </c>
      <c r="D56" s="8">
        <v>2.42</v>
      </c>
      <c r="E56" s="12">
        <v>1</v>
      </c>
      <c r="F56" s="8">
        <v>0.68</v>
      </c>
      <c r="G56" s="12">
        <v>5</v>
      </c>
      <c r="H56" s="8">
        <v>5.15</v>
      </c>
      <c r="I56" s="12">
        <v>0</v>
      </c>
    </row>
    <row r="57" spans="2:9" ht="15" customHeight="1" x14ac:dyDescent="0.2">
      <c r="B57" t="s">
        <v>122</v>
      </c>
      <c r="C57" s="12">
        <v>6</v>
      </c>
      <c r="D57" s="8">
        <v>2.42</v>
      </c>
      <c r="E57" s="12">
        <v>6</v>
      </c>
      <c r="F57" s="8">
        <v>4.08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160</v>
      </c>
      <c r="C58" s="12">
        <v>5</v>
      </c>
      <c r="D58" s="8">
        <v>2.02</v>
      </c>
      <c r="E58" s="12">
        <v>2</v>
      </c>
      <c r="F58" s="8">
        <v>1.36</v>
      </c>
      <c r="G58" s="12">
        <v>3</v>
      </c>
      <c r="H58" s="8">
        <v>3.09</v>
      </c>
      <c r="I58" s="12">
        <v>0</v>
      </c>
    </row>
    <row r="59" spans="2:9" ht="15" customHeight="1" x14ac:dyDescent="0.2">
      <c r="B59" t="s">
        <v>111</v>
      </c>
      <c r="C59" s="12">
        <v>5</v>
      </c>
      <c r="D59" s="8">
        <v>2.02</v>
      </c>
      <c r="E59" s="12">
        <v>4</v>
      </c>
      <c r="F59" s="8">
        <v>2.72</v>
      </c>
      <c r="G59" s="12">
        <v>1</v>
      </c>
      <c r="H59" s="8">
        <v>1.03</v>
      </c>
      <c r="I59" s="12">
        <v>0</v>
      </c>
    </row>
    <row r="60" spans="2:9" ht="15" customHeight="1" x14ac:dyDescent="0.2">
      <c r="B60" t="s">
        <v>113</v>
      </c>
      <c r="C60" s="12">
        <v>5</v>
      </c>
      <c r="D60" s="8">
        <v>2.02</v>
      </c>
      <c r="E60" s="12">
        <v>3</v>
      </c>
      <c r="F60" s="8">
        <v>2.04</v>
      </c>
      <c r="G60" s="12">
        <v>2</v>
      </c>
      <c r="H60" s="8">
        <v>2.06</v>
      </c>
      <c r="I60" s="12">
        <v>0</v>
      </c>
    </row>
    <row r="61" spans="2:9" ht="15" customHeight="1" x14ac:dyDescent="0.2">
      <c r="B61" t="s">
        <v>115</v>
      </c>
      <c r="C61" s="12">
        <v>5</v>
      </c>
      <c r="D61" s="8">
        <v>2.02</v>
      </c>
      <c r="E61" s="12">
        <v>2</v>
      </c>
      <c r="F61" s="8">
        <v>1.36</v>
      </c>
      <c r="G61" s="12">
        <v>3</v>
      </c>
      <c r="H61" s="8">
        <v>3.09</v>
      </c>
      <c r="I61" s="12">
        <v>0</v>
      </c>
    </row>
    <row r="62" spans="2:9" ht="15" customHeight="1" x14ac:dyDescent="0.2">
      <c r="B62" t="s">
        <v>125</v>
      </c>
      <c r="C62" s="12">
        <v>5</v>
      </c>
      <c r="D62" s="8">
        <v>2.02</v>
      </c>
      <c r="E62" s="12">
        <v>4</v>
      </c>
      <c r="F62" s="8">
        <v>2.72</v>
      </c>
      <c r="G62" s="12">
        <v>1</v>
      </c>
      <c r="H62" s="8">
        <v>1.03</v>
      </c>
      <c r="I62" s="12">
        <v>0</v>
      </c>
    </row>
    <row r="63" spans="2:9" ht="15" customHeight="1" x14ac:dyDescent="0.2">
      <c r="B63" t="s">
        <v>109</v>
      </c>
      <c r="C63" s="12">
        <v>4</v>
      </c>
      <c r="D63" s="8">
        <v>1.61</v>
      </c>
      <c r="E63" s="12">
        <v>0</v>
      </c>
      <c r="F63" s="8">
        <v>0</v>
      </c>
      <c r="G63" s="12">
        <v>4</v>
      </c>
      <c r="H63" s="8">
        <v>4.12</v>
      </c>
      <c r="I63" s="12">
        <v>0</v>
      </c>
    </row>
    <row r="64" spans="2:9" ht="15" customHeight="1" x14ac:dyDescent="0.2">
      <c r="B64" t="s">
        <v>132</v>
      </c>
      <c r="C64" s="12">
        <v>4</v>
      </c>
      <c r="D64" s="8">
        <v>1.61</v>
      </c>
      <c r="E64" s="12">
        <v>4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142</v>
      </c>
      <c r="C65" s="12">
        <v>4</v>
      </c>
      <c r="D65" s="8">
        <v>1.61</v>
      </c>
      <c r="E65" s="12">
        <v>2</v>
      </c>
      <c r="F65" s="8">
        <v>1.36</v>
      </c>
      <c r="G65" s="12">
        <v>2</v>
      </c>
      <c r="H65" s="8">
        <v>2.06</v>
      </c>
      <c r="I65" s="12">
        <v>0</v>
      </c>
    </row>
    <row r="66" spans="2:9" ht="15" customHeight="1" x14ac:dyDescent="0.2">
      <c r="B66" t="s">
        <v>119</v>
      </c>
      <c r="C66" s="12">
        <v>4</v>
      </c>
      <c r="D66" s="8">
        <v>1.61</v>
      </c>
      <c r="E66" s="12">
        <v>4</v>
      </c>
      <c r="F66" s="8">
        <v>2.72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184</v>
      </c>
      <c r="C67" s="12">
        <v>4</v>
      </c>
      <c r="D67" s="8">
        <v>1.61</v>
      </c>
      <c r="E67" s="12">
        <v>4</v>
      </c>
      <c r="F67" s="8">
        <v>2.72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126</v>
      </c>
      <c r="C68" s="12">
        <v>4</v>
      </c>
      <c r="D68" s="8">
        <v>1.61</v>
      </c>
      <c r="E68" s="12">
        <v>3</v>
      </c>
      <c r="F68" s="8">
        <v>2.04</v>
      </c>
      <c r="G68" s="12">
        <v>1</v>
      </c>
      <c r="H68" s="8">
        <v>1.03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7BCB-42AD-4DF4-8FFE-E01B0D3EB340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2</v>
      </c>
      <c r="D5" s="8">
        <v>1.01</v>
      </c>
      <c r="E5" s="12">
        <v>0</v>
      </c>
      <c r="F5" s="8">
        <v>0</v>
      </c>
      <c r="G5" s="12">
        <v>2</v>
      </c>
      <c r="H5" s="8">
        <v>2.9</v>
      </c>
      <c r="I5" s="12">
        <v>0</v>
      </c>
    </row>
    <row r="6" spans="2:9" ht="15" customHeight="1" x14ac:dyDescent="0.2">
      <c r="B6" t="s">
        <v>31</v>
      </c>
      <c r="C6" s="12">
        <v>56</v>
      </c>
      <c r="D6" s="8">
        <v>28.14</v>
      </c>
      <c r="E6" s="12">
        <v>33</v>
      </c>
      <c r="F6" s="8">
        <v>25.98</v>
      </c>
      <c r="G6" s="12">
        <v>23</v>
      </c>
      <c r="H6" s="8">
        <v>33.33</v>
      </c>
      <c r="I6" s="12">
        <v>0</v>
      </c>
    </row>
    <row r="7" spans="2:9" ht="15" customHeight="1" x14ac:dyDescent="0.2">
      <c r="B7" t="s">
        <v>32</v>
      </c>
      <c r="C7" s="12">
        <v>31</v>
      </c>
      <c r="D7" s="8">
        <v>15.58</v>
      </c>
      <c r="E7" s="12">
        <v>13</v>
      </c>
      <c r="F7" s="8">
        <v>10.24</v>
      </c>
      <c r="G7" s="12">
        <v>18</v>
      </c>
      <c r="H7" s="8">
        <v>26.09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1</v>
      </c>
      <c r="D9" s="8">
        <v>0.5</v>
      </c>
      <c r="E9" s="12">
        <v>1</v>
      </c>
      <c r="F9" s="8">
        <v>0.79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1</v>
      </c>
      <c r="D10" s="8">
        <v>0.5</v>
      </c>
      <c r="E10" s="12">
        <v>1</v>
      </c>
      <c r="F10" s="8">
        <v>0.79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36</v>
      </c>
      <c r="C11" s="12">
        <v>36</v>
      </c>
      <c r="D11" s="8">
        <v>18.09</v>
      </c>
      <c r="E11" s="12">
        <v>25</v>
      </c>
      <c r="F11" s="8">
        <v>19.690000000000001</v>
      </c>
      <c r="G11" s="12">
        <v>11</v>
      </c>
      <c r="H11" s="8">
        <v>15.94</v>
      </c>
      <c r="I11" s="12">
        <v>0</v>
      </c>
    </row>
    <row r="12" spans="2:9" ht="15" customHeight="1" x14ac:dyDescent="0.2">
      <c r="B12" t="s">
        <v>37</v>
      </c>
      <c r="C12" s="12">
        <v>2</v>
      </c>
      <c r="D12" s="8">
        <v>1.01</v>
      </c>
      <c r="E12" s="12">
        <v>0</v>
      </c>
      <c r="F12" s="8">
        <v>0</v>
      </c>
      <c r="G12" s="12">
        <v>2</v>
      </c>
      <c r="H12" s="8">
        <v>2.9</v>
      </c>
      <c r="I12" s="12">
        <v>0</v>
      </c>
    </row>
    <row r="13" spans="2:9" ht="15" customHeight="1" x14ac:dyDescent="0.2">
      <c r="B13" t="s">
        <v>38</v>
      </c>
      <c r="C13" s="12">
        <v>2</v>
      </c>
      <c r="D13" s="8">
        <v>1.01</v>
      </c>
      <c r="E13" s="12">
        <v>1</v>
      </c>
      <c r="F13" s="8">
        <v>0.79</v>
      </c>
      <c r="G13" s="12">
        <v>1</v>
      </c>
      <c r="H13" s="8">
        <v>1.45</v>
      </c>
      <c r="I13" s="12">
        <v>0</v>
      </c>
    </row>
    <row r="14" spans="2:9" ht="15" customHeight="1" x14ac:dyDescent="0.2">
      <c r="B14" t="s">
        <v>39</v>
      </c>
      <c r="C14" s="12">
        <v>9</v>
      </c>
      <c r="D14" s="8">
        <v>4.5199999999999996</v>
      </c>
      <c r="E14" s="12">
        <v>5</v>
      </c>
      <c r="F14" s="8">
        <v>3.94</v>
      </c>
      <c r="G14" s="12">
        <v>4</v>
      </c>
      <c r="H14" s="8">
        <v>5.8</v>
      </c>
      <c r="I14" s="12">
        <v>0</v>
      </c>
    </row>
    <row r="15" spans="2:9" ht="15" customHeight="1" x14ac:dyDescent="0.2">
      <c r="B15" t="s">
        <v>40</v>
      </c>
      <c r="C15" s="12">
        <v>14</v>
      </c>
      <c r="D15" s="8">
        <v>7.04</v>
      </c>
      <c r="E15" s="12">
        <v>9</v>
      </c>
      <c r="F15" s="8">
        <v>7.09</v>
      </c>
      <c r="G15" s="12">
        <v>5</v>
      </c>
      <c r="H15" s="8">
        <v>7.25</v>
      </c>
      <c r="I15" s="12">
        <v>0</v>
      </c>
    </row>
    <row r="16" spans="2:9" ht="15" customHeight="1" x14ac:dyDescent="0.2">
      <c r="B16" t="s">
        <v>41</v>
      </c>
      <c r="C16" s="12">
        <v>19</v>
      </c>
      <c r="D16" s="8">
        <v>9.5500000000000007</v>
      </c>
      <c r="E16" s="12">
        <v>18</v>
      </c>
      <c r="F16" s="8">
        <v>14.17</v>
      </c>
      <c r="G16" s="12">
        <v>1</v>
      </c>
      <c r="H16" s="8">
        <v>1.45</v>
      </c>
      <c r="I16" s="12">
        <v>0</v>
      </c>
    </row>
    <row r="17" spans="2:9" ht="15" customHeight="1" x14ac:dyDescent="0.2">
      <c r="B17" t="s">
        <v>42</v>
      </c>
      <c r="C17" s="12">
        <v>4</v>
      </c>
      <c r="D17" s="8">
        <v>2.0099999999999998</v>
      </c>
      <c r="E17" s="12">
        <v>2</v>
      </c>
      <c r="F17" s="8">
        <v>1.57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4</v>
      </c>
      <c r="D18" s="8">
        <v>2.0099999999999998</v>
      </c>
      <c r="E18" s="12">
        <v>3</v>
      </c>
      <c r="F18" s="8">
        <v>2.36</v>
      </c>
      <c r="G18" s="12">
        <v>1</v>
      </c>
      <c r="H18" s="8">
        <v>1.45</v>
      </c>
      <c r="I18" s="12">
        <v>0</v>
      </c>
    </row>
    <row r="19" spans="2:9" ht="15" customHeight="1" x14ac:dyDescent="0.2">
      <c r="B19" t="s">
        <v>44</v>
      </c>
      <c r="C19" s="12">
        <v>17</v>
      </c>
      <c r="D19" s="8">
        <v>8.5399999999999991</v>
      </c>
      <c r="E19" s="12">
        <v>16</v>
      </c>
      <c r="F19" s="8">
        <v>12.6</v>
      </c>
      <c r="G19" s="12">
        <v>1</v>
      </c>
      <c r="H19" s="8">
        <v>1.45</v>
      </c>
      <c r="I19" s="12">
        <v>0</v>
      </c>
    </row>
    <row r="20" spans="2:9" ht="15" customHeight="1" x14ac:dyDescent="0.2">
      <c r="B20" s="9" t="s">
        <v>198</v>
      </c>
      <c r="C20" s="12">
        <f>SUM(LTBL_24470[総数／事業所数])</f>
        <v>199</v>
      </c>
      <c r="E20" s="12">
        <f>SUBTOTAL(109,LTBL_24470[個人／事業所数])</f>
        <v>127</v>
      </c>
      <c r="G20" s="12">
        <f>SUBTOTAL(109,LTBL_24470[法人／事業所数])</f>
        <v>69</v>
      </c>
      <c r="I20" s="12">
        <f>SUBTOTAL(109,LTBL_24470[法人以外の団体／事業所数])</f>
        <v>0</v>
      </c>
    </row>
    <row r="21" spans="2:9" ht="15" customHeight="1" x14ac:dyDescent="0.2">
      <c r="E21" s="11">
        <f>LTBL_24470[[#Totals],[個人／事業所数]]/LTBL_24470[[#Totals],[総数／事業所数]]</f>
        <v>0.63819095477386933</v>
      </c>
      <c r="G21" s="11">
        <f>LTBL_24470[[#Totals],[法人／事業所数]]/LTBL_24470[[#Totals],[総数／事業所数]]</f>
        <v>0.34673366834170855</v>
      </c>
      <c r="I21" s="11">
        <f>LTBL_24470[[#Totals],[法人以外の団体／事業所数]]/LTBL_24470[[#Totals],[総数／事業所数]]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53</v>
      </c>
      <c r="C24" s="12">
        <v>22</v>
      </c>
      <c r="D24" s="8">
        <v>11.06</v>
      </c>
      <c r="E24" s="12">
        <v>8</v>
      </c>
      <c r="F24" s="8">
        <v>6.3</v>
      </c>
      <c r="G24" s="12">
        <v>14</v>
      </c>
      <c r="H24" s="8">
        <v>20.29</v>
      </c>
      <c r="I24" s="12">
        <v>0</v>
      </c>
    </row>
    <row r="25" spans="2:9" ht="15" customHeight="1" x14ac:dyDescent="0.2">
      <c r="B25" t="s">
        <v>54</v>
      </c>
      <c r="C25" s="12">
        <v>20</v>
      </c>
      <c r="D25" s="8">
        <v>10.050000000000001</v>
      </c>
      <c r="E25" s="12">
        <v>17</v>
      </c>
      <c r="F25" s="8">
        <v>13.39</v>
      </c>
      <c r="G25" s="12">
        <v>3</v>
      </c>
      <c r="H25" s="8">
        <v>4.3499999999999996</v>
      </c>
      <c r="I25" s="12">
        <v>0</v>
      </c>
    </row>
    <row r="26" spans="2:9" ht="15" customHeight="1" x14ac:dyDescent="0.2">
      <c r="B26" t="s">
        <v>67</v>
      </c>
      <c r="C26" s="12">
        <v>19</v>
      </c>
      <c r="D26" s="8">
        <v>9.5500000000000007</v>
      </c>
      <c r="E26" s="12">
        <v>18</v>
      </c>
      <c r="F26" s="8">
        <v>14.17</v>
      </c>
      <c r="G26" s="12">
        <v>1</v>
      </c>
      <c r="H26" s="8">
        <v>1.45</v>
      </c>
      <c r="I26" s="12">
        <v>0</v>
      </c>
    </row>
    <row r="27" spans="2:9" ht="15" customHeight="1" x14ac:dyDescent="0.2">
      <c r="B27" t="s">
        <v>55</v>
      </c>
      <c r="C27" s="12">
        <v>14</v>
      </c>
      <c r="D27" s="8">
        <v>7.04</v>
      </c>
      <c r="E27" s="12">
        <v>8</v>
      </c>
      <c r="F27" s="8">
        <v>6.3</v>
      </c>
      <c r="G27" s="12">
        <v>6</v>
      </c>
      <c r="H27" s="8">
        <v>8.6999999999999993</v>
      </c>
      <c r="I27" s="12">
        <v>0</v>
      </c>
    </row>
    <row r="28" spans="2:9" ht="15" customHeight="1" x14ac:dyDescent="0.2">
      <c r="B28" t="s">
        <v>72</v>
      </c>
      <c r="C28" s="12">
        <v>14</v>
      </c>
      <c r="D28" s="8">
        <v>7.04</v>
      </c>
      <c r="E28" s="12">
        <v>14</v>
      </c>
      <c r="F28" s="8">
        <v>11.02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89</v>
      </c>
      <c r="C29" s="12">
        <v>13</v>
      </c>
      <c r="D29" s="8">
        <v>6.53</v>
      </c>
      <c r="E29" s="12">
        <v>9</v>
      </c>
      <c r="F29" s="8">
        <v>7.09</v>
      </c>
      <c r="G29" s="12">
        <v>4</v>
      </c>
      <c r="H29" s="8">
        <v>5.8</v>
      </c>
      <c r="I29" s="12">
        <v>0</v>
      </c>
    </row>
    <row r="30" spans="2:9" ht="15" customHeight="1" x14ac:dyDescent="0.2">
      <c r="B30" t="s">
        <v>62</v>
      </c>
      <c r="C30" s="12">
        <v>11</v>
      </c>
      <c r="D30" s="8">
        <v>5.53</v>
      </c>
      <c r="E30" s="12">
        <v>8</v>
      </c>
      <c r="F30" s="8">
        <v>6.3</v>
      </c>
      <c r="G30" s="12">
        <v>3</v>
      </c>
      <c r="H30" s="8">
        <v>4.3499999999999996</v>
      </c>
      <c r="I30" s="12">
        <v>0</v>
      </c>
    </row>
    <row r="31" spans="2:9" ht="15" customHeight="1" x14ac:dyDescent="0.2">
      <c r="B31" t="s">
        <v>61</v>
      </c>
      <c r="C31" s="12">
        <v>8</v>
      </c>
      <c r="D31" s="8">
        <v>4.0199999999999996</v>
      </c>
      <c r="E31" s="12">
        <v>4</v>
      </c>
      <c r="F31" s="8">
        <v>3.15</v>
      </c>
      <c r="G31" s="12">
        <v>4</v>
      </c>
      <c r="H31" s="8">
        <v>5.8</v>
      </c>
      <c r="I31" s="12">
        <v>0</v>
      </c>
    </row>
    <row r="32" spans="2:9" ht="15" customHeight="1" x14ac:dyDescent="0.2">
      <c r="B32" t="s">
        <v>66</v>
      </c>
      <c r="C32" s="12">
        <v>8</v>
      </c>
      <c r="D32" s="8">
        <v>4.0199999999999996</v>
      </c>
      <c r="E32" s="12">
        <v>8</v>
      </c>
      <c r="F32" s="8">
        <v>6.3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60</v>
      </c>
      <c r="C33" s="12">
        <v>7</v>
      </c>
      <c r="D33" s="8">
        <v>3.52</v>
      </c>
      <c r="E33" s="12">
        <v>7</v>
      </c>
      <c r="F33" s="8">
        <v>5.51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7</v>
      </c>
      <c r="D34" s="8">
        <v>3.52</v>
      </c>
      <c r="E34" s="12">
        <v>3</v>
      </c>
      <c r="F34" s="8">
        <v>2.36</v>
      </c>
      <c r="G34" s="12">
        <v>4</v>
      </c>
      <c r="H34" s="8">
        <v>5.8</v>
      </c>
      <c r="I34" s="12">
        <v>0</v>
      </c>
    </row>
    <row r="35" spans="2:9" ht="15" customHeight="1" x14ac:dyDescent="0.2">
      <c r="B35" t="s">
        <v>82</v>
      </c>
      <c r="C35" s="12">
        <v>6</v>
      </c>
      <c r="D35" s="8">
        <v>3.02</v>
      </c>
      <c r="E35" s="12">
        <v>1</v>
      </c>
      <c r="F35" s="8">
        <v>0.79</v>
      </c>
      <c r="G35" s="12">
        <v>5</v>
      </c>
      <c r="H35" s="8">
        <v>7.25</v>
      </c>
      <c r="I35" s="12">
        <v>0</v>
      </c>
    </row>
    <row r="36" spans="2:9" ht="15" customHeight="1" x14ac:dyDescent="0.2">
      <c r="B36" t="s">
        <v>81</v>
      </c>
      <c r="C36" s="12">
        <v>4</v>
      </c>
      <c r="D36" s="8">
        <v>2.0099999999999998</v>
      </c>
      <c r="E36" s="12">
        <v>0</v>
      </c>
      <c r="F36" s="8">
        <v>0</v>
      </c>
      <c r="G36" s="12">
        <v>4</v>
      </c>
      <c r="H36" s="8">
        <v>5.8</v>
      </c>
      <c r="I36" s="12">
        <v>0</v>
      </c>
    </row>
    <row r="37" spans="2:9" ht="15" customHeight="1" x14ac:dyDescent="0.2">
      <c r="B37" t="s">
        <v>58</v>
      </c>
      <c r="C37" s="12">
        <v>4</v>
      </c>
      <c r="D37" s="8">
        <v>2.0099999999999998</v>
      </c>
      <c r="E37" s="12">
        <v>3</v>
      </c>
      <c r="F37" s="8">
        <v>2.36</v>
      </c>
      <c r="G37" s="12">
        <v>1</v>
      </c>
      <c r="H37" s="8">
        <v>1.45</v>
      </c>
      <c r="I37" s="12">
        <v>0</v>
      </c>
    </row>
    <row r="38" spans="2:9" ht="15" customHeight="1" x14ac:dyDescent="0.2">
      <c r="B38" t="s">
        <v>69</v>
      </c>
      <c r="C38" s="12">
        <v>4</v>
      </c>
      <c r="D38" s="8">
        <v>2.0099999999999998</v>
      </c>
      <c r="E38" s="12">
        <v>2</v>
      </c>
      <c r="F38" s="8">
        <v>1.57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79</v>
      </c>
      <c r="C39" s="12">
        <v>3</v>
      </c>
      <c r="D39" s="8">
        <v>1.51</v>
      </c>
      <c r="E39" s="12">
        <v>1</v>
      </c>
      <c r="F39" s="8">
        <v>0.79</v>
      </c>
      <c r="G39" s="12">
        <v>2</v>
      </c>
      <c r="H39" s="8">
        <v>2.9</v>
      </c>
      <c r="I39" s="12">
        <v>0</v>
      </c>
    </row>
    <row r="40" spans="2:9" ht="15" customHeight="1" x14ac:dyDescent="0.2">
      <c r="B40" t="s">
        <v>56</v>
      </c>
      <c r="C40" s="12">
        <v>3</v>
      </c>
      <c r="D40" s="8">
        <v>1.51</v>
      </c>
      <c r="E40" s="12">
        <v>0</v>
      </c>
      <c r="F40" s="8">
        <v>0</v>
      </c>
      <c r="G40" s="12">
        <v>3</v>
      </c>
      <c r="H40" s="8">
        <v>4.3499999999999996</v>
      </c>
      <c r="I40" s="12">
        <v>0</v>
      </c>
    </row>
    <row r="41" spans="2:9" ht="15" customHeight="1" x14ac:dyDescent="0.2">
      <c r="B41" t="s">
        <v>84</v>
      </c>
      <c r="C41" s="12">
        <v>3</v>
      </c>
      <c r="D41" s="8">
        <v>1.51</v>
      </c>
      <c r="E41" s="12">
        <v>1</v>
      </c>
      <c r="F41" s="8">
        <v>0.79</v>
      </c>
      <c r="G41" s="12">
        <v>2</v>
      </c>
      <c r="H41" s="8">
        <v>2.9</v>
      </c>
      <c r="I41" s="12">
        <v>0</v>
      </c>
    </row>
    <row r="42" spans="2:9" ht="15" customHeight="1" x14ac:dyDescent="0.2">
      <c r="B42" t="s">
        <v>102</v>
      </c>
      <c r="C42" s="12">
        <v>2</v>
      </c>
      <c r="D42" s="8">
        <v>1.01</v>
      </c>
      <c r="E42" s="12">
        <v>0</v>
      </c>
      <c r="F42" s="8">
        <v>0</v>
      </c>
      <c r="G42" s="12">
        <v>2</v>
      </c>
      <c r="H42" s="8">
        <v>2.9</v>
      </c>
      <c r="I42" s="12">
        <v>0</v>
      </c>
    </row>
    <row r="43" spans="2:9" ht="15" customHeight="1" x14ac:dyDescent="0.2">
      <c r="B43" t="s">
        <v>91</v>
      </c>
      <c r="C43" s="12">
        <v>2</v>
      </c>
      <c r="D43" s="8">
        <v>1.01</v>
      </c>
      <c r="E43" s="12">
        <v>2</v>
      </c>
      <c r="F43" s="8">
        <v>1.57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75</v>
      </c>
      <c r="C44" s="12">
        <v>2</v>
      </c>
      <c r="D44" s="8">
        <v>1.01</v>
      </c>
      <c r="E44" s="12">
        <v>0</v>
      </c>
      <c r="F44" s="8">
        <v>0</v>
      </c>
      <c r="G44" s="12">
        <v>2</v>
      </c>
      <c r="H44" s="8">
        <v>2.9</v>
      </c>
      <c r="I44" s="12">
        <v>0</v>
      </c>
    </row>
    <row r="45" spans="2:9" ht="15" customHeight="1" x14ac:dyDescent="0.2">
      <c r="B45" t="s">
        <v>77</v>
      </c>
      <c r="C45" s="12">
        <v>2</v>
      </c>
      <c r="D45" s="8">
        <v>1.01</v>
      </c>
      <c r="E45" s="12">
        <v>1</v>
      </c>
      <c r="F45" s="8">
        <v>0.79</v>
      </c>
      <c r="G45" s="12">
        <v>1</v>
      </c>
      <c r="H45" s="8">
        <v>1.45</v>
      </c>
      <c r="I45" s="12">
        <v>0</v>
      </c>
    </row>
    <row r="46" spans="2:9" ht="15" customHeight="1" x14ac:dyDescent="0.2">
      <c r="B46" t="s">
        <v>57</v>
      </c>
      <c r="C46" s="12">
        <v>2</v>
      </c>
      <c r="D46" s="8">
        <v>1.01</v>
      </c>
      <c r="E46" s="12">
        <v>1</v>
      </c>
      <c r="F46" s="8">
        <v>0.79</v>
      </c>
      <c r="G46" s="12">
        <v>1</v>
      </c>
      <c r="H46" s="8">
        <v>1.45</v>
      </c>
      <c r="I46" s="12">
        <v>0</v>
      </c>
    </row>
    <row r="47" spans="2:9" ht="15" customHeight="1" x14ac:dyDescent="0.2">
      <c r="B47" t="s">
        <v>86</v>
      </c>
      <c r="C47" s="12">
        <v>2</v>
      </c>
      <c r="D47" s="8">
        <v>1.01</v>
      </c>
      <c r="E47" s="12">
        <v>0</v>
      </c>
      <c r="F47" s="8">
        <v>0</v>
      </c>
      <c r="G47" s="12">
        <v>2</v>
      </c>
      <c r="H47" s="8">
        <v>2.9</v>
      </c>
      <c r="I47" s="12">
        <v>0</v>
      </c>
    </row>
    <row r="48" spans="2:9" ht="15" customHeight="1" x14ac:dyDescent="0.2">
      <c r="B48" t="s">
        <v>64</v>
      </c>
      <c r="C48" s="12">
        <v>2</v>
      </c>
      <c r="D48" s="8">
        <v>1.01</v>
      </c>
      <c r="E48" s="12">
        <v>2</v>
      </c>
      <c r="F48" s="8">
        <v>1.57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70</v>
      </c>
      <c r="C49" s="12">
        <v>2</v>
      </c>
      <c r="D49" s="8">
        <v>1.01</v>
      </c>
      <c r="E49" s="12">
        <v>2</v>
      </c>
      <c r="F49" s="8">
        <v>1.57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71</v>
      </c>
      <c r="C50" s="12">
        <v>2</v>
      </c>
      <c r="D50" s="8">
        <v>1.01</v>
      </c>
      <c r="E50" s="12">
        <v>1</v>
      </c>
      <c r="F50" s="8">
        <v>0.79</v>
      </c>
      <c r="G50" s="12">
        <v>1</v>
      </c>
      <c r="H50" s="8">
        <v>1.45</v>
      </c>
      <c r="I50" s="12">
        <v>0</v>
      </c>
    </row>
    <row r="51" spans="2:9" ht="15" customHeight="1" x14ac:dyDescent="0.2">
      <c r="B51" t="s">
        <v>74</v>
      </c>
      <c r="C51" s="12">
        <v>2</v>
      </c>
      <c r="D51" s="8">
        <v>1.01</v>
      </c>
      <c r="E51" s="12">
        <v>1</v>
      </c>
      <c r="F51" s="8">
        <v>0.79</v>
      </c>
      <c r="G51" s="12">
        <v>1</v>
      </c>
      <c r="H51" s="8">
        <v>1.45</v>
      </c>
      <c r="I51" s="12">
        <v>0</v>
      </c>
    </row>
    <row r="54" spans="2:9" ht="33" customHeight="1" x14ac:dyDescent="0.2">
      <c r="B54" t="s">
        <v>200</v>
      </c>
      <c r="C54" s="10" t="s">
        <v>46</v>
      </c>
      <c r="D54" s="10" t="s">
        <v>47</v>
      </c>
      <c r="E54" s="10" t="s">
        <v>48</v>
      </c>
      <c r="F54" s="10" t="s">
        <v>49</v>
      </c>
      <c r="G54" s="10" t="s">
        <v>50</v>
      </c>
      <c r="H54" s="10" t="s">
        <v>51</v>
      </c>
      <c r="I54" s="10" t="s">
        <v>52</v>
      </c>
    </row>
    <row r="55" spans="2:9" ht="15" customHeight="1" x14ac:dyDescent="0.2">
      <c r="B55" t="s">
        <v>127</v>
      </c>
      <c r="C55" s="12">
        <v>14</v>
      </c>
      <c r="D55" s="8">
        <v>7.04</v>
      </c>
      <c r="E55" s="12">
        <v>14</v>
      </c>
      <c r="F55" s="8">
        <v>11.02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145</v>
      </c>
      <c r="C56" s="12">
        <v>13</v>
      </c>
      <c r="D56" s="8">
        <v>6.53</v>
      </c>
      <c r="E56" s="12">
        <v>9</v>
      </c>
      <c r="F56" s="8">
        <v>7.09</v>
      </c>
      <c r="G56" s="12">
        <v>4</v>
      </c>
      <c r="H56" s="8">
        <v>5.8</v>
      </c>
      <c r="I56" s="12">
        <v>0</v>
      </c>
    </row>
    <row r="57" spans="2:9" ht="15" customHeight="1" x14ac:dyDescent="0.2">
      <c r="B57" t="s">
        <v>108</v>
      </c>
      <c r="C57" s="12">
        <v>11</v>
      </c>
      <c r="D57" s="8">
        <v>5.53</v>
      </c>
      <c r="E57" s="12">
        <v>2</v>
      </c>
      <c r="F57" s="8">
        <v>1.57</v>
      </c>
      <c r="G57" s="12">
        <v>9</v>
      </c>
      <c r="H57" s="8">
        <v>13.04</v>
      </c>
      <c r="I57" s="12">
        <v>0</v>
      </c>
    </row>
    <row r="58" spans="2:9" ht="15" customHeight="1" x14ac:dyDescent="0.2">
      <c r="B58" t="s">
        <v>124</v>
      </c>
      <c r="C58" s="12">
        <v>11</v>
      </c>
      <c r="D58" s="8">
        <v>5.53</v>
      </c>
      <c r="E58" s="12">
        <v>11</v>
      </c>
      <c r="F58" s="8">
        <v>8.66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158</v>
      </c>
      <c r="C59" s="12">
        <v>8</v>
      </c>
      <c r="D59" s="8">
        <v>4.0199999999999996</v>
      </c>
      <c r="E59" s="12">
        <v>7</v>
      </c>
      <c r="F59" s="8">
        <v>5.51</v>
      </c>
      <c r="G59" s="12">
        <v>1</v>
      </c>
      <c r="H59" s="8">
        <v>1.45</v>
      </c>
      <c r="I59" s="12">
        <v>0</v>
      </c>
    </row>
    <row r="60" spans="2:9" ht="15" customHeight="1" x14ac:dyDescent="0.2">
      <c r="B60" t="s">
        <v>111</v>
      </c>
      <c r="C60" s="12">
        <v>7</v>
      </c>
      <c r="D60" s="8">
        <v>3.52</v>
      </c>
      <c r="E60" s="12">
        <v>3</v>
      </c>
      <c r="F60" s="8">
        <v>2.36</v>
      </c>
      <c r="G60" s="12">
        <v>4</v>
      </c>
      <c r="H60" s="8">
        <v>5.8</v>
      </c>
      <c r="I60" s="12">
        <v>0</v>
      </c>
    </row>
    <row r="61" spans="2:9" ht="15" customHeight="1" x14ac:dyDescent="0.2">
      <c r="B61" t="s">
        <v>112</v>
      </c>
      <c r="C61" s="12">
        <v>6</v>
      </c>
      <c r="D61" s="8">
        <v>3.02</v>
      </c>
      <c r="E61" s="12">
        <v>5</v>
      </c>
      <c r="F61" s="8">
        <v>3.94</v>
      </c>
      <c r="G61" s="12">
        <v>1</v>
      </c>
      <c r="H61" s="8">
        <v>1.45</v>
      </c>
      <c r="I61" s="12">
        <v>0</v>
      </c>
    </row>
    <row r="62" spans="2:9" ht="15" customHeight="1" x14ac:dyDescent="0.2">
      <c r="B62" t="s">
        <v>114</v>
      </c>
      <c r="C62" s="12">
        <v>6</v>
      </c>
      <c r="D62" s="8">
        <v>3.02</v>
      </c>
      <c r="E62" s="12">
        <v>3</v>
      </c>
      <c r="F62" s="8">
        <v>2.36</v>
      </c>
      <c r="G62" s="12">
        <v>3</v>
      </c>
      <c r="H62" s="8">
        <v>4.3499999999999996</v>
      </c>
      <c r="I62" s="12">
        <v>0</v>
      </c>
    </row>
    <row r="63" spans="2:9" ht="15" customHeight="1" x14ac:dyDescent="0.2">
      <c r="B63" t="s">
        <v>153</v>
      </c>
      <c r="C63" s="12">
        <v>6</v>
      </c>
      <c r="D63" s="8">
        <v>3.02</v>
      </c>
      <c r="E63" s="12">
        <v>1</v>
      </c>
      <c r="F63" s="8">
        <v>0.79</v>
      </c>
      <c r="G63" s="12">
        <v>5</v>
      </c>
      <c r="H63" s="8">
        <v>7.25</v>
      </c>
      <c r="I63" s="12">
        <v>0</v>
      </c>
    </row>
    <row r="64" spans="2:9" ht="15" customHeight="1" x14ac:dyDescent="0.2">
      <c r="B64" t="s">
        <v>123</v>
      </c>
      <c r="C64" s="12">
        <v>6</v>
      </c>
      <c r="D64" s="8">
        <v>3.02</v>
      </c>
      <c r="E64" s="12">
        <v>6</v>
      </c>
      <c r="F64" s="8">
        <v>4.72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110</v>
      </c>
      <c r="C65" s="12">
        <v>5</v>
      </c>
      <c r="D65" s="8">
        <v>2.5099999999999998</v>
      </c>
      <c r="E65" s="12">
        <v>3</v>
      </c>
      <c r="F65" s="8">
        <v>2.36</v>
      </c>
      <c r="G65" s="12">
        <v>2</v>
      </c>
      <c r="H65" s="8">
        <v>2.9</v>
      </c>
      <c r="I65" s="12">
        <v>0</v>
      </c>
    </row>
    <row r="66" spans="2:9" ht="15" customHeight="1" x14ac:dyDescent="0.2">
      <c r="B66" t="s">
        <v>118</v>
      </c>
      <c r="C66" s="12">
        <v>5</v>
      </c>
      <c r="D66" s="8">
        <v>2.5099999999999998</v>
      </c>
      <c r="E66" s="12">
        <v>3</v>
      </c>
      <c r="F66" s="8">
        <v>2.36</v>
      </c>
      <c r="G66" s="12">
        <v>2</v>
      </c>
      <c r="H66" s="8">
        <v>2.9</v>
      </c>
      <c r="I66" s="12">
        <v>0</v>
      </c>
    </row>
    <row r="67" spans="2:9" ht="15" customHeight="1" x14ac:dyDescent="0.2">
      <c r="B67" t="s">
        <v>122</v>
      </c>
      <c r="C67" s="12">
        <v>5</v>
      </c>
      <c r="D67" s="8">
        <v>2.5099999999999998</v>
      </c>
      <c r="E67" s="12">
        <v>5</v>
      </c>
      <c r="F67" s="8">
        <v>3.94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109</v>
      </c>
      <c r="C68" s="12">
        <v>4</v>
      </c>
      <c r="D68" s="8">
        <v>2.0099999999999998</v>
      </c>
      <c r="E68" s="12">
        <v>2</v>
      </c>
      <c r="F68" s="8">
        <v>1.57</v>
      </c>
      <c r="G68" s="12">
        <v>2</v>
      </c>
      <c r="H68" s="8">
        <v>2.9</v>
      </c>
      <c r="I68" s="12">
        <v>0</v>
      </c>
    </row>
    <row r="69" spans="2:9" ht="15" customHeight="1" x14ac:dyDescent="0.2">
      <c r="B69" t="s">
        <v>146</v>
      </c>
      <c r="C69" s="12">
        <v>4</v>
      </c>
      <c r="D69" s="8">
        <v>2.0099999999999998</v>
      </c>
      <c r="E69" s="12">
        <v>4</v>
      </c>
      <c r="F69" s="8">
        <v>3.15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190</v>
      </c>
      <c r="C70" s="12">
        <v>4</v>
      </c>
      <c r="D70" s="8">
        <v>2.0099999999999998</v>
      </c>
      <c r="E70" s="12">
        <v>2</v>
      </c>
      <c r="F70" s="8">
        <v>1.57</v>
      </c>
      <c r="G70" s="12">
        <v>2</v>
      </c>
      <c r="H70" s="8">
        <v>2.9</v>
      </c>
      <c r="I70" s="12">
        <v>0</v>
      </c>
    </row>
    <row r="71" spans="2:9" ht="15" customHeight="1" x14ac:dyDescent="0.2">
      <c r="B71" t="s">
        <v>130</v>
      </c>
      <c r="C71" s="12">
        <v>3</v>
      </c>
      <c r="D71" s="8">
        <v>1.51</v>
      </c>
      <c r="E71" s="12">
        <v>3</v>
      </c>
      <c r="F71" s="8">
        <v>2.36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113</v>
      </c>
      <c r="C72" s="12">
        <v>3</v>
      </c>
      <c r="D72" s="8">
        <v>1.51</v>
      </c>
      <c r="E72" s="12">
        <v>3</v>
      </c>
      <c r="F72" s="8">
        <v>2.36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142</v>
      </c>
      <c r="C73" s="12">
        <v>3</v>
      </c>
      <c r="D73" s="8">
        <v>1.51</v>
      </c>
      <c r="E73" s="12">
        <v>3</v>
      </c>
      <c r="F73" s="8">
        <v>2.36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170</v>
      </c>
      <c r="C74" s="12">
        <v>3</v>
      </c>
      <c r="D74" s="8">
        <v>1.51</v>
      </c>
      <c r="E74" s="12">
        <v>1</v>
      </c>
      <c r="F74" s="8">
        <v>0.79</v>
      </c>
      <c r="G74" s="12">
        <v>2</v>
      </c>
      <c r="H74" s="8">
        <v>2.9</v>
      </c>
      <c r="I74" s="12">
        <v>0</v>
      </c>
    </row>
    <row r="75" spans="2:9" ht="15" customHeight="1" x14ac:dyDescent="0.2">
      <c r="B75" t="s">
        <v>119</v>
      </c>
      <c r="C75" s="12">
        <v>3</v>
      </c>
      <c r="D75" s="8">
        <v>1.51</v>
      </c>
      <c r="E75" s="12">
        <v>3</v>
      </c>
      <c r="F75" s="8">
        <v>2.36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C064-38E0-4E72-9F8E-21BF42999AE7}">
  <sheetPr>
    <pageSetUpPr fitToPage="1"/>
  </sheetPr>
  <dimension ref="A1:I72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106</v>
      </c>
      <c r="B1" s="3" t="s">
        <v>107</v>
      </c>
      <c r="C1" s="7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67</v>
      </c>
      <c r="C3" s="4">
        <v>4181</v>
      </c>
      <c r="D3" s="8">
        <v>10.35</v>
      </c>
      <c r="E3" s="4">
        <v>3678</v>
      </c>
      <c r="F3" s="8">
        <v>16.63</v>
      </c>
      <c r="G3" s="4">
        <v>503</v>
      </c>
      <c r="H3" s="8">
        <v>2.83</v>
      </c>
      <c r="I3" s="4">
        <v>0</v>
      </c>
    </row>
    <row r="4" spans="1:9" x14ac:dyDescent="0.2">
      <c r="A4" s="2">
        <v>2</v>
      </c>
      <c r="B4" s="1" t="s">
        <v>66</v>
      </c>
      <c r="C4" s="4">
        <v>3933</v>
      </c>
      <c r="D4" s="8">
        <v>9.73</v>
      </c>
      <c r="E4" s="4">
        <v>3491</v>
      </c>
      <c r="F4" s="8">
        <v>15.79</v>
      </c>
      <c r="G4" s="4">
        <v>438</v>
      </c>
      <c r="H4" s="8">
        <v>2.46</v>
      </c>
      <c r="I4" s="4">
        <v>3</v>
      </c>
    </row>
    <row r="5" spans="1:9" x14ac:dyDescent="0.2">
      <c r="A5" s="2">
        <v>3</v>
      </c>
      <c r="B5" s="1" t="s">
        <v>62</v>
      </c>
      <c r="C5" s="4">
        <v>2913</v>
      </c>
      <c r="D5" s="8">
        <v>7.21</v>
      </c>
      <c r="E5" s="4">
        <v>1588</v>
      </c>
      <c r="F5" s="8">
        <v>7.18</v>
      </c>
      <c r="G5" s="4">
        <v>1322</v>
      </c>
      <c r="H5" s="8">
        <v>7.42</v>
      </c>
      <c r="I5" s="4">
        <v>2</v>
      </c>
    </row>
    <row r="6" spans="1:9" x14ac:dyDescent="0.2">
      <c r="A6" s="2">
        <v>4</v>
      </c>
      <c r="B6" s="1" t="s">
        <v>53</v>
      </c>
      <c r="C6" s="4">
        <v>2778</v>
      </c>
      <c r="D6" s="8">
        <v>6.87</v>
      </c>
      <c r="E6" s="4">
        <v>840</v>
      </c>
      <c r="F6" s="8">
        <v>3.8</v>
      </c>
      <c r="G6" s="4">
        <v>1938</v>
      </c>
      <c r="H6" s="8">
        <v>10.88</v>
      </c>
      <c r="I6" s="4">
        <v>0</v>
      </c>
    </row>
    <row r="7" spans="1:9" x14ac:dyDescent="0.2">
      <c r="A7" s="2">
        <v>5</v>
      </c>
      <c r="B7" s="1" t="s">
        <v>63</v>
      </c>
      <c r="C7" s="4">
        <v>2354</v>
      </c>
      <c r="D7" s="8">
        <v>5.83</v>
      </c>
      <c r="E7" s="4">
        <v>1167</v>
      </c>
      <c r="F7" s="8">
        <v>5.28</v>
      </c>
      <c r="G7" s="4">
        <v>1181</v>
      </c>
      <c r="H7" s="8">
        <v>6.63</v>
      </c>
      <c r="I7" s="4">
        <v>2</v>
      </c>
    </row>
    <row r="8" spans="1:9" x14ac:dyDescent="0.2">
      <c r="A8" s="2">
        <v>6</v>
      </c>
      <c r="B8" s="1" t="s">
        <v>60</v>
      </c>
      <c r="C8" s="4">
        <v>1963</v>
      </c>
      <c r="D8" s="8">
        <v>4.8600000000000003</v>
      </c>
      <c r="E8" s="4">
        <v>1479</v>
      </c>
      <c r="F8" s="8">
        <v>6.69</v>
      </c>
      <c r="G8" s="4">
        <v>479</v>
      </c>
      <c r="H8" s="8">
        <v>2.69</v>
      </c>
      <c r="I8" s="4">
        <v>5</v>
      </c>
    </row>
    <row r="9" spans="1:9" x14ac:dyDescent="0.2">
      <c r="A9" s="2">
        <v>7</v>
      </c>
      <c r="B9" s="1" t="s">
        <v>54</v>
      </c>
      <c r="C9" s="4">
        <v>1839</v>
      </c>
      <c r="D9" s="8">
        <v>4.55</v>
      </c>
      <c r="E9" s="4">
        <v>1038</v>
      </c>
      <c r="F9" s="8">
        <v>4.6900000000000004</v>
      </c>
      <c r="G9" s="4">
        <v>801</v>
      </c>
      <c r="H9" s="8">
        <v>4.5</v>
      </c>
      <c r="I9" s="4">
        <v>0</v>
      </c>
    </row>
    <row r="10" spans="1:9" x14ac:dyDescent="0.2">
      <c r="A10" s="2">
        <v>8</v>
      </c>
      <c r="B10" s="1" t="s">
        <v>69</v>
      </c>
      <c r="C10" s="4">
        <v>1602</v>
      </c>
      <c r="D10" s="8">
        <v>3.96</v>
      </c>
      <c r="E10" s="4">
        <v>1067</v>
      </c>
      <c r="F10" s="8">
        <v>4.82</v>
      </c>
      <c r="G10" s="4">
        <v>362</v>
      </c>
      <c r="H10" s="8">
        <v>2.0299999999999998</v>
      </c>
      <c r="I10" s="4">
        <v>12</v>
      </c>
    </row>
    <row r="11" spans="1:9" x14ac:dyDescent="0.2">
      <c r="A11" s="2">
        <v>9</v>
      </c>
      <c r="B11" s="1" t="s">
        <v>55</v>
      </c>
      <c r="C11" s="4">
        <v>1582</v>
      </c>
      <c r="D11" s="8">
        <v>3.91</v>
      </c>
      <c r="E11" s="4">
        <v>526</v>
      </c>
      <c r="F11" s="8">
        <v>2.38</v>
      </c>
      <c r="G11" s="4">
        <v>1056</v>
      </c>
      <c r="H11" s="8">
        <v>5.93</v>
      </c>
      <c r="I11" s="4">
        <v>0</v>
      </c>
    </row>
    <row r="12" spans="1:9" x14ac:dyDescent="0.2">
      <c r="A12" s="2">
        <v>10</v>
      </c>
      <c r="B12" s="1" t="s">
        <v>61</v>
      </c>
      <c r="C12" s="4">
        <v>1495</v>
      </c>
      <c r="D12" s="8">
        <v>3.7</v>
      </c>
      <c r="E12" s="4">
        <v>877</v>
      </c>
      <c r="F12" s="8">
        <v>3.97</v>
      </c>
      <c r="G12" s="4">
        <v>618</v>
      </c>
      <c r="H12" s="8">
        <v>3.47</v>
      </c>
      <c r="I12" s="4">
        <v>0</v>
      </c>
    </row>
    <row r="13" spans="1:9" x14ac:dyDescent="0.2">
      <c r="A13" s="2">
        <v>11</v>
      </c>
      <c r="B13" s="1" t="s">
        <v>70</v>
      </c>
      <c r="C13" s="4">
        <v>1047</v>
      </c>
      <c r="D13" s="8">
        <v>2.59</v>
      </c>
      <c r="E13" s="4">
        <v>933</v>
      </c>
      <c r="F13" s="8">
        <v>4.22</v>
      </c>
      <c r="G13" s="4">
        <v>114</v>
      </c>
      <c r="H13" s="8">
        <v>0.64</v>
      </c>
      <c r="I13" s="4">
        <v>0</v>
      </c>
    </row>
    <row r="14" spans="1:9" x14ac:dyDescent="0.2">
      <c r="A14" s="2">
        <v>12</v>
      </c>
      <c r="B14" s="1" t="s">
        <v>59</v>
      </c>
      <c r="C14" s="4">
        <v>982</v>
      </c>
      <c r="D14" s="8">
        <v>2.4300000000000002</v>
      </c>
      <c r="E14" s="4">
        <v>499</v>
      </c>
      <c r="F14" s="8">
        <v>2.2599999999999998</v>
      </c>
      <c r="G14" s="4">
        <v>482</v>
      </c>
      <c r="H14" s="8">
        <v>2.71</v>
      </c>
      <c r="I14" s="4">
        <v>1</v>
      </c>
    </row>
    <row r="15" spans="1:9" x14ac:dyDescent="0.2">
      <c r="A15" s="2">
        <v>13</v>
      </c>
      <c r="B15" s="1" t="s">
        <v>64</v>
      </c>
      <c r="C15" s="4">
        <v>925</v>
      </c>
      <c r="D15" s="8">
        <v>2.29</v>
      </c>
      <c r="E15" s="4">
        <v>657</v>
      </c>
      <c r="F15" s="8">
        <v>2.97</v>
      </c>
      <c r="G15" s="4">
        <v>267</v>
      </c>
      <c r="H15" s="8">
        <v>1.5</v>
      </c>
      <c r="I15" s="4">
        <v>1</v>
      </c>
    </row>
    <row r="16" spans="1:9" x14ac:dyDescent="0.2">
      <c r="A16" s="2">
        <v>14</v>
      </c>
      <c r="B16" s="1" t="s">
        <v>65</v>
      </c>
      <c r="C16" s="4">
        <v>903</v>
      </c>
      <c r="D16" s="8">
        <v>2.23</v>
      </c>
      <c r="E16" s="4">
        <v>380</v>
      </c>
      <c r="F16" s="8">
        <v>1.72</v>
      </c>
      <c r="G16" s="4">
        <v>504</v>
      </c>
      <c r="H16" s="8">
        <v>2.83</v>
      </c>
      <c r="I16" s="4">
        <v>1</v>
      </c>
    </row>
    <row r="17" spans="1:9" x14ac:dyDescent="0.2">
      <c r="A17" s="2">
        <v>15</v>
      </c>
      <c r="B17" s="1" t="s">
        <v>72</v>
      </c>
      <c r="C17" s="4">
        <v>634</v>
      </c>
      <c r="D17" s="8">
        <v>1.57</v>
      </c>
      <c r="E17" s="4">
        <v>487</v>
      </c>
      <c r="F17" s="8">
        <v>2.2000000000000002</v>
      </c>
      <c r="G17" s="4">
        <v>147</v>
      </c>
      <c r="H17" s="8">
        <v>0.83</v>
      </c>
      <c r="I17" s="4">
        <v>0</v>
      </c>
    </row>
    <row r="18" spans="1:9" x14ac:dyDescent="0.2">
      <c r="A18" s="2">
        <v>16</v>
      </c>
      <c r="B18" s="1" t="s">
        <v>58</v>
      </c>
      <c r="C18" s="4">
        <v>556</v>
      </c>
      <c r="D18" s="8">
        <v>1.38</v>
      </c>
      <c r="E18" s="4">
        <v>145</v>
      </c>
      <c r="F18" s="8">
        <v>0.66</v>
      </c>
      <c r="G18" s="4">
        <v>411</v>
      </c>
      <c r="H18" s="8">
        <v>2.31</v>
      </c>
      <c r="I18" s="4">
        <v>0</v>
      </c>
    </row>
    <row r="19" spans="1:9" x14ac:dyDescent="0.2">
      <c r="A19" s="2">
        <v>17</v>
      </c>
      <c r="B19" s="1" t="s">
        <v>56</v>
      </c>
      <c r="C19" s="4">
        <v>527</v>
      </c>
      <c r="D19" s="8">
        <v>1.3</v>
      </c>
      <c r="E19" s="4">
        <v>198</v>
      </c>
      <c r="F19" s="8">
        <v>0.9</v>
      </c>
      <c r="G19" s="4">
        <v>329</v>
      </c>
      <c r="H19" s="8">
        <v>1.85</v>
      </c>
      <c r="I19" s="4">
        <v>0</v>
      </c>
    </row>
    <row r="20" spans="1:9" x14ac:dyDescent="0.2">
      <c r="A20" s="2">
        <v>18</v>
      </c>
      <c r="B20" s="1" t="s">
        <v>71</v>
      </c>
      <c r="C20" s="4">
        <v>524</v>
      </c>
      <c r="D20" s="8">
        <v>1.3</v>
      </c>
      <c r="E20" s="4">
        <v>6</v>
      </c>
      <c r="F20" s="8">
        <v>0.03</v>
      </c>
      <c r="G20" s="4">
        <v>438</v>
      </c>
      <c r="H20" s="8">
        <v>2.46</v>
      </c>
      <c r="I20" s="4">
        <v>16</v>
      </c>
    </row>
    <row r="21" spans="1:9" x14ac:dyDescent="0.2">
      <c r="A21" s="2">
        <v>19</v>
      </c>
      <c r="B21" s="1" t="s">
        <v>57</v>
      </c>
      <c r="C21" s="4">
        <v>518</v>
      </c>
      <c r="D21" s="8">
        <v>1.28</v>
      </c>
      <c r="E21" s="4">
        <v>114</v>
      </c>
      <c r="F21" s="8">
        <v>0.52</v>
      </c>
      <c r="G21" s="4">
        <v>404</v>
      </c>
      <c r="H21" s="8">
        <v>2.27</v>
      </c>
      <c r="I21" s="4">
        <v>0</v>
      </c>
    </row>
    <row r="22" spans="1:9" x14ac:dyDescent="0.2">
      <c r="A22" s="2">
        <v>20</v>
      </c>
      <c r="B22" s="1" t="s">
        <v>68</v>
      </c>
      <c r="C22" s="4">
        <v>495</v>
      </c>
      <c r="D22" s="8">
        <v>1.22</v>
      </c>
      <c r="E22" s="4">
        <v>229</v>
      </c>
      <c r="F22" s="8">
        <v>1.04</v>
      </c>
      <c r="G22" s="4">
        <v>259</v>
      </c>
      <c r="H22" s="8">
        <v>1.45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67</v>
      </c>
      <c r="C25" s="4">
        <v>586</v>
      </c>
      <c r="D25" s="8">
        <v>11.08</v>
      </c>
      <c r="E25" s="4">
        <v>496</v>
      </c>
      <c r="F25" s="8">
        <v>19.25</v>
      </c>
      <c r="G25" s="4">
        <v>90</v>
      </c>
      <c r="H25" s="8">
        <v>3.45</v>
      </c>
      <c r="I25" s="4">
        <v>0</v>
      </c>
    </row>
    <row r="26" spans="1:9" x14ac:dyDescent="0.2">
      <c r="A26" s="2">
        <v>2</v>
      </c>
      <c r="B26" s="1" t="s">
        <v>66</v>
      </c>
      <c r="C26" s="4">
        <v>484</v>
      </c>
      <c r="D26" s="8">
        <v>9.15</v>
      </c>
      <c r="E26" s="4">
        <v>414</v>
      </c>
      <c r="F26" s="8">
        <v>16.07</v>
      </c>
      <c r="G26" s="4">
        <v>69</v>
      </c>
      <c r="H26" s="8">
        <v>2.64</v>
      </c>
      <c r="I26" s="4">
        <v>1</v>
      </c>
    </row>
    <row r="27" spans="1:9" x14ac:dyDescent="0.2">
      <c r="A27" s="2">
        <v>3</v>
      </c>
      <c r="B27" s="1" t="s">
        <v>53</v>
      </c>
      <c r="C27" s="4">
        <v>362</v>
      </c>
      <c r="D27" s="8">
        <v>6.84</v>
      </c>
      <c r="E27" s="4">
        <v>82</v>
      </c>
      <c r="F27" s="8">
        <v>3.18</v>
      </c>
      <c r="G27" s="4">
        <v>280</v>
      </c>
      <c r="H27" s="8">
        <v>10.72</v>
      </c>
      <c r="I27" s="4">
        <v>0</v>
      </c>
    </row>
    <row r="28" spans="1:9" x14ac:dyDescent="0.2">
      <c r="A28" s="2">
        <v>4</v>
      </c>
      <c r="B28" s="1" t="s">
        <v>62</v>
      </c>
      <c r="C28" s="4">
        <v>344</v>
      </c>
      <c r="D28" s="8">
        <v>6.5</v>
      </c>
      <c r="E28" s="4">
        <v>170</v>
      </c>
      <c r="F28" s="8">
        <v>6.6</v>
      </c>
      <c r="G28" s="4">
        <v>173</v>
      </c>
      <c r="H28" s="8">
        <v>6.63</v>
      </c>
      <c r="I28" s="4">
        <v>0</v>
      </c>
    </row>
    <row r="29" spans="1:9" x14ac:dyDescent="0.2">
      <c r="A29" s="2">
        <v>5</v>
      </c>
      <c r="B29" s="1" t="s">
        <v>63</v>
      </c>
      <c r="C29" s="4">
        <v>293</v>
      </c>
      <c r="D29" s="8">
        <v>5.54</v>
      </c>
      <c r="E29" s="4">
        <v>112</v>
      </c>
      <c r="F29" s="8">
        <v>4.3499999999999996</v>
      </c>
      <c r="G29" s="4">
        <v>181</v>
      </c>
      <c r="H29" s="8">
        <v>6.93</v>
      </c>
      <c r="I29" s="4">
        <v>0</v>
      </c>
    </row>
    <row r="30" spans="1:9" x14ac:dyDescent="0.2">
      <c r="A30" s="2">
        <v>6</v>
      </c>
      <c r="B30" s="1" t="s">
        <v>69</v>
      </c>
      <c r="C30" s="4">
        <v>246</v>
      </c>
      <c r="D30" s="8">
        <v>4.6500000000000004</v>
      </c>
      <c r="E30" s="4">
        <v>126</v>
      </c>
      <c r="F30" s="8">
        <v>4.8899999999999997</v>
      </c>
      <c r="G30" s="4">
        <v>74</v>
      </c>
      <c r="H30" s="8">
        <v>2.83</v>
      </c>
      <c r="I30" s="4">
        <v>2</v>
      </c>
    </row>
    <row r="31" spans="1:9" x14ac:dyDescent="0.2">
      <c r="A31" s="2">
        <v>7</v>
      </c>
      <c r="B31" s="1" t="s">
        <v>54</v>
      </c>
      <c r="C31" s="4">
        <v>242</v>
      </c>
      <c r="D31" s="8">
        <v>4.58</v>
      </c>
      <c r="E31" s="4">
        <v>124</v>
      </c>
      <c r="F31" s="8">
        <v>4.8099999999999996</v>
      </c>
      <c r="G31" s="4">
        <v>118</v>
      </c>
      <c r="H31" s="8">
        <v>4.5199999999999996</v>
      </c>
      <c r="I31" s="4">
        <v>0</v>
      </c>
    </row>
    <row r="32" spans="1:9" x14ac:dyDescent="0.2">
      <c r="A32" s="2">
        <v>8</v>
      </c>
      <c r="B32" s="1" t="s">
        <v>60</v>
      </c>
      <c r="C32" s="4">
        <v>222</v>
      </c>
      <c r="D32" s="8">
        <v>4.2</v>
      </c>
      <c r="E32" s="4">
        <v>171</v>
      </c>
      <c r="F32" s="8">
        <v>6.64</v>
      </c>
      <c r="G32" s="4">
        <v>51</v>
      </c>
      <c r="H32" s="8">
        <v>1.95</v>
      </c>
      <c r="I32" s="4">
        <v>0</v>
      </c>
    </row>
    <row r="33" spans="1:9" x14ac:dyDescent="0.2">
      <c r="A33" s="2">
        <v>9</v>
      </c>
      <c r="B33" s="1" t="s">
        <v>55</v>
      </c>
      <c r="C33" s="4">
        <v>198</v>
      </c>
      <c r="D33" s="8">
        <v>3.74</v>
      </c>
      <c r="E33" s="4">
        <v>55</v>
      </c>
      <c r="F33" s="8">
        <v>2.14</v>
      </c>
      <c r="G33" s="4">
        <v>143</v>
      </c>
      <c r="H33" s="8">
        <v>5.48</v>
      </c>
      <c r="I33" s="4">
        <v>0</v>
      </c>
    </row>
    <row r="34" spans="1:9" x14ac:dyDescent="0.2">
      <c r="A34" s="2">
        <v>10</v>
      </c>
      <c r="B34" s="1" t="s">
        <v>61</v>
      </c>
      <c r="C34" s="4">
        <v>172</v>
      </c>
      <c r="D34" s="8">
        <v>3.25</v>
      </c>
      <c r="E34" s="4">
        <v>101</v>
      </c>
      <c r="F34" s="8">
        <v>3.92</v>
      </c>
      <c r="G34" s="4">
        <v>71</v>
      </c>
      <c r="H34" s="8">
        <v>2.72</v>
      </c>
      <c r="I34" s="4">
        <v>0</v>
      </c>
    </row>
    <row r="35" spans="1:9" x14ac:dyDescent="0.2">
      <c r="A35" s="2">
        <v>11</v>
      </c>
      <c r="B35" s="1" t="s">
        <v>64</v>
      </c>
      <c r="C35" s="4">
        <v>170</v>
      </c>
      <c r="D35" s="8">
        <v>3.21</v>
      </c>
      <c r="E35" s="4">
        <v>116</v>
      </c>
      <c r="F35" s="8">
        <v>4.5</v>
      </c>
      <c r="G35" s="4">
        <v>54</v>
      </c>
      <c r="H35" s="8">
        <v>2.0699999999999998</v>
      </c>
      <c r="I35" s="4">
        <v>0</v>
      </c>
    </row>
    <row r="36" spans="1:9" x14ac:dyDescent="0.2">
      <c r="A36" s="2">
        <v>12</v>
      </c>
      <c r="B36" s="1" t="s">
        <v>65</v>
      </c>
      <c r="C36" s="4">
        <v>159</v>
      </c>
      <c r="D36" s="8">
        <v>3.01</v>
      </c>
      <c r="E36" s="4">
        <v>45</v>
      </c>
      <c r="F36" s="8">
        <v>1.75</v>
      </c>
      <c r="G36" s="4">
        <v>110</v>
      </c>
      <c r="H36" s="8">
        <v>4.21</v>
      </c>
      <c r="I36" s="4">
        <v>1</v>
      </c>
    </row>
    <row r="37" spans="1:9" x14ac:dyDescent="0.2">
      <c r="A37" s="2">
        <v>13</v>
      </c>
      <c r="B37" s="1" t="s">
        <v>59</v>
      </c>
      <c r="C37" s="4">
        <v>136</v>
      </c>
      <c r="D37" s="8">
        <v>2.57</v>
      </c>
      <c r="E37" s="4">
        <v>61</v>
      </c>
      <c r="F37" s="8">
        <v>2.37</v>
      </c>
      <c r="G37" s="4">
        <v>75</v>
      </c>
      <c r="H37" s="8">
        <v>2.87</v>
      </c>
      <c r="I37" s="4">
        <v>0</v>
      </c>
    </row>
    <row r="38" spans="1:9" x14ac:dyDescent="0.2">
      <c r="A38" s="2">
        <v>14</v>
      </c>
      <c r="B38" s="1" t="s">
        <v>70</v>
      </c>
      <c r="C38" s="4">
        <v>130</v>
      </c>
      <c r="D38" s="8">
        <v>2.46</v>
      </c>
      <c r="E38" s="4">
        <v>114</v>
      </c>
      <c r="F38" s="8">
        <v>4.43</v>
      </c>
      <c r="G38" s="4">
        <v>16</v>
      </c>
      <c r="H38" s="8">
        <v>0.61</v>
      </c>
      <c r="I38" s="4">
        <v>0</v>
      </c>
    </row>
    <row r="39" spans="1:9" x14ac:dyDescent="0.2">
      <c r="A39" s="2">
        <v>15</v>
      </c>
      <c r="B39" s="1" t="s">
        <v>71</v>
      </c>
      <c r="C39" s="4">
        <v>112</v>
      </c>
      <c r="D39" s="8">
        <v>2.12</v>
      </c>
      <c r="E39" s="4">
        <v>0</v>
      </c>
      <c r="F39" s="8">
        <v>0</v>
      </c>
      <c r="G39" s="4">
        <v>93</v>
      </c>
      <c r="H39" s="8">
        <v>3.56</v>
      </c>
      <c r="I39" s="4">
        <v>5</v>
      </c>
    </row>
    <row r="40" spans="1:9" x14ac:dyDescent="0.2">
      <c r="A40" s="2">
        <v>16</v>
      </c>
      <c r="B40" s="1" t="s">
        <v>73</v>
      </c>
      <c r="C40" s="4">
        <v>92</v>
      </c>
      <c r="D40" s="8">
        <v>1.74</v>
      </c>
      <c r="E40" s="4">
        <v>10</v>
      </c>
      <c r="F40" s="8">
        <v>0.39</v>
      </c>
      <c r="G40" s="4">
        <v>82</v>
      </c>
      <c r="H40" s="8">
        <v>3.14</v>
      </c>
      <c r="I40" s="4">
        <v>0</v>
      </c>
    </row>
    <row r="41" spans="1:9" x14ac:dyDescent="0.2">
      <c r="A41" s="2">
        <v>17</v>
      </c>
      <c r="B41" s="1" t="s">
        <v>72</v>
      </c>
      <c r="C41" s="4">
        <v>89</v>
      </c>
      <c r="D41" s="8">
        <v>1.68</v>
      </c>
      <c r="E41" s="4">
        <v>68</v>
      </c>
      <c r="F41" s="8">
        <v>2.64</v>
      </c>
      <c r="G41" s="4">
        <v>21</v>
      </c>
      <c r="H41" s="8">
        <v>0.8</v>
      </c>
      <c r="I41" s="4">
        <v>0</v>
      </c>
    </row>
    <row r="42" spans="1:9" x14ac:dyDescent="0.2">
      <c r="A42" s="2">
        <v>18</v>
      </c>
      <c r="B42" s="1" t="s">
        <v>68</v>
      </c>
      <c r="C42" s="4">
        <v>87</v>
      </c>
      <c r="D42" s="8">
        <v>1.64</v>
      </c>
      <c r="E42" s="4">
        <v>41</v>
      </c>
      <c r="F42" s="8">
        <v>1.59</v>
      </c>
      <c r="G42" s="4">
        <v>46</v>
      </c>
      <c r="H42" s="8">
        <v>1.76</v>
      </c>
      <c r="I42" s="4">
        <v>0</v>
      </c>
    </row>
    <row r="43" spans="1:9" x14ac:dyDescent="0.2">
      <c r="A43" s="2">
        <v>19</v>
      </c>
      <c r="B43" s="1" t="s">
        <v>58</v>
      </c>
      <c r="C43" s="4">
        <v>86</v>
      </c>
      <c r="D43" s="8">
        <v>1.63</v>
      </c>
      <c r="E43" s="4">
        <v>15</v>
      </c>
      <c r="F43" s="8">
        <v>0.57999999999999996</v>
      </c>
      <c r="G43" s="4">
        <v>71</v>
      </c>
      <c r="H43" s="8">
        <v>2.72</v>
      </c>
      <c r="I43" s="4">
        <v>0</v>
      </c>
    </row>
    <row r="44" spans="1:9" x14ac:dyDescent="0.2">
      <c r="A44" s="2">
        <v>20</v>
      </c>
      <c r="B44" s="1" t="s">
        <v>74</v>
      </c>
      <c r="C44" s="4">
        <v>84</v>
      </c>
      <c r="D44" s="8">
        <v>1.59</v>
      </c>
      <c r="E44" s="4">
        <v>10</v>
      </c>
      <c r="F44" s="8">
        <v>0.39</v>
      </c>
      <c r="G44" s="4">
        <v>70</v>
      </c>
      <c r="H44" s="8">
        <v>2.68</v>
      </c>
      <c r="I44" s="4">
        <v>4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67</v>
      </c>
      <c r="C47" s="4">
        <v>650</v>
      </c>
      <c r="D47" s="8">
        <v>10.24</v>
      </c>
      <c r="E47" s="4">
        <v>558</v>
      </c>
      <c r="F47" s="8">
        <v>19.84</v>
      </c>
      <c r="G47" s="4">
        <v>92</v>
      </c>
      <c r="H47" s="8">
        <v>2.61</v>
      </c>
      <c r="I47" s="4">
        <v>0</v>
      </c>
    </row>
    <row r="48" spans="1:9" x14ac:dyDescent="0.2">
      <c r="A48" s="2">
        <v>2</v>
      </c>
      <c r="B48" s="1" t="s">
        <v>66</v>
      </c>
      <c r="C48" s="4">
        <v>594</v>
      </c>
      <c r="D48" s="8">
        <v>9.36</v>
      </c>
      <c r="E48" s="4">
        <v>518</v>
      </c>
      <c r="F48" s="8">
        <v>18.420000000000002</v>
      </c>
      <c r="G48" s="4">
        <v>76</v>
      </c>
      <c r="H48" s="8">
        <v>2.16</v>
      </c>
      <c r="I48" s="4">
        <v>0</v>
      </c>
    </row>
    <row r="49" spans="1:9" x14ac:dyDescent="0.2">
      <c r="A49" s="2">
        <v>3</v>
      </c>
      <c r="B49" s="1" t="s">
        <v>63</v>
      </c>
      <c r="C49" s="4">
        <v>409</v>
      </c>
      <c r="D49" s="8">
        <v>6.44</v>
      </c>
      <c r="E49" s="4">
        <v>110</v>
      </c>
      <c r="F49" s="8">
        <v>3.91</v>
      </c>
      <c r="G49" s="4">
        <v>298</v>
      </c>
      <c r="H49" s="8">
        <v>8.4700000000000006</v>
      </c>
      <c r="I49" s="4">
        <v>1</v>
      </c>
    </row>
    <row r="50" spans="1:9" x14ac:dyDescent="0.2">
      <c r="A50" s="2">
        <v>4</v>
      </c>
      <c r="B50" s="1" t="s">
        <v>53</v>
      </c>
      <c r="C50" s="4">
        <v>404</v>
      </c>
      <c r="D50" s="8">
        <v>6.36</v>
      </c>
      <c r="E50" s="4">
        <v>64</v>
      </c>
      <c r="F50" s="8">
        <v>2.2799999999999998</v>
      </c>
      <c r="G50" s="4">
        <v>340</v>
      </c>
      <c r="H50" s="8">
        <v>9.66</v>
      </c>
      <c r="I50" s="4">
        <v>0</v>
      </c>
    </row>
    <row r="51" spans="1:9" x14ac:dyDescent="0.2">
      <c r="A51" s="2">
        <v>5</v>
      </c>
      <c r="B51" s="1" t="s">
        <v>62</v>
      </c>
      <c r="C51" s="4">
        <v>390</v>
      </c>
      <c r="D51" s="8">
        <v>6.14</v>
      </c>
      <c r="E51" s="4">
        <v>183</v>
      </c>
      <c r="F51" s="8">
        <v>6.51</v>
      </c>
      <c r="G51" s="4">
        <v>206</v>
      </c>
      <c r="H51" s="8">
        <v>5.85</v>
      </c>
      <c r="I51" s="4">
        <v>1</v>
      </c>
    </row>
    <row r="52" spans="1:9" x14ac:dyDescent="0.2">
      <c r="A52" s="2">
        <v>6</v>
      </c>
      <c r="B52" s="1" t="s">
        <v>55</v>
      </c>
      <c r="C52" s="4">
        <v>354</v>
      </c>
      <c r="D52" s="8">
        <v>5.58</v>
      </c>
      <c r="E52" s="4">
        <v>46</v>
      </c>
      <c r="F52" s="8">
        <v>1.64</v>
      </c>
      <c r="G52" s="4">
        <v>308</v>
      </c>
      <c r="H52" s="8">
        <v>8.75</v>
      </c>
      <c r="I52" s="4">
        <v>0</v>
      </c>
    </row>
    <row r="53" spans="1:9" x14ac:dyDescent="0.2">
      <c r="A53" s="2">
        <v>7</v>
      </c>
      <c r="B53" s="1" t="s">
        <v>54</v>
      </c>
      <c r="C53" s="4">
        <v>284</v>
      </c>
      <c r="D53" s="8">
        <v>4.47</v>
      </c>
      <c r="E53" s="4">
        <v>92</v>
      </c>
      <c r="F53" s="8">
        <v>3.27</v>
      </c>
      <c r="G53" s="4">
        <v>192</v>
      </c>
      <c r="H53" s="8">
        <v>5.46</v>
      </c>
      <c r="I53" s="4">
        <v>0</v>
      </c>
    </row>
    <row r="54" spans="1:9" x14ac:dyDescent="0.2">
      <c r="A54" s="2">
        <v>8</v>
      </c>
      <c r="B54" s="1" t="s">
        <v>60</v>
      </c>
      <c r="C54" s="4">
        <v>260</v>
      </c>
      <c r="D54" s="8">
        <v>4.0999999999999996</v>
      </c>
      <c r="E54" s="4">
        <v>192</v>
      </c>
      <c r="F54" s="8">
        <v>6.83</v>
      </c>
      <c r="G54" s="4">
        <v>68</v>
      </c>
      <c r="H54" s="8">
        <v>1.93</v>
      </c>
      <c r="I54" s="4">
        <v>0</v>
      </c>
    </row>
    <row r="55" spans="1:9" x14ac:dyDescent="0.2">
      <c r="A55" s="2">
        <v>9</v>
      </c>
      <c r="B55" s="1" t="s">
        <v>61</v>
      </c>
      <c r="C55" s="4">
        <v>218</v>
      </c>
      <c r="D55" s="8">
        <v>3.43</v>
      </c>
      <c r="E55" s="4">
        <v>111</v>
      </c>
      <c r="F55" s="8">
        <v>3.95</v>
      </c>
      <c r="G55" s="4">
        <v>107</v>
      </c>
      <c r="H55" s="8">
        <v>3.04</v>
      </c>
      <c r="I55" s="4">
        <v>0</v>
      </c>
    </row>
    <row r="56" spans="1:9" x14ac:dyDescent="0.2">
      <c r="A56" s="2">
        <v>10</v>
      </c>
      <c r="B56" s="1" t="s">
        <v>69</v>
      </c>
      <c r="C56" s="4">
        <v>184</v>
      </c>
      <c r="D56" s="8">
        <v>2.9</v>
      </c>
      <c r="E56" s="4">
        <v>112</v>
      </c>
      <c r="F56" s="8">
        <v>3.98</v>
      </c>
      <c r="G56" s="4">
        <v>71</v>
      </c>
      <c r="H56" s="8">
        <v>2.02</v>
      </c>
      <c r="I56" s="4">
        <v>0</v>
      </c>
    </row>
    <row r="57" spans="1:9" x14ac:dyDescent="0.2">
      <c r="A57" s="2">
        <v>11</v>
      </c>
      <c r="B57" s="1" t="s">
        <v>70</v>
      </c>
      <c r="C57" s="4">
        <v>174</v>
      </c>
      <c r="D57" s="8">
        <v>2.74</v>
      </c>
      <c r="E57" s="4">
        <v>153</v>
      </c>
      <c r="F57" s="8">
        <v>5.44</v>
      </c>
      <c r="G57" s="4">
        <v>21</v>
      </c>
      <c r="H57" s="8">
        <v>0.6</v>
      </c>
      <c r="I57" s="4">
        <v>0</v>
      </c>
    </row>
    <row r="58" spans="1:9" x14ac:dyDescent="0.2">
      <c r="A58" s="2">
        <v>12</v>
      </c>
      <c r="B58" s="1" t="s">
        <v>64</v>
      </c>
      <c r="C58" s="4">
        <v>168</v>
      </c>
      <c r="D58" s="8">
        <v>2.65</v>
      </c>
      <c r="E58" s="4">
        <v>103</v>
      </c>
      <c r="F58" s="8">
        <v>3.66</v>
      </c>
      <c r="G58" s="4">
        <v>65</v>
      </c>
      <c r="H58" s="8">
        <v>1.85</v>
      </c>
      <c r="I58" s="4">
        <v>0</v>
      </c>
    </row>
    <row r="59" spans="1:9" x14ac:dyDescent="0.2">
      <c r="A59" s="2">
        <v>13</v>
      </c>
      <c r="B59" s="1" t="s">
        <v>65</v>
      </c>
      <c r="C59" s="4">
        <v>157</v>
      </c>
      <c r="D59" s="8">
        <v>2.4700000000000002</v>
      </c>
      <c r="E59" s="4">
        <v>45</v>
      </c>
      <c r="F59" s="8">
        <v>1.6</v>
      </c>
      <c r="G59" s="4">
        <v>110</v>
      </c>
      <c r="H59" s="8">
        <v>3.13</v>
      </c>
      <c r="I59" s="4">
        <v>0</v>
      </c>
    </row>
    <row r="60" spans="1:9" x14ac:dyDescent="0.2">
      <c r="A60" s="2">
        <v>14</v>
      </c>
      <c r="B60" s="1" t="s">
        <v>59</v>
      </c>
      <c r="C60" s="4">
        <v>134</v>
      </c>
      <c r="D60" s="8">
        <v>2.11</v>
      </c>
      <c r="E60" s="4">
        <v>64</v>
      </c>
      <c r="F60" s="8">
        <v>2.2799999999999998</v>
      </c>
      <c r="G60" s="4">
        <v>70</v>
      </c>
      <c r="H60" s="8">
        <v>1.99</v>
      </c>
      <c r="I60" s="4">
        <v>0</v>
      </c>
    </row>
    <row r="61" spans="1:9" x14ac:dyDescent="0.2">
      <c r="A61" s="2">
        <v>15</v>
      </c>
      <c r="B61" s="1" t="s">
        <v>57</v>
      </c>
      <c r="C61" s="4">
        <v>128</v>
      </c>
      <c r="D61" s="8">
        <v>2.02</v>
      </c>
      <c r="E61" s="4">
        <v>19</v>
      </c>
      <c r="F61" s="8">
        <v>0.68</v>
      </c>
      <c r="G61" s="4">
        <v>109</v>
      </c>
      <c r="H61" s="8">
        <v>3.1</v>
      </c>
      <c r="I61" s="4">
        <v>0</v>
      </c>
    </row>
    <row r="62" spans="1:9" x14ac:dyDescent="0.2">
      <c r="A62" s="2">
        <v>16</v>
      </c>
      <c r="B62" s="1" t="s">
        <v>73</v>
      </c>
      <c r="C62" s="4">
        <v>105</v>
      </c>
      <c r="D62" s="8">
        <v>1.65</v>
      </c>
      <c r="E62" s="4">
        <v>3</v>
      </c>
      <c r="F62" s="8">
        <v>0.11</v>
      </c>
      <c r="G62" s="4">
        <v>102</v>
      </c>
      <c r="H62" s="8">
        <v>2.9</v>
      </c>
      <c r="I62" s="4">
        <v>0</v>
      </c>
    </row>
    <row r="63" spans="1:9" x14ac:dyDescent="0.2">
      <c r="A63" s="2">
        <v>17</v>
      </c>
      <c r="B63" s="1" t="s">
        <v>58</v>
      </c>
      <c r="C63" s="4">
        <v>97</v>
      </c>
      <c r="D63" s="8">
        <v>1.53</v>
      </c>
      <c r="E63" s="4">
        <v>21</v>
      </c>
      <c r="F63" s="8">
        <v>0.75</v>
      </c>
      <c r="G63" s="4">
        <v>76</v>
      </c>
      <c r="H63" s="8">
        <v>2.16</v>
      </c>
      <c r="I63" s="4">
        <v>0</v>
      </c>
    </row>
    <row r="64" spans="1:9" x14ac:dyDescent="0.2">
      <c r="A64" s="2">
        <v>18</v>
      </c>
      <c r="B64" s="1" t="s">
        <v>72</v>
      </c>
      <c r="C64" s="4">
        <v>93</v>
      </c>
      <c r="D64" s="8">
        <v>1.47</v>
      </c>
      <c r="E64" s="4">
        <v>62</v>
      </c>
      <c r="F64" s="8">
        <v>2.2000000000000002</v>
      </c>
      <c r="G64" s="4">
        <v>31</v>
      </c>
      <c r="H64" s="8">
        <v>0.88</v>
      </c>
      <c r="I64" s="4">
        <v>0</v>
      </c>
    </row>
    <row r="65" spans="1:9" x14ac:dyDescent="0.2">
      <c r="A65" s="2">
        <v>19</v>
      </c>
      <c r="B65" s="1" t="s">
        <v>75</v>
      </c>
      <c r="C65" s="4">
        <v>90</v>
      </c>
      <c r="D65" s="8">
        <v>1.42</v>
      </c>
      <c r="E65" s="4">
        <v>46</v>
      </c>
      <c r="F65" s="8">
        <v>1.64</v>
      </c>
      <c r="G65" s="4">
        <v>44</v>
      </c>
      <c r="H65" s="8">
        <v>1.25</v>
      </c>
      <c r="I65" s="4">
        <v>0</v>
      </c>
    </row>
    <row r="66" spans="1:9" x14ac:dyDescent="0.2">
      <c r="A66" s="2">
        <v>20</v>
      </c>
      <c r="B66" s="1" t="s">
        <v>74</v>
      </c>
      <c r="C66" s="4">
        <v>84</v>
      </c>
      <c r="D66" s="8">
        <v>1.32</v>
      </c>
      <c r="E66" s="4">
        <v>6</v>
      </c>
      <c r="F66" s="8">
        <v>0.21</v>
      </c>
      <c r="G66" s="4">
        <v>75</v>
      </c>
      <c r="H66" s="8">
        <v>2.13</v>
      </c>
      <c r="I66" s="4">
        <v>3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66</v>
      </c>
      <c r="C69" s="4">
        <v>406</v>
      </c>
      <c r="D69" s="8">
        <v>10.76</v>
      </c>
      <c r="E69" s="4">
        <v>344</v>
      </c>
      <c r="F69" s="8">
        <v>15.78</v>
      </c>
      <c r="G69" s="4">
        <v>62</v>
      </c>
      <c r="H69" s="8">
        <v>3.95</v>
      </c>
      <c r="I69" s="4">
        <v>0</v>
      </c>
    </row>
    <row r="70" spans="1:9" x14ac:dyDescent="0.2">
      <c r="A70" s="2">
        <v>2</v>
      </c>
      <c r="B70" s="1" t="s">
        <v>67</v>
      </c>
      <c r="C70" s="4">
        <v>396</v>
      </c>
      <c r="D70" s="8">
        <v>10.5</v>
      </c>
      <c r="E70" s="4">
        <v>344</v>
      </c>
      <c r="F70" s="8">
        <v>15.78</v>
      </c>
      <c r="G70" s="4">
        <v>52</v>
      </c>
      <c r="H70" s="8">
        <v>3.31</v>
      </c>
      <c r="I70" s="4">
        <v>0</v>
      </c>
    </row>
    <row r="71" spans="1:9" x14ac:dyDescent="0.2">
      <c r="A71" s="2">
        <v>3</v>
      </c>
      <c r="B71" s="1" t="s">
        <v>63</v>
      </c>
      <c r="C71" s="4">
        <v>364</v>
      </c>
      <c r="D71" s="8">
        <v>9.65</v>
      </c>
      <c r="E71" s="4">
        <v>247</v>
      </c>
      <c r="F71" s="8">
        <v>11.33</v>
      </c>
      <c r="G71" s="4">
        <v>116</v>
      </c>
      <c r="H71" s="8">
        <v>7.38</v>
      </c>
      <c r="I71" s="4">
        <v>0</v>
      </c>
    </row>
    <row r="72" spans="1:9" x14ac:dyDescent="0.2">
      <c r="A72" s="2">
        <v>4</v>
      </c>
      <c r="B72" s="1" t="s">
        <v>62</v>
      </c>
      <c r="C72" s="4">
        <v>295</v>
      </c>
      <c r="D72" s="8">
        <v>7.82</v>
      </c>
      <c r="E72" s="4">
        <v>150</v>
      </c>
      <c r="F72" s="8">
        <v>6.88</v>
      </c>
      <c r="G72" s="4">
        <v>144</v>
      </c>
      <c r="H72" s="8">
        <v>9.17</v>
      </c>
      <c r="I72" s="4">
        <v>1</v>
      </c>
    </row>
    <row r="73" spans="1:9" x14ac:dyDescent="0.2">
      <c r="A73" s="2">
        <v>5</v>
      </c>
      <c r="B73" s="1" t="s">
        <v>60</v>
      </c>
      <c r="C73" s="4">
        <v>183</v>
      </c>
      <c r="D73" s="8">
        <v>4.8499999999999996</v>
      </c>
      <c r="E73" s="4">
        <v>105</v>
      </c>
      <c r="F73" s="8">
        <v>4.82</v>
      </c>
      <c r="G73" s="4">
        <v>78</v>
      </c>
      <c r="H73" s="8">
        <v>4.96</v>
      </c>
      <c r="I73" s="4">
        <v>0</v>
      </c>
    </row>
    <row r="74" spans="1:9" x14ac:dyDescent="0.2">
      <c r="A74" s="2">
        <v>6</v>
      </c>
      <c r="B74" s="1" t="s">
        <v>53</v>
      </c>
      <c r="C74" s="4">
        <v>179</v>
      </c>
      <c r="D74" s="8">
        <v>4.74</v>
      </c>
      <c r="E74" s="4">
        <v>56</v>
      </c>
      <c r="F74" s="8">
        <v>2.57</v>
      </c>
      <c r="G74" s="4">
        <v>123</v>
      </c>
      <c r="H74" s="8">
        <v>7.83</v>
      </c>
      <c r="I74" s="4">
        <v>0</v>
      </c>
    </row>
    <row r="75" spans="1:9" x14ac:dyDescent="0.2">
      <c r="A75" s="2">
        <v>7</v>
      </c>
      <c r="B75" s="1" t="s">
        <v>61</v>
      </c>
      <c r="C75" s="4">
        <v>157</v>
      </c>
      <c r="D75" s="8">
        <v>4.16</v>
      </c>
      <c r="E75" s="4">
        <v>95</v>
      </c>
      <c r="F75" s="8">
        <v>4.3600000000000003</v>
      </c>
      <c r="G75" s="4">
        <v>62</v>
      </c>
      <c r="H75" s="8">
        <v>3.95</v>
      </c>
      <c r="I75" s="4">
        <v>0</v>
      </c>
    </row>
    <row r="76" spans="1:9" x14ac:dyDescent="0.2">
      <c r="A76" s="2">
        <v>8</v>
      </c>
      <c r="B76" s="1" t="s">
        <v>69</v>
      </c>
      <c r="C76" s="4">
        <v>137</v>
      </c>
      <c r="D76" s="8">
        <v>3.63</v>
      </c>
      <c r="E76" s="4">
        <v>96</v>
      </c>
      <c r="F76" s="8">
        <v>4.4000000000000004</v>
      </c>
      <c r="G76" s="4">
        <v>39</v>
      </c>
      <c r="H76" s="8">
        <v>2.48</v>
      </c>
      <c r="I76" s="4">
        <v>0</v>
      </c>
    </row>
    <row r="77" spans="1:9" x14ac:dyDescent="0.2">
      <c r="A77" s="2">
        <v>9</v>
      </c>
      <c r="B77" s="1" t="s">
        <v>54</v>
      </c>
      <c r="C77" s="4">
        <v>132</v>
      </c>
      <c r="D77" s="8">
        <v>3.5</v>
      </c>
      <c r="E77" s="4">
        <v>73</v>
      </c>
      <c r="F77" s="8">
        <v>3.35</v>
      </c>
      <c r="G77" s="4">
        <v>59</v>
      </c>
      <c r="H77" s="8">
        <v>3.76</v>
      </c>
      <c r="I77" s="4">
        <v>0</v>
      </c>
    </row>
    <row r="78" spans="1:9" x14ac:dyDescent="0.2">
      <c r="A78" s="2">
        <v>10</v>
      </c>
      <c r="B78" s="1" t="s">
        <v>59</v>
      </c>
      <c r="C78" s="4">
        <v>130</v>
      </c>
      <c r="D78" s="8">
        <v>3.45</v>
      </c>
      <c r="E78" s="4">
        <v>65</v>
      </c>
      <c r="F78" s="8">
        <v>2.98</v>
      </c>
      <c r="G78" s="4">
        <v>65</v>
      </c>
      <c r="H78" s="8">
        <v>4.1399999999999997</v>
      </c>
      <c r="I78" s="4">
        <v>0</v>
      </c>
    </row>
    <row r="79" spans="1:9" x14ac:dyDescent="0.2">
      <c r="A79" s="2">
        <v>11</v>
      </c>
      <c r="B79" s="1" t="s">
        <v>55</v>
      </c>
      <c r="C79" s="4">
        <v>124</v>
      </c>
      <c r="D79" s="8">
        <v>3.29</v>
      </c>
      <c r="E79" s="4">
        <v>47</v>
      </c>
      <c r="F79" s="8">
        <v>2.16</v>
      </c>
      <c r="G79" s="4">
        <v>77</v>
      </c>
      <c r="H79" s="8">
        <v>4.9000000000000004</v>
      </c>
      <c r="I79" s="4">
        <v>0</v>
      </c>
    </row>
    <row r="80" spans="1:9" x14ac:dyDescent="0.2">
      <c r="A80" s="2">
        <v>12</v>
      </c>
      <c r="B80" s="1" t="s">
        <v>70</v>
      </c>
      <c r="C80" s="4">
        <v>105</v>
      </c>
      <c r="D80" s="8">
        <v>2.78</v>
      </c>
      <c r="E80" s="4">
        <v>94</v>
      </c>
      <c r="F80" s="8">
        <v>4.3099999999999996</v>
      </c>
      <c r="G80" s="4">
        <v>11</v>
      </c>
      <c r="H80" s="8">
        <v>0.7</v>
      </c>
      <c r="I80" s="4">
        <v>0</v>
      </c>
    </row>
    <row r="81" spans="1:9" x14ac:dyDescent="0.2">
      <c r="A81" s="2">
        <v>13</v>
      </c>
      <c r="B81" s="1" t="s">
        <v>64</v>
      </c>
      <c r="C81" s="4">
        <v>99</v>
      </c>
      <c r="D81" s="8">
        <v>2.62</v>
      </c>
      <c r="E81" s="4">
        <v>77</v>
      </c>
      <c r="F81" s="8">
        <v>3.53</v>
      </c>
      <c r="G81" s="4">
        <v>22</v>
      </c>
      <c r="H81" s="8">
        <v>1.4</v>
      </c>
      <c r="I81" s="4">
        <v>0</v>
      </c>
    </row>
    <row r="82" spans="1:9" x14ac:dyDescent="0.2">
      <c r="A82" s="2">
        <v>14</v>
      </c>
      <c r="B82" s="1" t="s">
        <v>58</v>
      </c>
      <c r="C82" s="4">
        <v>78</v>
      </c>
      <c r="D82" s="8">
        <v>2.0699999999999998</v>
      </c>
      <c r="E82" s="4">
        <v>23</v>
      </c>
      <c r="F82" s="8">
        <v>1.06</v>
      </c>
      <c r="G82" s="4">
        <v>55</v>
      </c>
      <c r="H82" s="8">
        <v>3.5</v>
      </c>
      <c r="I82" s="4">
        <v>0</v>
      </c>
    </row>
    <row r="83" spans="1:9" x14ac:dyDescent="0.2">
      <c r="A83" s="2">
        <v>15</v>
      </c>
      <c r="B83" s="1" t="s">
        <v>65</v>
      </c>
      <c r="C83" s="4">
        <v>73</v>
      </c>
      <c r="D83" s="8">
        <v>1.93</v>
      </c>
      <c r="E83" s="4">
        <v>39</v>
      </c>
      <c r="F83" s="8">
        <v>1.79</v>
      </c>
      <c r="G83" s="4">
        <v>32</v>
      </c>
      <c r="H83" s="8">
        <v>2.04</v>
      </c>
      <c r="I83" s="4">
        <v>0</v>
      </c>
    </row>
    <row r="84" spans="1:9" x14ac:dyDescent="0.2">
      <c r="A84" s="2">
        <v>16</v>
      </c>
      <c r="B84" s="1" t="s">
        <v>76</v>
      </c>
      <c r="C84" s="4">
        <v>58</v>
      </c>
      <c r="D84" s="8">
        <v>1.54</v>
      </c>
      <c r="E84" s="4">
        <v>21</v>
      </c>
      <c r="F84" s="8">
        <v>0.96</v>
      </c>
      <c r="G84" s="4">
        <v>37</v>
      </c>
      <c r="H84" s="8">
        <v>2.36</v>
      </c>
      <c r="I84" s="4">
        <v>0</v>
      </c>
    </row>
    <row r="85" spans="1:9" x14ac:dyDescent="0.2">
      <c r="A85" s="2">
        <v>17</v>
      </c>
      <c r="B85" s="1" t="s">
        <v>72</v>
      </c>
      <c r="C85" s="4">
        <v>52</v>
      </c>
      <c r="D85" s="8">
        <v>1.38</v>
      </c>
      <c r="E85" s="4">
        <v>40</v>
      </c>
      <c r="F85" s="8">
        <v>1.83</v>
      </c>
      <c r="G85" s="4">
        <v>12</v>
      </c>
      <c r="H85" s="8">
        <v>0.76</v>
      </c>
      <c r="I85" s="4">
        <v>0</v>
      </c>
    </row>
    <row r="86" spans="1:9" x14ac:dyDescent="0.2">
      <c r="A86" s="2">
        <v>18</v>
      </c>
      <c r="B86" s="1" t="s">
        <v>68</v>
      </c>
      <c r="C86" s="4">
        <v>50</v>
      </c>
      <c r="D86" s="8">
        <v>1.33</v>
      </c>
      <c r="E86" s="4">
        <v>25</v>
      </c>
      <c r="F86" s="8">
        <v>1.1499999999999999</v>
      </c>
      <c r="G86" s="4">
        <v>25</v>
      </c>
      <c r="H86" s="8">
        <v>1.59</v>
      </c>
      <c r="I86" s="4">
        <v>0</v>
      </c>
    </row>
    <row r="87" spans="1:9" x14ac:dyDescent="0.2">
      <c r="A87" s="2">
        <v>19</v>
      </c>
      <c r="B87" s="1" t="s">
        <v>78</v>
      </c>
      <c r="C87" s="4">
        <v>46</v>
      </c>
      <c r="D87" s="8">
        <v>1.22</v>
      </c>
      <c r="E87" s="4">
        <v>7</v>
      </c>
      <c r="F87" s="8">
        <v>0.32</v>
      </c>
      <c r="G87" s="4">
        <v>39</v>
      </c>
      <c r="H87" s="8">
        <v>2.48</v>
      </c>
      <c r="I87" s="4">
        <v>0</v>
      </c>
    </row>
    <row r="88" spans="1:9" x14ac:dyDescent="0.2">
      <c r="A88" s="2">
        <v>20</v>
      </c>
      <c r="B88" s="1" t="s">
        <v>77</v>
      </c>
      <c r="C88" s="4">
        <v>45</v>
      </c>
      <c r="D88" s="8">
        <v>1.19</v>
      </c>
      <c r="E88" s="4">
        <v>21</v>
      </c>
      <c r="F88" s="8">
        <v>0.96</v>
      </c>
      <c r="G88" s="4">
        <v>24</v>
      </c>
      <c r="H88" s="8">
        <v>1.53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66</v>
      </c>
      <c r="C91" s="4">
        <v>577</v>
      </c>
      <c r="D91" s="8">
        <v>13.05</v>
      </c>
      <c r="E91" s="4">
        <v>532</v>
      </c>
      <c r="F91" s="8">
        <v>19.52</v>
      </c>
      <c r="G91" s="4">
        <v>44</v>
      </c>
      <c r="H91" s="8">
        <v>2.69</v>
      </c>
      <c r="I91" s="4">
        <v>1</v>
      </c>
    </row>
    <row r="92" spans="1:9" x14ac:dyDescent="0.2">
      <c r="A92" s="2">
        <v>2</v>
      </c>
      <c r="B92" s="1" t="s">
        <v>67</v>
      </c>
      <c r="C92" s="4">
        <v>454</v>
      </c>
      <c r="D92" s="8">
        <v>10.27</v>
      </c>
      <c r="E92" s="4">
        <v>411</v>
      </c>
      <c r="F92" s="8">
        <v>15.08</v>
      </c>
      <c r="G92" s="4">
        <v>43</v>
      </c>
      <c r="H92" s="8">
        <v>2.63</v>
      </c>
      <c r="I92" s="4">
        <v>0</v>
      </c>
    </row>
    <row r="93" spans="1:9" x14ac:dyDescent="0.2">
      <c r="A93" s="2">
        <v>3</v>
      </c>
      <c r="B93" s="1" t="s">
        <v>63</v>
      </c>
      <c r="C93" s="4">
        <v>389</v>
      </c>
      <c r="D93" s="8">
        <v>8.8000000000000007</v>
      </c>
      <c r="E93" s="4">
        <v>251</v>
      </c>
      <c r="F93" s="8">
        <v>9.2100000000000009</v>
      </c>
      <c r="G93" s="4">
        <v>138</v>
      </c>
      <c r="H93" s="8">
        <v>8.4499999999999993</v>
      </c>
      <c r="I93" s="4">
        <v>0</v>
      </c>
    </row>
    <row r="94" spans="1:9" x14ac:dyDescent="0.2">
      <c r="A94" s="2">
        <v>4</v>
      </c>
      <c r="B94" s="1" t="s">
        <v>53</v>
      </c>
      <c r="C94" s="4">
        <v>296</v>
      </c>
      <c r="D94" s="8">
        <v>6.69</v>
      </c>
      <c r="E94" s="4">
        <v>114</v>
      </c>
      <c r="F94" s="8">
        <v>4.18</v>
      </c>
      <c r="G94" s="4">
        <v>182</v>
      </c>
      <c r="H94" s="8">
        <v>11.15</v>
      </c>
      <c r="I94" s="4">
        <v>0</v>
      </c>
    </row>
    <row r="95" spans="1:9" x14ac:dyDescent="0.2">
      <c r="A95" s="2">
        <v>5</v>
      </c>
      <c r="B95" s="1" t="s">
        <v>62</v>
      </c>
      <c r="C95" s="4">
        <v>259</v>
      </c>
      <c r="D95" s="8">
        <v>5.86</v>
      </c>
      <c r="E95" s="4">
        <v>139</v>
      </c>
      <c r="F95" s="8">
        <v>5.0999999999999996</v>
      </c>
      <c r="G95" s="4">
        <v>120</v>
      </c>
      <c r="H95" s="8">
        <v>7.35</v>
      </c>
      <c r="I95" s="4">
        <v>0</v>
      </c>
    </row>
    <row r="96" spans="1:9" x14ac:dyDescent="0.2">
      <c r="A96" s="2">
        <v>6</v>
      </c>
      <c r="B96" s="1" t="s">
        <v>54</v>
      </c>
      <c r="C96" s="4">
        <v>211</v>
      </c>
      <c r="D96" s="8">
        <v>4.7699999999999996</v>
      </c>
      <c r="E96" s="4">
        <v>137</v>
      </c>
      <c r="F96" s="8">
        <v>5.03</v>
      </c>
      <c r="G96" s="4">
        <v>74</v>
      </c>
      <c r="H96" s="8">
        <v>4.53</v>
      </c>
      <c r="I96" s="4">
        <v>0</v>
      </c>
    </row>
    <row r="97" spans="1:9" x14ac:dyDescent="0.2">
      <c r="A97" s="2">
        <v>7</v>
      </c>
      <c r="B97" s="1" t="s">
        <v>69</v>
      </c>
      <c r="C97" s="4">
        <v>206</v>
      </c>
      <c r="D97" s="8">
        <v>4.66</v>
      </c>
      <c r="E97" s="4">
        <v>154</v>
      </c>
      <c r="F97" s="8">
        <v>5.65</v>
      </c>
      <c r="G97" s="4">
        <v>35</v>
      </c>
      <c r="H97" s="8">
        <v>2.14</v>
      </c>
      <c r="I97" s="4">
        <v>0</v>
      </c>
    </row>
    <row r="98" spans="1:9" x14ac:dyDescent="0.2">
      <c r="A98" s="2">
        <v>8</v>
      </c>
      <c r="B98" s="1" t="s">
        <v>60</v>
      </c>
      <c r="C98" s="4">
        <v>165</v>
      </c>
      <c r="D98" s="8">
        <v>3.73</v>
      </c>
      <c r="E98" s="4">
        <v>129</v>
      </c>
      <c r="F98" s="8">
        <v>4.7300000000000004</v>
      </c>
      <c r="G98" s="4">
        <v>34</v>
      </c>
      <c r="H98" s="8">
        <v>2.08</v>
      </c>
      <c r="I98" s="4">
        <v>2</v>
      </c>
    </row>
    <row r="99" spans="1:9" x14ac:dyDescent="0.2">
      <c r="A99" s="2">
        <v>9</v>
      </c>
      <c r="B99" s="1" t="s">
        <v>55</v>
      </c>
      <c r="C99" s="4">
        <v>149</v>
      </c>
      <c r="D99" s="8">
        <v>3.37</v>
      </c>
      <c r="E99" s="4">
        <v>64</v>
      </c>
      <c r="F99" s="8">
        <v>2.35</v>
      </c>
      <c r="G99" s="4">
        <v>85</v>
      </c>
      <c r="H99" s="8">
        <v>5.21</v>
      </c>
      <c r="I99" s="4">
        <v>0</v>
      </c>
    </row>
    <row r="100" spans="1:9" x14ac:dyDescent="0.2">
      <c r="A100" s="2">
        <v>9</v>
      </c>
      <c r="B100" s="1" t="s">
        <v>61</v>
      </c>
      <c r="C100" s="4">
        <v>149</v>
      </c>
      <c r="D100" s="8">
        <v>3.37</v>
      </c>
      <c r="E100" s="4">
        <v>86</v>
      </c>
      <c r="F100" s="8">
        <v>3.16</v>
      </c>
      <c r="G100" s="4">
        <v>63</v>
      </c>
      <c r="H100" s="8">
        <v>3.86</v>
      </c>
      <c r="I100" s="4">
        <v>0</v>
      </c>
    </row>
    <row r="101" spans="1:9" x14ac:dyDescent="0.2">
      <c r="A101" s="2">
        <v>11</v>
      </c>
      <c r="B101" s="1" t="s">
        <v>70</v>
      </c>
      <c r="C101" s="4">
        <v>123</v>
      </c>
      <c r="D101" s="8">
        <v>2.78</v>
      </c>
      <c r="E101" s="4">
        <v>113</v>
      </c>
      <c r="F101" s="8">
        <v>4.1500000000000004</v>
      </c>
      <c r="G101" s="4">
        <v>10</v>
      </c>
      <c r="H101" s="8">
        <v>0.61</v>
      </c>
      <c r="I101" s="4">
        <v>0</v>
      </c>
    </row>
    <row r="102" spans="1:9" x14ac:dyDescent="0.2">
      <c r="A102" s="2">
        <v>12</v>
      </c>
      <c r="B102" s="1" t="s">
        <v>65</v>
      </c>
      <c r="C102" s="4">
        <v>110</v>
      </c>
      <c r="D102" s="8">
        <v>2.4900000000000002</v>
      </c>
      <c r="E102" s="4">
        <v>63</v>
      </c>
      <c r="F102" s="8">
        <v>2.31</v>
      </c>
      <c r="G102" s="4">
        <v>46</v>
      </c>
      <c r="H102" s="8">
        <v>2.82</v>
      </c>
      <c r="I102" s="4">
        <v>0</v>
      </c>
    </row>
    <row r="103" spans="1:9" x14ac:dyDescent="0.2">
      <c r="A103" s="2">
        <v>13</v>
      </c>
      <c r="B103" s="1" t="s">
        <v>64</v>
      </c>
      <c r="C103" s="4">
        <v>95</v>
      </c>
      <c r="D103" s="8">
        <v>2.15</v>
      </c>
      <c r="E103" s="4">
        <v>73</v>
      </c>
      <c r="F103" s="8">
        <v>2.68</v>
      </c>
      <c r="G103" s="4">
        <v>21</v>
      </c>
      <c r="H103" s="8">
        <v>1.29</v>
      </c>
      <c r="I103" s="4">
        <v>1</v>
      </c>
    </row>
    <row r="104" spans="1:9" x14ac:dyDescent="0.2">
      <c r="A104" s="2">
        <v>14</v>
      </c>
      <c r="B104" s="1" t="s">
        <v>59</v>
      </c>
      <c r="C104" s="4">
        <v>86</v>
      </c>
      <c r="D104" s="8">
        <v>1.94</v>
      </c>
      <c r="E104" s="4">
        <v>42</v>
      </c>
      <c r="F104" s="8">
        <v>1.54</v>
      </c>
      <c r="G104" s="4">
        <v>44</v>
      </c>
      <c r="H104" s="8">
        <v>2.69</v>
      </c>
      <c r="I104" s="4">
        <v>0</v>
      </c>
    </row>
    <row r="105" spans="1:9" x14ac:dyDescent="0.2">
      <c r="A105" s="2">
        <v>15</v>
      </c>
      <c r="B105" s="1" t="s">
        <v>72</v>
      </c>
      <c r="C105" s="4">
        <v>80</v>
      </c>
      <c r="D105" s="8">
        <v>1.81</v>
      </c>
      <c r="E105" s="4">
        <v>65</v>
      </c>
      <c r="F105" s="8">
        <v>2.39</v>
      </c>
      <c r="G105" s="4">
        <v>15</v>
      </c>
      <c r="H105" s="8">
        <v>0.92</v>
      </c>
      <c r="I105" s="4">
        <v>0</v>
      </c>
    </row>
    <row r="106" spans="1:9" x14ac:dyDescent="0.2">
      <c r="A106" s="2">
        <v>16</v>
      </c>
      <c r="B106" s="1" t="s">
        <v>68</v>
      </c>
      <c r="C106" s="4">
        <v>72</v>
      </c>
      <c r="D106" s="8">
        <v>1.63</v>
      </c>
      <c r="E106" s="4">
        <v>42</v>
      </c>
      <c r="F106" s="8">
        <v>1.54</v>
      </c>
      <c r="G106" s="4">
        <v>29</v>
      </c>
      <c r="H106" s="8">
        <v>1.78</v>
      </c>
      <c r="I106" s="4">
        <v>1</v>
      </c>
    </row>
    <row r="107" spans="1:9" x14ac:dyDescent="0.2">
      <c r="A107" s="2">
        <v>17</v>
      </c>
      <c r="B107" s="1" t="s">
        <v>79</v>
      </c>
      <c r="C107" s="4">
        <v>61</v>
      </c>
      <c r="D107" s="8">
        <v>1.38</v>
      </c>
      <c r="E107" s="4">
        <v>32</v>
      </c>
      <c r="F107" s="8">
        <v>1.17</v>
      </c>
      <c r="G107" s="4">
        <v>29</v>
      </c>
      <c r="H107" s="8">
        <v>1.78</v>
      </c>
      <c r="I107" s="4">
        <v>0</v>
      </c>
    </row>
    <row r="108" spans="1:9" x14ac:dyDescent="0.2">
      <c r="A108" s="2">
        <v>18</v>
      </c>
      <c r="B108" s="1" t="s">
        <v>71</v>
      </c>
      <c r="C108" s="4">
        <v>59</v>
      </c>
      <c r="D108" s="8">
        <v>1.33</v>
      </c>
      <c r="E108" s="4">
        <v>0</v>
      </c>
      <c r="F108" s="8">
        <v>0</v>
      </c>
      <c r="G108" s="4">
        <v>52</v>
      </c>
      <c r="H108" s="8">
        <v>3.18</v>
      </c>
      <c r="I108" s="4">
        <v>3</v>
      </c>
    </row>
    <row r="109" spans="1:9" x14ac:dyDescent="0.2">
      <c r="A109" s="2">
        <v>19</v>
      </c>
      <c r="B109" s="1" t="s">
        <v>78</v>
      </c>
      <c r="C109" s="4">
        <v>52</v>
      </c>
      <c r="D109" s="8">
        <v>1.18</v>
      </c>
      <c r="E109" s="4">
        <v>5</v>
      </c>
      <c r="F109" s="8">
        <v>0.18</v>
      </c>
      <c r="G109" s="4">
        <v>47</v>
      </c>
      <c r="H109" s="8">
        <v>2.88</v>
      </c>
      <c r="I109" s="4">
        <v>0</v>
      </c>
    </row>
    <row r="110" spans="1:9" x14ac:dyDescent="0.2">
      <c r="A110" s="2">
        <v>20</v>
      </c>
      <c r="B110" s="1" t="s">
        <v>57</v>
      </c>
      <c r="C110" s="4">
        <v>51</v>
      </c>
      <c r="D110" s="8">
        <v>1.1499999999999999</v>
      </c>
      <c r="E110" s="4">
        <v>16</v>
      </c>
      <c r="F110" s="8">
        <v>0.59</v>
      </c>
      <c r="G110" s="4">
        <v>35</v>
      </c>
      <c r="H110" s="8">
        <v>2.14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67</v>
      </c>
      <c r="C113" s="4">
        <v>278</v>
      </c>
      <c r="D113" s="8">
        <v>9.0399999999999991</v>
      </c>
      <c r="E113" s="4">
        <v>231</v>
      </c>
      <c r="F113" s="8">
        <v>15.66</v>
      </c>
      <c r="G113" s="4">
        <v>47</v>
      </c>
      <c r="H113" s="8">
        <v>3</v>
      </c>
      <c r="I113" s="4">
        <v>0</v>
      </c>
    </row>
    <row r="114" spans="1:9" x14ac:dyDescent="0.2">
      <c r="A114" s="2">
        <v>2</v>
      </c>
      <c r="B114" s="1" t="s">
        <v>66</v>
      </c>
      <c r="C114" s="4">
        <v>253</v>
      </c>
      <c r="D114" s="8">
        <v>8.2200000000000006</v>
      </c>
      <c r="E114" s="4">
        <v>216</v>
      </c>
      <c r="F114" s="8">
        <v>14.64</v>
      </c>
      <c r="G114" s="4">
        <v>37</v>
      </c>
      <c r="H114" s="8">
        <v>2.36</v>
      </c>
      <c r="I114" s="4">
        <v>0</v>
      </c>
    </row>
    <row r="115" spans="1:9" x14ac:dyDescent="0.2">
      <c r="A115" s="2">
        <v>3</v>
      </c>
      <c r="B115" s="1" t="s">
        <v>62</v>
      </c>
      <c r="C115" s="4">
        <v>232</v>
      </c>
      <c r="D115" s="8">
        <v>7.54</v>
      </c>
      <c r="E115" s="4">
        <v>104</v>
      </c>
      <c r="F115" s="8">
        <v>7.05</v>
      </c>
      <c r="G115" s="4">
        <v>128</v>
      </c>
      <c r="H115" s="8">
        <v>8.17</v>
      </c>
      <c r="I115" s="4">
        <v>0</v>
      </c>
    </row>
    <row r="116" spans="1:9" x14ac:dyDescent="0.2">
      <c r="A116" s="2">
        <v>4</v>
      </c>
      <c r="B116" s="1" t="s">
        <v>63</v>
      </c>
      <c r="C116" s="4">
        <v>198</v>
      </c>
      <c r="D116" s="8">
        <v>6.44</v>
      </c>
      <c r="E116" s="4">
        <v>82</v>
      </c>
      <c r="F116" s="8">
        <v>5.56</v>
      </c>
      <c r="G116" s="4">
        <v>116</v>
      </c>
      <c r="H116" s="8">
        <v>7.4</v>
      </c>
      <c r="I116" s="4">
        <v>0</v>
      </c>
    </row>
    <row r="117" spans="1:9" x14ac:dyDescent="0.2">
      <c r="A117" s="2">
        <v>5</v>
      </c>
      <c r="B117" s="1" t="s">
        <v>53</v>
      </c>
      <c r="C117" s="4">
        <v>187</v>
      </c>
      <c r="D117" s="8">
        <v>6.08</v>
      </c>
      <c r="E117" s="4">
        <v>50</v>
      </c>
      <c r="F117" s="8">
        <v>3.39</v>
      </c>
      <c r="G117" s="4">
        <v>137</v>
      </c>
      <c r="H117" s="8">
        <v>8.74</v>
      </c>
      <c r="I117" s="4">
        <v>0</v>
      </c>
    </row>
    <row r="118" spans="1:9" x14ac:dyDescent="0.2">
      <c r="A118" s="2">
        <v>6</v>
      </c>
      <c r="B118" s="1" t="s">
        <v>69</v>
      </c>
      <c r="C118" s="4">
        <v>154</v>
      </c>
      <c r="D118" s="8">
        <v>5.01</v>
      </c>
      <c r="E118" s="4">
        <v>109</v>
      </c>
      <c r="F118" s="8">
        <v>7.39</v>
      </c>
      <c r="G118" s="4">
        <v>27</v>
      </c>
      <c r="H118" s="8">
        <v>1.72</v>
      </c>
      <c r="I118" s="4">
        <v>1</v>
      </c>
    </row>
    <row r="119" spans="1:9" x14ac:dyDescent="0.2">
      <c r="A119" s="2">
        <v>7</v>
      </c>
      <c r="B119" s="1" t="s">
        <v>60</v>
      </c>
      <c r="C119" s="4">
        <v>153</v>
      </c>
      <c r="D119" s="8">
        <v>4.97</v>
      </c>
      <c r="E119" s="4">
        <v>105</v>
      </c>
      <c r="F119" s="8">
        <v>7.12</v>
      </c>
      <c r="G119" s="4">
        <v>48</v>
      </c>
      <c r="H119" s="8">
        <v>3.06</v>
      </c>
      <c r="I119" s="4">
        <v>0</v>
      </c>
    </row>
    <row r="120" spans="1:9" x14ac:dyDescent="0.2">
      <c r="A120" s="2">
        <v>8</v>
      </c>
      <c r="B120" s="1" t="s">
        <v>54</v>
      </c>
      <c r="C120" s="4">
        <v>135</v>
      </c>
      <c r="D120" s="8">
        <v>4.3899999999999997</v>
      </c>
      <c r="E120" s="4">
        <v>58</v>
      </c>
      <c r="F120" s="8">
        <v>3.93</v>
      </c>
      <c r="G120" s="4">
        <v>77</v>
      </c>
      <c r="H120" s="8">
        <v>4.91</v>
      </c>
      <c r="I120" s="4">
        <v>0</v>
      </c>
    </row>
    <row r="121" spans="1:9" x14ac:dyDescent="0.2">
      <c r="A121" s="2">
        <v>9</v>
      </c>
      <c r="B121" s="1" t="s">
        <v>59</v>
      </c>
      <c r="C121" s="4">
        <v>124</v>
      </c>
      <c r="D121" s="8">
        <v>4.03</v>
      </c>
      <c r="E121" s="4">
        <v>37</v>
      </c>
      <c r="F121" s="8">
        <v>2.5099999999999998</v>
      </c>
      <c r="G121" s="4">
        <v>87</v>
      </c>
      <c r="H121" s="8">
        <v>5.55</v>
      </c>
      <c r="I121" s="4">
        <v>0</v>
      </c>
    </row>
    <row r="122" spans="1:9" x14ac:dyDescent="0.2">
      <c r="A122" s="2">
        <v>10</v>
      </c>
      <c r="B122" s="1" t="s">
        <v>61</v>
      </c>
      <c r="C122" s="4">
        <v>94</v>
      </c>
      <c r="D122" s="8">
        <v>3.06</v>
      </c>
      <c r="E122" s="4">
        <v>49</v>
      </c>
      <c r="F122" s="8">
        <v>3.32</v>
      </c>
      <c r="G122" s="4">
        <v>45</v>
      </c>
      <c r="H122" s="8">
        <v>2.87</v>
      </c>
      <c r="I122" s="4">
        <v>0</v>
      </c>
    </row>
    <row r="123" spans="1:9" x14ac:dyDescent="0.2">
      <c r="A123" s="2">
        <v>11</v>
      </c>
      <c r="B123" s="1" t="s">
        <v>55</v>
      </c>
      <c r="C123" s="4">
        <v>93</v>
      </c>
      <c r="D123" s="8">
        <v>3.02</v>
      </c>
      <c r="E123" s="4">
        <v>14</v>
      </c>
      <c r="F123" s="8">
        <v>0.95</v>
      </c>
      <c r="G123" s="4">
        <v>79</v>
      </c>
      <c r="H123" s="8">
        <v>5.04</v>
      </c>
      <c r="I123" s="4">
        <v>0</v>
      </c>
    </row>
    <row r="124" spans="1:9" x14ac:dyDescent="0.2">
      <c r="A124" s="2">
        <v>12</v>
      </c>
      <c r="B124" s="1" t="s">
        <v>64</v>
      </c>
      <c r="C124" s="4">
        <v>81</v>
      </c>
      <c r="D124" s="8">
        <v>2.63</v>
      </c>
      <c r="E124" s="4">
        <v>60</v>
      </c>
      <c r="F124" s="8">
        <v>4.07</v>
      </c>
      <c r="G124" s="4">
        <v>21</v>
      </c>
      <c r="H124" s="8">
        <v>1.34</v>
      </c>
      <c r="I124" s="4">
        <v>0</v>
      </c>
    </row>
    <row r="125" spans="1:9" x14ac:dyDescent="0.2">
      <c r="A125" s="2">
        <v>13</v>
      </c>
      <c r="B125" s="1" t="s">
        <v>56</v>
      </c>
      <c r="C125" s="4">
        <v>78</v>
      </c>
      <c r="D125" s="8">
        <v>2.54</v>
      </c>
      <c r="E125" s="4">
        <v>29</v>
      </c>
      <c r="F125" s="8">
        <v>1.97</v>
      </c>
      <c r="G125" s="4">
        <v>49</v>
      </c>
      <c r="H125" s="8">
        <v>3.13</v>
      </c>
      <c r="I125" s="4">
        <v>0</v>
      </c>
    </row>
    <row r="126" spans="1:9" x14ac:dyDescent="0.2">
      <c r="A126" s="2">
        <v>14</v>
      </c>
      <c r="B126" s="1" t="s">
        <v>65</v>
      </c>
      <c r="C126" s="4">
        <v>74</v>
      </c>
      <c r="D126" s="8">
        <v>2.41</v>
      </c>
      <c r="E126" s="4">
        <v>32</v>
      </c>
      <c r="F126" s="8">
        <v>2.17</v>
      </c>
      <c r="G126" s="4">
        <v>40</v>
      </c>
      <c r="H126" s="8">
        <v>2.5499999999999998</v>
      </c>
      <c r="I126" s="4">
        <v>0</v>
      </c>
    </row>
    <row r="127" spans="1:9" x14ac:dyDescent="0.2">
      <c r="A127" s="2">
        <v>15</v>
      </c>
      <c r="B127" s="1" t="s">
        <v>70</v>
      </c>
      <c r="C127" s="4">
        <v>73</v>
      </c>
      <c r="D127" s="8">
        <v>2.37</v>
      </c>
      <c r="E127" s="4">
        <v>59</v>
      </c>
      <c r="F127" s="8">
        <v>4</v>
      </c>
      <c r="G127" s="4">
        <v>14</v>
      </c>
      <c r="H127" s="8">
        <v>0.89</v>
      </c>
      <c r="I127" s="4">
        <v>0</v>
      </c>
    </row>
    <row r="128" spans="1:9" x14ac:dyDescent="0.2">
      <c r="A128" s="2">
        <v>16</v>
      </c>
      <c r="B128" s="1" t="s">
        <v>81</v>
      </c>
      <c r="C128" s="4">
        <v>66</v>
      </c>
      <c r="D128" s="8">
        <v>2.15</v>
      </c>
      <c r="E128" s="4">
        <v>23</v>
      </c>
      <c r="F128" s="8">
        <v>1.56</v>
      </c>
      <c r="G128" s="4">
        <v>43</v>
      </c>
      <c r="H128" s="8">
        <v>2.74</v>
      </c>
      <c r="I128" s="4">
        <v>0</v>
      </c>
    </row>
    <row r="129" spans="1:9" x14ac:dyDescent="0.2">
      <c r="A129" s="2">
        <v>17</v>
      </c>
      <c r="B129" s="1" t="s">
        <v>57</v>
      </c>
      <c r="C129" s="4">
        <v>65</v>
      </c>
      <c r="D129" s="8">
        <v>2.11</v>
      </c>
      <c r="E129" s="4">
        <v>10</v>
      </c>
      <c r="F129" s="8">
        <v>0.68</v>
      </c>
      <c r="G129" s="4">
        <v>55</v>
      </c>
      <c r="H129" s="8">
        <v>3.51</v>
      </c>
      <c r="I129" s="4">
        <v>0</v>
      </c>
    </row>
    <row r="130" spans="1:9" x14ac:dyDescent="0.2">
      <c r="A130" s="2">
        <v>18</v>
      </c>
      <c r="B130" s="1" t="s">
        <v>73</v>
      </c>
      <c r="C130" s="4">
        <v>42</v>
      </c>
      <c r="D130" s="8">
        <v>1.37</v>
      </c>
      <c r="E130" s="4">
        <v>6</v>
      </c>
      <c r="F130" s="8">
        <v>0.41</v>
      </c>
      <c r="G130" s="4">
        <v>36</v>
      </c>
      <c r="H130" s="8">
        <v>2.2999999999999998</v>
      </c>
      <c r="I130" s="4">
        <v>0</v>
      </c>
    </row>
    <row r="131" spans="1:9" x14ac:dyDescent="0.2">
      <c r="A131" s="2">
        <v>19</v>
      </c>
      <c r="B131" s="1" t="s">
        <v>58</v>
      </c>
      <c r="C131" s="4">
        <v>39</v>
      </c>
      <c r="D131" s="8">
        <v>1.27</v>
      </c>
      <c r="E131" s="4">
        <v>9</v>
      </c>
      <c r="F131" s="8">
        <v>0.61</v>
      </c>
      <c r="G131" s="4">
        <v>30</v>
      </c>
      <c r="H131" s="8">
        <v>1.91</v>
      </c>
      <c r="I131" s="4">
        <v>0</v>
      </c>
    </row>
    <row r="132" spans="1:9" x14ac:dyDescent="0.2">
      <c r="A132" s="2">
        <v>20</v>
      </c>
      <c r="B132" s="1" t="s">
        <v>80</v>
      </c>
      <c r="C132" s="4">
        <v>31</v>
      </c>
      <c r="D132" s="8">
        <v>1.01</v>
      </c>
      <c r="E132" s="4">
        <v>12</v>
      </c>
      <c r="F132" s="8">
        <v>0.81</v>
      </c>
      <c r="G132" s="4">
        <v>19</v>
      </c>
      <c r="H132" s="8">
        <v>1.21</v>
      </c>
      <c r="I132" s="4">
        <v>0</v>
      </c>
    </row>
    <row r="133" spans="1:9" x14ac:dyDescent="0.2">
      <c r="A133" s="2">
        <v>20</v>
      </c>
      <c r="B133" s="1" t="s">
        <v>82</v>
      </c>
      <c r="C133" s="4">
        <v>31</v>
      </c>
      <c r="D133" s="8">
        <v>1.01</v>
      </c>
      <c r="E133" s="4">
        <v>4</v>
      </c>
      <c r="F133" s="8">
        <v>0.27</v>
      </c>
      <c r="G133" s="4">
        <v>27</v>
      </c>
      <c r="H133" s="8">
        <v>1.72</v>
      </c>
      <c r="I133" s="4">
        <v>0</v>
      </c>
    </row>
    <row r="134" spans="1:9" x14ac:dyDescent="0.2">
      <c r="A134" s="2">
        <v>20</v>
      </c>
      <c r="B134" s="1" t="s">
        <v>68</v>
      </c>
      <c r="C134" s="4">
        <v>31</v>
      </c>
      <c r="D134" s="8">
        <v>1.01</v>
      </c>
      <c r="E134" s="4">
        <v>11</v>
      </c>
      <c r="F134" s="8">
        <v>0.75</v>
      </c>
      <c r="G134" s="4">
        <v>19</v>
      </c>
      <c r="H134" s="8">
        <v>1.21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67</v>
      </c>
      <c r="C137" s="4">
        <v>357</v>
      </c>
      <c r="D137" s="8">
        <v>10.89</v>
      </c>
      <c r="E137" s="4">
        <v>298</v>
      </c>
      <c r="F137" s="8">
        <v>18.84</v>
      </c>
      <c r="G137" s="4">
        <v>59</v>
      </c>
      <c r="H137" s="8">
        <v>3.54</v>
      </c>
      <c r="I137" s="4">
        <v>0</v>
      </c>
    </row>
    <row r="138" spans="1:9" x14ac:dyDescent="0.2">
      <c r="A138" s="2">
        <v>2</v>
      </c>
      <c r="B138" s="1" t="s">
        <v>66</v>
      </c>
      <c r="C138" s="4">
        <v>307</v>
      </c>
      <c r="D138" s="8">
        <v>9.3699999999999992</v>
      </c>
      <c r="E138" s="4">
        <v>259</v>
      </c>
      <c r="F138" s="8">
        <v>16.37</v>
      </c>
      <c r="G138" s="4">
        <v>48</v>
      </c>
      <c r="H138" s="8">
        <v>2.88</v>
      </c>
      <c r="I138" s="4">
        <v>0</v>
      </c>
    </row>
    <row r="139" spans="1:9" x14ac:dyDescent="0.2">
      <c r="A139" s="2">
        <v>3</v>
      </c>
      <c r="B139" s="1" t="s">
        <v>62</v>
      </c>
      <c r="C139" s="4">
        <v>251</v>
      </c>
      <c r="D139" s="8">
        <v>7.66</v>
      </c>
      <c r="E139" s="4">
        <v>120</v>
      </c>
      <c r="F139" s="8">
        <v>7.59</v>
      </c>
      <c r="G139" s="4">
        <v>131</v>
      </c>
      <c r="H139" s="8">
        <v>7.86</v>
      </c>
      <c r="I139" s="4">
        <v>0</v>
      </c>
    </row>
    <row r="140" spans="1:9" x14ac:dyDescent="0.2">
      <c r="A140" s="2">
        <v>4</v>
      </c>
      <c r="B140" s="1" t="s">
        <v>53</v>
      </c>
      <c r="C140" s="4">
        <v>231</v>
      </c>
      <c r="D140" s="8">
        <v>7.05</v>
      </c>
      <c r="E140" s="4">
        <v>62</v>
      </c>
      <c r="F140" s="8">
        <v>3.92</v>
      </c>
      <c r="G140" s="4">
        <v>169</v>
      </c>
      <c r="H140" s="8">
        <v>10.14</v>
      </c>
      <c r="I140" s="4">
        <v>0</v>
      </c>
    </row>
    <row r="141" spans="1:9" x14ac:dyDescent="0.2">
      <c r="A141" s="2">
        <v>5</v>
      </c>
      <c r="B141" s="1" t="s">
        <v>61</v>
      </c>
      <c r="C141" s="4">
        <v>165</v>
      </c>
      <c r="D141" s="8">
        <v>5.03</v>
      </c>
      <c r="E141" s="4">
        <v>86</v>
      </c>
      <c r="F141" s="8">
        <v>5.44</v>
      </c>
      <c r="G141" s="4">
        <v>79</v>
      </c>
      <c r="H141" s="8">
        <v>4.74</v>
      </c>
      <c r="I141" s="4">
        <v>0</v>
      </c>
    </row>
    <row r="142" spans="1:9" x14ac:dyDescent="0.2">
      <c r="A142" s="2">
        <v>6</v>
      </c>
      <c r="B142" s="1" t="s">
        <v>54</v>
      </c>
      <c r="C142" s="4">
        <v>164</v>
      </c>
      <c r="D142" s="8">
        <v>5</v>
      </c>
      <c r="E142" s="4">
        <v>77</v>
      </c>
      <c r="F142" s="8">
        <v>4.87</v>
      </c>
      <c r="G142" s="4">
        <v>87</v>
      </c>
      <c r="H142" s="8">
        <v>5.22</v>
      </c>
      <c r="I142" s="4">
        <v>0</v>
      </c>
    </row>
    <row r="143" spans="1:9" x14ac:dyDescent="0.2">
      <c r="A143" s="2">
        <v>7</v>
      </c>
      <c r="B143" s="1" t="s">
        <v>55</v>
      </c>
      <c r="C143" s="4">
        <v>157</v>
      </c>
      <c r="D143" s="8">
        <v>4.79</v>
      </c>
      <c r="E143" s="4">
        <v>39</v>
      </c>
      <c r="F143" s="8">
        <v>2.4700000000000002</v>
      </c>
      <c r="G143" s="4">
        <v>118</v>
      </c>
      <c r="H143" s="8">
        <v>7.08</v>
      </c>
      <c r="I143" s="4">
        <v>0</v>
      </c>
    </row>
    <row r="144" spans="1:9" x14ac:dyDescent="0.2">
      <c r="A144" s="2">
        <v>8</v>
      </c>
      <c r="B144" s="1" t="s">
        <v>69</v>
      </c>
      <c r="C144" s="4">
        <v>135</v>
      </c>
      <c r="D144" s="8">
        <v>4.12</v>
      </c>
      <c r="E144" s="4">
        <v>84</v>
      </c>
      <c r="F144" s="8">
        <v>5.31</v>
      </c>
      <c r="G144" s="4">
        <v>35</v>
      </c>
      <c r="H144" s="8">
        <v>2.1</v>
      </c>
      <c r="I144" s="4">
        <v>3</v>
      </c>
    </row>
    <row r="145" spans="1:9" x14ac:dyDescent="0.2">
      <c r="A145" s="2">
        <v>9</v>
      </c>
      <c r="B145" s="1" t="s">
        <v>63</v>
      </c>
      <c r="C145" s="4">
        <v>121</v>
      </c>
      <c r="D145" s="8">
        <v>3.69</v>
      </c>
      <c r="E145" s="4">
        <v>16</v>
      </c>
      <c r="F145" s="8">
        <v>1.01</v>
      </c>
      <c r="G145" s="4">
        <v>105</v>
      </c>
      <c r="H145" s="8">
        <v>6.3</v>
      </c>
      <c r="I145" s="4">
        <v>0</v>
      </c>
    </row>
    <row r="146" spans="1:9" x14ac:dyDescent="0.2">
      <c r="A146" s="2">
        <v>10</v>
      </c>
      <c r="B146" s="1" t="s">
        <v>60</v>
      </c>
      <c r="C146" s="4">
        <v>117</v>
      </c>
      <c r="D146" s="8">
        <v>3.57</v>
      </c>
      <c r="E146" s="4">
        <v>90</v>
      </c>
      <c r="F146" s="8">
        <v>5.69</v>
      </c>
      <c r="G146" s="4">
        <v>27</v>
      </c>
      <c r="H146" s="8">
        <v>1.62</v>
      </c>
      <c r="I146" s="4">
        <v>0</v>
      </c>
    </row>
    <row r="147" spans="1:9" x14ac:dyDescent="0.2">
      <c r="A147" s="2">
        <v>11</v>
      </c>
      <c r="B147" s="1" t="s">
        <v>70</v>
      </c>
      <c r="C147" s="4">
        <v>78</v>
      </c>
      <c r="D147" s="8">
        <v>2.38</v>
      </c>
      <c r="E147" s="4">
        <v>69</v>
      </c>
      <c r="F147" s="8">
        <v>4.3600000000000003</v>
      </c>
      <c r="G147" s="4">
        <v>9</v>
      </c>
      <c r="H147" s="8">
        <v>0.54</v>
      </c>
      <c r="I147" s="4">
        <v>0</v>
      </c>
    </row>
    <row r="148" spans="1:9" x14ac:dyDescent="0.2">
      <c r="A148" s="2">
        <v>12</v>
      </c>
      <c r="B148" s="1" t="s">
        <v>59</v>
      </c>
      <c r="C148" s="4">
        <v>77</v>
      </c>
      <c r="D148" s="8">
        <v>2.35</v>
      </c>
      <c r="E148" s="4">
        <v>44</v>
      </c>
      <c r="F148" s="8">
        <v>2.78</v>
      </c>
      <c r="G148" s="4">
        <v>33</v>
      </c>
      <c r="H148" s="8">
        <v>1.98</v>
      </c>
      <c r="I148" s="4">
        <v>0</v>
      </c>
    </row>
    <row r="149" spans="1:9" x14ac:dyDescent="0.2">
      <c r="A149" s="2">
        <v>13</v>
      </c>
      <c r="B149" s="1" t="s">
        <v>64</v>
      </c>
      <c r="C149" s="4">
        <v>75</v>
      </c>
      <c r="D149" s="8">
        <v>2.29</v>
      </c>
      <c r="E149" s="4">
        <v>51</v>
      </c>
      <c r="F149" s="8">
        <v>3.22</v>
      </c>
      <c r="G149" s="4">
        <v>24</v>
      </c>
      <c r="H149" s="8">
        <v>1.44</v>
      </c>
      <c r="I149" s="4">
        <v>0</v>
      </c>
    </row>
    <row r="150" spans="1:9" x14ac:dyDescent="0.2">
      <c r="A150" s="2">
        <v>14</v>
      </c>
      <c r="B150" s="1" t="s">
        <v>72</v>
      </c>
      <c r="C150" s="4">
        <v>67</v>
      </c>
      <c r="D150" s="8">
        <v>2.04</v>
      </c>
      <c r="E150" s="4">
        <v>50</v>
      </c>
      <c r="F150" s="8">
        <v>3.16</v>
      </c>
      <c r="G150" s="4">
        <v>17</v>
      </c>
      <c r="H150" s="8">
        <v>1.02</v>
      </c>
      <c r="I150" s="4">
        <v>0</v>
      </c>
    </row>
    <row r="151" spans="1:9" x14ac:dyDescent="0.2">
      <c r="A151" s="2">
        <v>15</v>
      </c>
      <c r="B151" s="1" t="s">
        <v>65</v>
      </c>
      <c r="C151" s="4">
        <v>66</v>
      </c>
      <c r="D151" s="8">
        <v>2.0099999999999998</v>
      </c>
      <c r="E151" s="4">
        <v>22</v>
      </c>
      <c r="F151" s="8">
        <v>1.39</v>
      </c>
      <c r="G151" s="4">
        <v>43</v>
      </c>
      <c r="H151" s="8">
        <v>2.58</v>
      </c>
      <c r="I151" s="4">
        <v>0</v>
      </c>
    </row>
    <row r="152" spans="1:9" x14ac:dyDescent="0.2">
      <c r="A152" s="2">
        <v>16</v>
      </c>
      <c r="B152" s="1" t="s">
        <v>83</v>
      </c>
      <c r="C152" s="4">
        <v>58</v>
      </c>
      <c r="D152" s="8">
        <v>1.77</v>
      </c>
      <c r="E152" s="4">
        <v>14</v>
      </c>
      <c r="F152" s="8">
        <v>0.88</v>
      </c>
      <c r="G152" s="4">
        <v>44</v>
      </c>
      <c r="H152" s="8">
        <v>2.64</v>
      </c>
      <c r="I152" s="4">
        <v>0</v>
      </c>
    </row>
    <row r="153" spans="1:9" x14ac:dyDescent="0.2">
      <c r="A153" s="2">
        <v>17</v>
      </c>
      <c r="B153" s="1" t="s">
        <v>56</v>
      </c>
      <c r="C153" s="4">
        <v>53</v>
      </c>
      <c r="D153" s="8">
        <v>1.62</v>
      </c>
      <c r="E153" s="4">
        <v>20</v>
      </c>
      <c r="F153" s="8">
        <v>1.26</v>
      </c>
      <c r="G153" s="4">
        <v>33</v>
      </c>
      <c r="H153" s="8">
        <v>1.98</v>
      </c>
      <c r="I153" s="4">
        <v>0</v>
      </c>
    </row>
    <row r="154" spans="1:9" x14ac:dyDescent="0.2">
      <c r="A154" s="2">
        <v>18</v>
      </c>
      <c r="B154" s="1" t="s">
        <v>73</v>
      </c>
      <c r="C154" s="4">
        <v>51</v>
      </c>
      <c r="D154" s="8">
        <v>1.56</v>
      </c>
      <c r="E154" s="4">
        <v>5</v>
      </c>
      <c r="F154" s="8">
        <v>0.32</v>
      </c>
      <c r="G154" s="4">
        <v>46</v>
      </c>
      <c r="H154" s="8">
        <v>2.76</v>
      </c>
      <c r="I154" s="4">
        <v>0</v>
      </c>
    </row>
    <row r="155" spans="1:9" x14ac:dyDescent="0.2">
      <c r="A155" s="2">
        <v>19</v>
      </c>
      <c r="B155" s="1" t="s">
        <v>78</v>
      </c>
      <c r="C155" s="4">
        <v>49</v>
      </c>
      <c r="D155" s="8">
        <v>1.49</v>
      </c>
      <c r="E155" s="4">
        <v>6</v>
      </c>
      <c r="F155" s="8">
        <v>0.38</v>
      </c>
      <c r="G155" s="4">
        <v>43</v>
      </c>
      <c r="H155" s="8">
        <v>2.58</v>
      </c>
      <c r="I155" s="4">
        <v>0</v>
      </c>
    </row>
    <row r="156" spans="1:9" x14ac:dyDescent="0.2">
      <c r="A156" s="2">
        <v>20</v>
      </c>
      <c r="B156" s="1" t="s">
        <v>71</v>
      </c>
      <c r="C156" s="4">
        <v>46</v>
      </c>
      <c r="D156" s="8">
        <v>1.4</v>
      </c>
      <c r="E156" s="4">
        <v>1</v>
      </c>
      <c r="F156" s="8">
        <v>0.06</v>
      </c>
      <c r="G156" s="4">
        <v>40</v>
      </c>
      <c r="H156" s="8">
        <v>2.4</v>
      </c>
      <c r="I156" s="4">
        <v>2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67</v>
      </c>
      <c r="C159" s="4">
        <v>199</v>
      </c>
      <c r="D159" s="8">
        <v>12.22</v>
      </c>
      <c r="E159" s="4">
        <v>175</v>
      </c>
      <c r="F159" s="8">
        <v>18</v>
      </c>
      <c r="G159" s="4">
        <v>24</v>
      </c>
      <c r="H159" s="8">
        <v>3.76</v>
      </c>
      <c r="I159" s="4">
        <v>0</v>
      </c>
    </row>
    <row r="160" spans="1:9" x14ac:dyDescent="0.2">
      <c r="A160" s="2">
        <v>2</v>
      </c>
      <c r="B160" s="1" t="s">
        <v>63</v>
      </c>
      <c r="C160" s="4">
        <v>142</v>
      </c>
      <c r="D160" s="8">
        <v>8.7200000000000006</v>
      </c>
      <c r="E160" s="4">
        <v>100</v>
      </c>
      <c r="F160" s="8">
        <v>10.29</v>
      </c>
      <c r="G160" s="4">
        <v>42</v>
      </c>
      <c r="H160" s="8">
        <v>6.58</v>
      </c>
      <c r="I160" s="4">
        <v>0</v>
      </c>
    </row>
    <row r="161" spans="1:9" x14ac:dyDescent="0.2">
      <c r="A161" s="2">
        <v>3</v>
      </c>
      <c r="B161" s="1" t="s">
        <v>66</v>
      </c>
      <c r="C161" s="4">
        <v>137</v>
      </c>
      <c r="D161" s="8">
        <v>8.41</v>
      </c>
      <c r="E161" s="4">
        <v>120</v>
      </c>
      <c r="F161" s="8">
        <v>12.35</v>
      </c>
      <c r="G161" s="4">
        <v>17</v>
      </c>
      <c r="H161" s="8">
        <v>2.66</v>
      </c>
      <c r="I161" s="4">
        <v>0</v>
      </c>
    </row>
    <row r="162" spans="1:9" x14ac:dyDescent="0.2">
      <c r="A162" s="2">
        <v>4</v>
      </c>
      <c r="B162" s="1" t="s">
        <v>62</v>
      </c>
      <c r="C162" s="4">
        <v>114</v>
      </c>
      <c r="D162" s="8">
        <v>7</v>
      </c>
      <c r="E162" s="4">
        <v>67</v>
      </c>
      <c r="F162" s="8">
        <v>6.89</v>
      </c>
      <c r="G162" s="4">
        <v>47</v>
      </c>
      <c r="H162" s="8">
        <v>7.37</v>
      </c>
      <c r="I162" s="4">
        <v>0</v>
      </c>
    </row>
    <row r="163" spans="1:9" x14ac:dyDescent="0.2">
      <c r="A163" s="2">
        <v>5</v>
      </c>
      <c r="B163" s="1" t="s">
        <v>69</v>
      </c>
      <c r="C163" s="4">
        <v>107</v>
      </c>
      <c r="D163" s="8">
        <v>6.57</v>
      </c>
      <c r="E163" s="4">
        <v>82</v>
      </c>
      <c r="F163" s="8">
        <v>8.44</v>
      </c>
      <c r="G163" s="4">
        <v>16</v>
      </c>
      <c r="H163" s="8">
        <v>2.5099999999999998</v>
      </c>
      <c r="I163" s="4">
        <v>4</v>
      </c>
    </row>
    <row r="164" spans="1:9" x14ac:dyDescent="0.2">
      <c r="A164" s="2">
        <v>6</v>
      </c>
      <c r="B164" s="1" t="s">
        <v>53</v>
      </c>
      <c r="C164" s="4">
        <v>104</v>
      </c>
      <c r="D164" s="8">
        <v>6.38</v>
      </c>
      <c r="E164" s="4">
        <v>38</v>
      </c>
      <c r="F164" s="8">
        <v>3.91</v>
      </c>
      <c r="G164" s="4">
        <v>66</v>
      </c>
      <c r="H164" s="8">
        <v>10.34</v>
      </c>
      <c r="I164" s="4">
        <v>0</v>
      </c>
    </row>
    <row r="165" spans="1:9" x14ac:dyDescent="0.2">
      <c r="A165" s="2">
        <v>7</v>
      </c>
      <c r="B165" s="1" t="s">
        <v>60</v>
      </c>
      <c r="C165" s="4">
        <v>78</v>
      </c>
      <c r="D165" s="8">
        <v>4.79</v>
      </c>
      <c r="E165" s="4">
        <v>58</v>
      </c>
      <c r="F165" s="8">
        <v>5.97</v>
      </c>
      <c r="G165" s="4">
        <v>20</v>
      </c>
      <c r="H165" s="8">
        <v>3.13</v>
      </c>
      <c r="I165" s="4">
        <v>0</v>
      </c>
    </row>
    <row r="166" spans="1:9" x14ac:dyDescent="0.2">
      <c r="A166" s="2">
        <v>8</v>
      </c>
      <c r="B166" s="1" t="s">
        <v>70</v>
      </c>
      <c r="C166" s="4">
        <v>64</v>
      </c>
      <c r="D166" s="8">
        <v>3.93</v>
      </c>
      <c r="E166" s="4">
        <v>56</v>
      </c>
      <c r="F166" s="8">
        <v>5.76</v>
      </c>
      <c r="G166" s="4">
        <v>8</v>
      </c>
      <c r="H166" s="8">
        <v>1.25</v>
      </c>
      <c r="I166" s="4">
        <v>0</v>
      </c>
    </row>
    <row r="167" spans="1:9" x14ac:dyDescent="0.2">
      <c r="A167" s="2">
        <v>9</v>
      </c>
      <c r="B167" s="1" t="s">
        <v>61</v>
      </c>
      <c r="C167" s="4">
        <v>57</v>
      </c>
      <c r="D167" s="8">
        <v>3.5</v>
      </c>
      <c r="E167" s="4">
        <v>27</v>
      </c>
      <c r="F167" s="8">
        <v>2.78</v>
      </c>
      <c r="G167" s="4">
        <v>30</v>
      </c>
      <c r="H167" s="8">
        <v>4.7</v>
      </c>
      <c r="I167" s="4">
        <v>0</v>
      </c>
    </row>
    <row r="168" spans="1:9" x14ac:dyDescent="0.2">
      <c r="A168" s="2">
        <v>10</v>
      </c>
      <c r="B168" s="1" t="s">
        <v>54</v>
      </c>
      <c r="C168" s="4">
        <v>48</v>
      </c>
      <c r="D168" s="8">
        <v>2.95</v>
      </c>
      <c r="E168" s="4">
        <v>28</v>
      </c>
      <c r="F168" s="8">
        <v>2.88</v>
      </c>
      <c r="G168" s="4">
        <v>20</v>
      </c>
      <c r="H168" s="8">
        <v>3.13</v>
      </c>
      <c r="I168" s="4">
        <v>0</v>
      </c>
    </row>
    <row r="169" spans="1:9" x14ac:dyDescent="0.2">
      <c r="A169" s="2">
        <v>11</v>
      </c>
      <c r="B169" s="1" t="s">
        <v>55</v>
      </c>
      <c r="C169" s="4">
        <v>42</v>
      </c>
      <c r="D169" s="8">
        <v>2.58</v>
      </c>
      <c r="E169" s="4">
        <v>24</v>
      </c>
      <c r="F169" s="8">
        <v>2.4700000000000002</v>
      </c>
      <c r="G169" s="4">
        <v>18</v>
      </c>
      <c r="H169" s="8">
        <v>2.82</v>
      </c>
      <c r="I169" s="4">
        <v>0</v>
      </c>
    </row>
    <row r="170" spans="1:9" x14ac:dyDescent="0.2">
      <c r="A170" s="2">
        <v>12</v>
      </c>
      <c r="B170" s="1" t="s">
        <v>65</v>
      </c>
      <c r="C170" s="4">
        <v>37</v>
      </c>
      <c r="D170" s="8">
        <v>2.27</v>
      </c>
      <c r="E170" s="4">
        <v>17</v>
      </c>
      <c r="F170" s="8">
        <v>1.75</v>
      </c>
      <c r="G170" s="4">
        <v>19</v>
      </c>
      <c r="H170" s="8">
        <v>2.98</v>
      </c>
      <c r="I170" s="4">
        <v>0</v>
      </c>
    </row>
    <row r="171" spans="1:9" x14ac:dyDescent="0.2">
      <c r="A171" s="2">
        <v>13</v>
      </c>
      <c r="B171" s="1" t="s">
        <v>78</v>
      </c>
      <c r="C171" s="4">
        <v>36</v>
      </c>
      <c r="D171" s="8">
        <v>2.21</v>
      </c>
      <c r="E171" s="4">
        <v>1</v>
      </c>
      <c r="F171" s="8">
        <v>0.1</v>
      </c>
      <c r="G171" s="4">
        <v>35</v>
      </c>
      <c r="H171" s="8">
        <v>5.49</v>
      </c>
      <c r="I171" s="4">
        <v>0</v>
      </c>
    </row>
    <row r="172" spans="1:9" x14ac:dyDescent="0.2">
      <c r="A172" s="2">
        <v>14</v>
      </c>
      <c r="B172" s="1" t="s">
        <v>64</v>
      </c>
      <c r="C172" s="4">
        <v>34</v>
      </c>
      <c r="D172" s="8">
        <v>2.09</v>
      </c>
      <c r="E172" s="4">
        <v>25</v>
      </c>
      <c r="F172" s="8">
        <v>2.57</v>
      </c>
      <c r="G172" s="4">
        <v>9</v>
      </c>
      <c r="H172" s="8">
        <v>1.41</v>
      </c>
      <c r="I172" s="4">
        <v>0</v>
      </c>
    </row>
    <row r="173" spans="1:9" x14ac:dyDescent="0.2">
      <c r="A173" s="2">
        <v>15</v>
      </c>
      <c r="B173" s="1" t="s">
        <v>58</v>
      </c>
      <c r="C173" s="4">
        <v>33</v>
      </c>
      <c r="D173" s="8">
        <v>2.0299999999999998</v>
      </c>
      <c r="E173" s="4">
        <v>9</v>
      </c>
      <c r="F173" s="8">
        <v>0.93</v>
      </c>
      <c r="G173" s="4">
        <v>24</v>
      </c>
      <c r="H173" s="8">
        <v>3.76</v>
      </c>
      <c r="I173" s="4">
        <v>0</v>
      </c>
    </row>
    <row r="174" spans="1:9" x14ac:dyDescent="0.2">
      <c r="A174" s="2">
        <v>15</v>
      </c>
      <c r="B174" s="1" t="s">
        <v>59</v>
      </c>
      <c r="C174" s="4">
        <v>33</v>
      </c>
      <c r="D174" s="8">
        <v>2.0299999999999998</v>
      </c>
      <c r="E174" s="4">
        <v>17</v>
      </c>
      <c r="F174" s="8">
        <v>1.75</v>
      </c>
      <c r="G174" s="4">
        <v>16</v>
      </c>
      <c r="H174" s="8">
        <v>2.5099999999999998</v>
      </c>
      <c r="I174" s="4">
        <v>0</v>
      </c>
    </row>
    <row r="175" spans="1:9" x14ac:dyDescent="0.2">
      <c r="A175" s="2">
        <v>17</v>
      </c>
      <c r="B175" s="1" t="s">
        <v>68</v>
      </c>
      <c r="C175" s="4">
        <v>29</v>
      </c>
      <c r="D175" s="8">
        <v>1.78</v>
      </c>
      <c r="E175" s="4">
        <v>15</v>
      </c>
      <c r="F175" s="8">
        <v>1.54</v>
      </c>
      <c r="G175" s="4">
        <v>14</v>
      </c>
      <c r="H175" s="8">
        <v>2.19</v>
      </c>
      <c r="I175" s="4">
        <v>0</v>
      </c>
    </row>
    <row r="176" spans="1:9" x14ac:dyDescent="0.2">
      <c r="A176" s="2">
        <v>18</v>
      </c>
      <c r="B176" s="1" t="s">
        <v>71</v>
      </c>
      <c r="C176" s="4">
        <v>26</v>
      </c>
      <c r="D176" s="8">
        <v>1.6</v>
      </c>
      <c r="E176" s="4">
        <v>0</v>
      </c>
      <c r="F176" s="8">
        <v>0</v>
      </c>
      <c r="G176" s="4">
        <v>21</v>
      </c>
      <c r="H176" s="8">
        <v>3.29</v>
      </c>
      <c r="I176" s="4">
        <v>2</v>
      </c>
    </row>
    <row r="177" spans="1:9" x14ac:dyDescent="0.2">
      <c r="A177" s="2">
        <v>19</v>
      </c>
      <c r="B177" s="1" t="s">
        <v>72</v>
      </c>
      <c r="C177" s="4">
        <v>21</v>
      </c>
      <c r="D177" s="8">
        <v>1.29</v>
      </c>
      <c r="E177" s="4">
        <v>17</v>
      </c>
      <c r="F177" s="8">
        <v>1.75</v>
      </c>
      <c r="G177" s="4">
        <v>4</v>
      </c>
      <c r="H177" s="8">
        <v>0.63</v>
      </c>
      <c r="I177" s="4">
        <v>0</v>
      </c>
    </row>
    <row r="178" spans="1:9" x14ac:dyDescent="0.2">
      <c r="A178" s="2">
        <v>20</v>
      </c>
      <c r="B178" s="1" t="s">
        <v>84</v>
      </c>
      <c r="C178" s="4">
        <v>16</v>
      </c>
      <c r="D178" s="8">
        <v>0.98</v>
      </c>
      <c r="E178" s="4">
        <v>3</v>
      </c>
      <c r="F178" s="8">
        <v>0.31</v>
      </c>
      <c r="G178" s="4">
        <v>13</v>
      </c>
      <c r="H178" s="8">
        <v>2.04</v>
      </c>
      <c r="I178" s="4">
        <v>0</v>
      </c>
    </row>
    <row r="179" spans="1:9" x14ac:dyDescent="0.2">
      <c r="A179" s="2">
        <v>20</v>
      </c>
      <c r="B179" s="1" t="s">
        <v>74</v>
      </c>
      <c r="C179" s="4">
        <v>16</v>
      </c>
      <c r="D179" s="8">
        <v>0.98</v>
      </c>
      <c r="E179" s="4">
        <v>3</v>
      </c>
      <c r="F179" s="8">
        <v>0.31</v>
      </c>
      <c r="G179" s="4">
        <v>13</v>
      </c>
      <c r="H179" s="8">
        <v>2.04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66</v>
      </c>
      <c r="C182" s="4">
        <v>97</v>
      </c>
      <c r="D182" s="8">
        <v>13.98</v>
      </c>
      <c r="E182" s="4">
        <v>91</v>
      </c>
      <c r="F182" s="8">
        <v>18.760000000000002</v>
      </c>
      <c r="G182" s="4">
        <v>6</v>
      </c>
      <c r="H182" s="8">
        <v>3.17</v>
      </c>
      <c r="I182" s="4">
        <v>0</v>
      </c>
    </row>
    <row r="183" spans="1:9" x14ac:dyDescent="0.2">
      <c r="A183" s="2">
        <v>2</v>
      </c>
      <c r="B183" s="1" t="s">
        <v>67</v>
      </c>
      <c r="C183" s="4">
        <v>78</v>
      </c>
      <c r="D183" s="8">
        <v>11.24</v>
      </c>
      <c r="E183" s="4">
        <v>76</v>
      </c>
      <c r="F183" s="8">
        <v>15.67</v>
      </c>
      <c r="G183" s="4">
        <v>2</v>
      </c>
      <c r="H183" s="8">
        <v>1.06</v>
      </c>
      <c r="I183" s="4">
        <v>0</v>
      </c>
    </row>
    <row r="184" spans="1:9" x14ac:dyDescent="0.2">
      <c r="A184" s="2">
        <v>3</v>
      </c>
      <c r="B184" s="1" t="s">
        <v>60</v>
      </c>
      <c r="C184" s="4">
        <v>59</v>
      </c>
      <c r="D184" s="8">
        <v>8.5</v>
      </c>
      <c r="E184" s="4">
        <v>51</v>
      </c>
      <c r="F184" s="8">
        <v>10.52</v>
      </c>
      <c r="G184" s="4">
        <v>8</v>
      </c>
      <c r="H184" s="8">
        <v>4.2300000000000004</v>
      </c>
      <c r="I184" s="4">
        <v>0</v>
      </c>
    </row>
    <row r="185" spans="1:9" x14ac:dyDescent="0.2">
      <c r="A185" s="2">
        <v>4</v>
      </c>
      <c r="B185" s="1" t="s">
        <v>62</v>
      </c>
      <c r="C185" s="4">
        <v>58</v>
      </c>
      <c r="D185" s="8">
        <v>8.36</v>
      </c>
      <c r="E185" s="4">
        <v>44</v>
      </c>
      <c r="F185" s="8">
        <v>9.07</v>
      </c>
      <c r="G185" s="4">
        <v>14</v>
      </c>
      <c r="H185" s="8">
        <v>7.41</v>
      </c>
      <c r="I185" s="4">
        <v>0</v>
      </c>
    </row>
    <row r="186" spans="1:9" x14ac:dyDescent="0.2">
      <c r="A186" s="2">
        <v>5</v>
      </c>
      <c r="B186" s="1" t="s">
        <v>69</v>
      </c>
      <c r="C186" s="4">
        <v>36</v>
      </c>
      <c r="D186" s="8">
        <v>5.19</v>
      </c>
      <c r="E186" s="4">
        <v>18</v>
      </c>
      <c r="F186" s="8">
        <v>3.71</v>
      </c>
      <c r="G186" s="4">
        <v>3</v>
      </c>
      <c r="H186" s="8">
        <v>1.59</v>
      </c>
      <c r="I186" s="4">
        <v>0</v>
      </c>
    </row>
    <row r="187" spans="1:9" x14ac:dyDescent="0.2">
      <c r="A187" s="2">
        <v>6</v>
      </c>
      <c r="B187" s="1" t="s">
        <v>53</v>
      </c>
      <c r="C187" s="4">
        <v>35</v>
      </c>
      <c r="D187" s="8">
        <v>5.04</v>
      </c>
      <c r="E187" s="4">
        <v>16</v>
      </c>
      <c r="F187" s="8">
        <v>3.3</v>
      </c>
      <c r="G187" s="4">
        <v>19</v>
      </c>
      <c r="H187" s="8">
        <v>10.050000000000001</v>
      </c>
      <c r="I187" s="4">
        <v>0</v>
      </c>
    </row>
    <row r="188" spans="1:9" x14ac:dyDescent="0.2">
      <c r="A188" s="2">
        <v>7</v>
      </c>
      <c r="B188" s="1" t="s">
        <v>63</v>
      </c>
      <c r="C188" s="4">
        <v>34</v>
      </c>
      <c r="D188" s="8">
        <v>4.9000000000000004</v>
      </c>
      <c r="E188" s="4">
        <v>25</v>
      </c>
      <c r="F188" s="8">
        <v>5.15</v>
      </c>
      <c r="G188" s="4">
        <v>9</v>
      </c>
      <c r="H188" s="8">
        <v>4.76</v>
      </c>
      <c r="I188" s="4">
        <v>0</v>
      </c>
    </row>
    <row r="189" spans="1:9" x14ac:dyDescent="0.2">
      <c r="A189" s="2">
        <v>8</v>
      </c>
      <c r="B189" s="1" t="s">
        <v>54</v>
      </c>
      <c r="C189" s="4">
        <v>28</v>
      </c>
      <c r="D189" s="8">
        <v>4.03</v>
      </c>
      <c r="E189" s="4">
        <v>20</v>
      </c>
      <c r="F189" s="8">
        <v>4.12</v>
      </c>
      <c r="G189" s="4">
        <v>8</v>
      </c>
      <c r="H189" s="8">
        <v>4.2300000000000004</v>
      </c>
      <c r="I189" s="4">
        <v>0</v>
      </c>
    </row>
    <row r="190" spans="1:9" x14ac:dyDescent="0.2">
      <c r="A190" s="2">
        <v>9</v>
      </c>
      <c r="B190" s="1" t="s">
        <v>61</v>
      </c>
      <c r="C190" s="4">
        <v>22</v>
      </c>
      <c r="D190" s="8">
        <v>3.17</v>
      </c>
      <c r="E190" s="4">
        <v>16</v>
      </c>
      <c r="F190" s="8">
        <v>3.3</v>
      </c>
      <c r="G190" s="4">
        <v>6</v>
      </c>
      <c r="H190" s="8">
        <v>3.17</v>
      </c>
      <c r="I190" s="4">
        <v>0</v>
      </c>
    </row>
    <row r="191" spans="1:9" x14ac:dyDescent="0.2">
      <c r="A191" s="2">
        <v>9</v>
      </c>
      <c r="B191" s="1" t="s">
        <v>87</v>
      </c>
      <c r="C191" s="4">
        <v>22</v>
      </c>
      <c r="D191" s="8">
        <v>3.17</v>
      </c>
      <c r="E191" s="4">
        <v>21</v>
      </c>
      <c r="F191" s="8">
        <v>4.33</v>
      </c>
      <c r="G191" s="4">
        <v>0</v>
      </c>
      <c r="H191" s="8">
        <v>0</v>
      </c>
      <c r="I191" s="4">
        <v>1</v>
      </c>
    </row>
    <row r="192" spans="1:9" x14ac:dyDescent="0.2">
      <c r="A192" s="2">
        <v>11</v>
      </c>
      <c r="B192" s="1" t="s">
        <v>70</v>
      </c>
      <c r="C192" s="4">
        <v>18</v>
      </c>
      <c r="D192" s="8">
        <v>2.59</v>
      </c>
      <c r="E192" s="4">
        <v>18</v>
      </c>
      <c r="F192" s="8">
        <v>3.71</v>
      </c>
      <c r="G192" s="4">
        <v>0</v>
      </c>
      <c r="H192" s="8">
        <v>0</v>
      </c>
      <c r="I192" s="4">
        <v>0</v>
      </c>
    </row>
    <row r="193" spans="1:9" x14ac:dyDescent="0.2">
      <c r="A193" s="2">
        <v>12</v>
      </c>
      <c r="B193" s="1" t="s">
        <v>59</v>
      </c>
      <c r="C193" s="4">
        <v>17</v>
      </c>
      <c r="D193" s="8">
        <v>2.4500000000000002</v>
      </c>
      <c r="E193" s="4">
        <v>10</v>
      </c>
      <c r="F193" s="8">
        <v>2.06</v>
      </c>
      <c r="G193" s="4">
        <v>7</v>
      </c>
      <c r="H193" s="8">
        <v>3.7</v>
      </c>
      <c r="I193" s="4">
        <v>0</v>
      </c>
    </row>
    <row r="194" spans="1:9" x14ac:dyDescent="0.2">
      <c r="A194" s="2">
        <v>13</v>
      </c>
      <c r="B194" s="1" t="s">
        <v>55</v>
      </c>
      <c r="C194" s="4">
        <v>14</v>
      </c>
      <c r="D194" s="8">
        <v>2.02</v>
      </c>
      <c r="E194" s="4">
        <v>8</v>
      </c>
      <c r="F194" s="8">
        <v>1.65</v>
      </c>
      <c r="G194" s="4">
        <v>6</v>
      </c>
      <c r="H194" s="8">
        <v>3.17</v>
      </c>
      <c r="I194" s="4">
        <v>0</v>
      </c>
    </row>
    <row r="195" spans="1:9" x14ac:dyDescent="0.2">
      <c r="A195" s="2">
        <v>13</v>
      </c>
      <c r="B195" s="1" t="s">
        <v>85</v>
      </c>
      <c r="C195" s="4">
        <v>14</v>
      </c>
      <c r="D195" s="8">
        <v>2.02</v>
      </c>
      <c r="E195" s="4">
        <v>8</v>
      </c>
      <c r="F195" s="8">
        <v>1.65</v>
      </c>
      <c r="G195" s="4">
        <v>6</v>
      </c>
      <c r="H195" s="8">
        <v>3.17</v>
      </c>
      <c r="I195" s="4">
        <v>0</v>
      </c>
    </row>
    <row r="196" spans="1:9" x14ac:dyDescent="0.2">
      <c r="A196" s="2">
        <v>15</v>
      </c>
      <c r="B196" s="1" t="s">
        <v>79</v>
      </c>
      <c r="C196" s="4">
        <v>11</v>
      </c>
      <c r="D196" s="8">
        <v>1.59</v>
      </c>
      <c r="E196" s="4">
        <v>8</v>
      </c>
      <c r="F196" s="8">
        <v>1.65</v>
      </c>
      <c r="G196" s="4">
        <v>3</v>
      </c>
      <c r="H196" s="8">
        <v>1.59</v>
      </c>
      <c r="I196" s="4">
        <v>0</v>
      </c>
    </row>
    <row r="197" spans="1:9" x14ac:dyDescent="0.2">
      <c r="A197" s="2">
        <v>15</v>
      </c>
      <c r="B197" s="1" t="s">
        <v>73</v>
      </c>
      <c r="C197" s="4">
        <v>11</v>
      </c>
      <c r="D197" s="8">
        <v>1.59</v>
      </c>
      <c r="E197" s="4">
        <v>1</v>
      </c>
      <c r="F197" s="8">
        <v>0.21</v>
      </c>
      <c r="G197" s="4">
        <v>10</v>
      </c>
      <c r="H197" s="8">
        <v>5.29</v>
      </c>
      <c r="I197" s="4">
        <v>0</v>
      </c>
    </row>
    <row r="198" spans="1:9" x14ac:dyDescent="0.2">
      <c r="A198" s="2">
        <v>17</v>
      </c>
      <c r="B198" s="1" t="s">
        <v>64</v>
      </c>
      <c r="C198" s="4">
        <v>10</v>
      </c>
      <c r="D198" s="8">
        <v>1.44</v>
      </c>
      <c r="E198" s="4">
        <v>8</v>
      </c>
      <c r="F198" s="8">
        <v>1.65</v>
      </c>
      <c r="G198" s="4">
        <v>2</v>
      </c>
      <c r="H198" s="8">
        <v>1.06</v>
      </c>
      <c r="I198" s="4">
        <v>0</v>
      </c>
    </row>
    <row r="199" spans="1:9" x14ac:dyDescent="0.2">
      <c r="A199" s="2">
        <v>17</v>
      </c>
      <c r="B199" s="1" t="s">
        <v>88</v>
      </c>
      <c r="C199" s="4">
        <v>10</v>
      </c>
      <c r="D199" s="8">
        <v>1.44</v>
      </c>
      <c r="E199" s="4">
        <v>9</v>
      </c>
      <c r="F199" s="8">
        <v>1.86</v>
      </c>
      <c r="G199" s="4">
        <v>1</v>
      </c>
      <c r="H199" s="8">
        <v>0.53</v>
      </c>
      <c r="I199" s="4">
        <v>0</v>
      </c>
    </row>
    <row r="200" spans="1:9" x14ac:dyDescent="0.2">
      <c r="A200" s="2">
        <v>19</v>
      </c>
      <c r="B200" s="1" t="s">
        <v>76</v>
      </c>
      <c r="C200" s="4">
        <v>9</v>
      </c>
      <c r="D200" s="8">
        <v>1.3</v>
      </c>
      <c r="E200" s="4">
        <v>5</v>
      </c>
      <c r="F200" s="8">
        <v>1.03</v>
      </c>
      <c r="G200" s="4">
        <v>4</v>
      </c>
      <c r="H200" s="8">
        <v>2.12</v>
      </c>
      <c r="I200" s="4">
        <v>0</v>
      </c>
    </row>
    <row r="201" spans="1:9" x14ac:dyDescent="0.2">
      <c r="A201" s="2">
        <v>19</v>
      </c>
      <c r="B201" s="1" t="s">
        <v>86</v>
      </c>
      <c r="C201" s="4">
        <v>9</v>
      </c>
      <c r="D201" s="8">
        <v>1.3</v>
      </c>
      <c r="E201" s="4">
        <v>3</v>
      </c>
      <c r="F201" s="8">
        <v>0.62</v>
      </c>
      <c r="G201" s="4">
        <v>6</v>
      </c>
      <c r="H201" s="8">
        <v>3.17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67</v>
      </c>
      <c r="C204" s="4">
        <v>86</v>
      </c>
      <c r="D204" s="8">
        <v>11.64</v>
      </c>
      <c r="E204" s="4">
        <v>76</v>
      </c>
      <c r="F204" s="8">
        <v>17.760000000000002</v>
      </c>
      <c r="G204" s="4">
        <v>10</v>
      </c>
      <c r="H204" s="8">
        <v>3.32</v>
      </c>
      <c r="I204" s="4">
        <v>0</v>
      </c>
    </row>
    <row r="205" spans="1:9" x14ac:dyDescent="0.2">
      <c r="A205" s="2">
        <v>2</v>
      </c>
      <c r="B205" s="1" t="s">
        <v>66</v>
      </c>
      <c r="C205" s="4">
        <v>71</v>
      </c>
      <c r="D205" s="8">
        <v>9.61</v>
      </c>
      <c r="E205" s="4">
        <v>63</v>
      </c>
      <c r="F205" s="8">
        <v>14.72</v>
      </c>
      <c r="G205" s="4">
        <v>7</v>
      </c>
      <c r="H205" s="8">
        <v>2.33</v>
      </c>
      <c r="I205" s="4">
        <v>1</v>
      </c>
    </row>
    <row r="206" spans="1:9" x14ac:dyDescent="0.2">
      <c r="A206" s="2">
        <v>3</v>
      </c>
      <c r="B206" s="1" t="s">
        <v>62</v>
      </c>
      <c r="C206" s="4">
        <v>54</v>
      </c>
      <c r="D206" s="8">
        <v>7.31</v>
      </c>
      <c r="E206" s="4">
        <v>28</v>
      </c>
      <c r="F206" s="8">
        <v>6.54</v>
      </c>
      <c r="G206" s="4">
        <v>26</v>
      </c>
      <c r="H206" s="8">
        <v>8.64</v>
      </c>
      <c r="I206" s="4">
        <v>0</v>
      </c>
    </row>
    <row r="207" spans="1:9" x14ac:dyDescent="0.2">
      <c r="A207" s="2">
        <v>4</v>
      </c>
      <c r="B207" s="1" t="s">
        <v>60</v>
      </c>
      <c r="C207" s="4">
        <v>50</v>
      </c>
      <c r="D207" s="8">
        <v>6.77</v>
      </c>
      <c r="E207" s="4">
        <v>38</v>
      </c>
      <c r="F207" s="8">
        <v>8.8800000000000008</v>
      </c>
      <c r="G207" s="4">
        <v>12</v>
      </c>
      <c r="H207" s="8">
        <v>3.99</v>
      </c>
      <c r="I207" s="4">
        <v>0</v>
      </c>
    </row>
    <row r="208" spans="1:9" x14ac:dyDescent="0.2">
      <c r="A208" s="2">
        <v>5</v>
      </c>
      <c r="B208" s="1" t="s">
        <v>53</v>
      </c>
      <c r="C208" s="4">
        <v>47</v>
      </c>
      <c r="D208" s="8">
        <v>6.36</v>
      </c>
      <c r="E208" s="4">
        <v>18</v>
      </c>
      <c r="F208" s="8">
        <v>4.21</v>
      </c>
      <c r="G208" s="4">
        <v>29</v>
      </c>
      <c r="H208" s="8">
        <v>9.6300000000000008</v>
      </c>
      <c r="I208" s="4">
        <v>0</v>
      </c>
    </row>
    <row r="209" spans="1:9" x14ac:dyDescent="0.2">
      <c r="A209" s="2">
        <v>6</v>
      </c>
      <c r="B209" s="1" t="s">
        <v>54</v>
      </c>
      <c r="C209" s="4">
        <v>37</v>
      </c>
      <c r="D209" s="8">
        <v>5.01</v>
      </c>
      <c r="E209" s="4">
        <v>22</v>
      </c>
      <c r="F209" s="8">
        <v>5.14</v>
      </c>
      <c r="G209" s="4">
        <v>15</v>
      </c>
      <c r="H209" s="8">
        <v>4.9800000000000004</v>
      </c>
      <c r="I209" s="4">
        <v>0</v>
      </c>
    </row>
    <row r="210" spans="1:9" x14ac:dyDescent="0.2">
      <c r="A210" s="2">
        <v>7</v>
      </c>
      <c r="B210" s="1" t="s">
        <v>55</v>
      </c>
      <c r="C210" s="4">
        <v>35</v>
      </c>
      <c r="D210" s="8">
        <v>4.74</v>
      </c>
      <c r="E210" s="4">
        <v>16</v>
      </c>
      <c r="F210" s="8">
        <v>3.74</v>
      </c>
      <c r="G210" s="4">
        <v>19</v>
      </c>
      <c r="H210" s="8">
        <v>6.31</v>
      </c>
      <c r="I210" s="4">
        <v>0</v>
      </c>
    </row>
    <row r="211" spans="1:9" x14ac:dyDescent="0.2">
      <c r="A211" s="2">
        <v>8</v>
      </c>
      <c r="B211" s="1" t="s">
        <v>61</v>
      </c>
      <c r="C211" s="4">
        <v>34</v>
      </c>
      <c r="D211" s="8">
        <v>4.5999999999999996</v>
      </c>
      <c r="E211" s="4">
        <v>24</v>
      </c>
      <c r="F211" s="8">
        <v>5.61</v>
      </c>
      <c r="G211" s="4">
        <v>10</v>
      </c>
      <c r="H211" s="8">
        <v>3.32</v>
      </c>
      <c r="I211" s="4">
        <v>0</v>
      </c>
    </row>
    <row r="212" spans="1:9" x14ac:dyDescent="0.2">
      <c r="A212" s="2">
        <v>9</v>
      </c>
      <c r="B212" s="1" t="s">
        <v>69</v>
      </c>
      <c r="C212" s="4">
        <v>31</v>
      </c>
      <c r="D212" s="8">
        <v>4.1900000000000004</v>
      </c>
      <c r="E212" s="4">
        <v>21</v>
      </c>
      <c r="F212" s="8">
        <v>4.91</v>
      </c>
      <c r="G212" s="4">
        <v>9</v>
      </c>
      <c r="H212" s="8">
        <v>2.99</v>
      </c>
      <c r="I212" s="4">
        <v>1</v>
      </c>
    </row>
    <row r="213" spans="1:9" x14ac:dyDescent="0.2">
      <c r="A213" s="2">
        <v>10</v>
      </c>
      <c r="B213" s="1" t="s">
        <v>89</v>
      </c>
      <c r="C213" s="4">
        <v>21</v>
      </c>
      <c r="D213" s="8">
        <v>2.84</v>
      </c>
      <c r="E213" s="4">
        <v>18</v>
      </c>
      <c r="F213" s="8">
        <v>4.21</v>
      </c>
      <c r="G213" s="4">
        <v>3</v>
      </c>
      <c r="H213" s="8">
        <v>1</v>
      </c>
      <c r="I213" s="4">
        <v>0</v>
      </c>
    </row>
    <row r="214" spans="1:9" x14ac:dyDescent="0.2">
      <c r="A214" s="2">
        <v>11</v>
      </c>
      <c r="B214" s="1" t="s">
        <v>59</v>
      </c>
      <c r="C214" s="4">
        <v>20</v>
      </c>
      <c r="D214" s="8">
        <v>2.71</v>
      </c>
      <c r="E214" s="4">
        <v>11</v>
      </c>
      <c r="F214" s="8">
        <v>2.57</v>
      </c>
      <c r="G214" s="4">
        <v>9</v>
      </c>
      <c r="H214" s="8">
        <v>2.99</v>
      </c>
      <c r="I214" s="4">
        <v>0</v>
      </c>
    </row>
    <row r="215" spans="1:9" x14ac:dyDescent="0.2">
      <c r="A215" s="2">
        <v>11</v>
      </c>
      <c r="B215" s="1" t="s">
        <v>63</v>
      </c>
      <c r="C215" s="4">
        <v>20</v>
      </c>
      <c r="D215" s="8">
        <v>2.71</v>
      </c>
      <c r="E215" s="4">
        <v>2</v>
      </c>
      <c r="F215" s="8">
        <v>0.47</v>
      </c>
      <c r="G215" s="4">
        <v>18</v>
      </c>
      <c r="H215" s="8">
        <v>5.98</v>
      </c>
      <c r="I215" s="4">
        <v>0</v>
      </c>
    </row>
    <row r="216" spans="1:9" x14ac:dyDescent="0.2">
      <c r="A216" s="2">
        <v>13</v>
      </c>
      <c r="B216" s="1" t="s">
        <v>64</v>
      </c>
      <c r="C216" s="4">
        <v>18</v>
      </c>
      <c r="D216" s="8">
        <v>2.44</v>
      </c>
      <c r="E216" s="4">
        <v>12</v>
      </c>
      <c r="F216" s="8">
        <v>2.8</v>
      </c>
      <c r="G216" s="4">
        <v>6</v>
      </c>
      <c r="H216" s="8">
        <v>1.99</v>
      </c>
      <c r="I216" s="4">
        <v>0</v>
      </c>
    </row>
    <row r="217" spans="1:9" x14ac:dyDescent="0.2">
      <c r="A217" s="2">
        <v>13</v>
      </c>
      <c r="B217" s="1" t="s">
        <v>70</v>
      </c>
      <c r="C217" s="4">
        <v>18</v>
      </c>
      <c r="D217" s="8">
        <v>2.44</v>
      </c>
      <c r="E217" s="4">
        <v>15</v>
      </c>
      <c r="F217" s="8">
        <v>3.5</v>
      </c>
      <c r="G217" s="4">
        <v>3</v>
      </c>
      <c r="H217" s="8">
        <v>1</v>
      </c>
      <c r="I217" s="4">
        <v>0</v>
      </c>
    </row>
    <row r="218" spans="1:9" x14ac:dyDescent="0.2">
      <c r="A218" s="2">
        <v>15</v>
      </c>
      <c r="B218" s="1" t="s">
        <v>65</v>
      </c>
      <c r="C218" s="4">
        <v>12</v>
      </c>
      <c r="D218" s="8">
        <v>1.62</v>
      </c>
      <c r="E218" s="4">
        <v>7</v>
      </c>
      <c r="F218" s="8">
        <v>1.64</v>
      </c>
      <c r="G218" s="4">
        <v>5</v>
      </c>
      <c r="H218" s="8">
        <v>1.66</v>
      </c>
      <c r="I218" s="4">
        <v>0</v>
      </c>
    </row>
    <row r="219" spans="1:9" x14ac:dyDescent="0.2">
      <c r="A219" s="2">
        <v>15</v>
      </c>
      <c r="B219" s="1" t="s">
        <v>72</v>
      </c>
      <c r="C219" s="4">
        <v>12</v>
      </c>
      <c r="D219" s="8">
        <v>1.62</v>
      </c>
      <c r="E219" s="4">
        <v>9</v>
      </c>
      <c r="F219" s="8">
        <v>2.1</v>
      </c>
      <c r="G219" s="4">
        <v>3</v>
      </c>
      <c r="H219" s="8">
        <v>1</v>
      </c>
      <c r="I219" s="4">
        <v>0</v>
      </c>
    </row>
    <row r="220" spans="1:9" x14ac:dyDescent="0.2">
      <c r="A220" s="2">
        <v>17</v>
      </c>
      <c r="B220" s="1" t="s">
        <v>56</v>
      </c>
      <c r="C220" s="4">
        <v>11</v>
      </c>
      <c r="D220" s="8">
        <v>1.49</v>
      </c>
      <c r="E220" s="4">
        <v>5</v>
      </c>
      <c r="F220" s="8">
        <v>1.17</v>
      </c>
      <c r="G220" s="4">
        <v>6</v>
      </c>
      <c r="H220" s="8">
        <v>1.99</v>
      </c>
      <c r="I220" s="4">
        <v>0</v>
      </c>
    </row>
    <row r="221" spans="1:9" x14ac:dyDescent="0.2">
      <c r="A221" s="2">
        <v>18</v>
      </c>
      <c r="B221" s="1" t="s">
        <v>58</v>
      </c>
      <c r="C221" s="4">
        <v>10</v>
      </c>
      <c r="D221" s="8">
        <v>1.35</v>
      </c>
      <c r="E221" s="4">
        <v>5</v>
      </c>
      <c r="F221" s="8">
        <v>1.17</v>
      </c>
      <c r="G221" s="4">
        <v>5</v>
      </c>
      <c r="H221" s="8">
        <v>1.66</v>
      </c>
      <c r="I221" s="4">
        <v>0</v>
      </c>
    </row>
    <row r="222" spans="1:9" x14ac:dyDescent="0.2">
      <c r="A222" s="2">
        <v>18</v>
      </c>
      <c r="B222" s="1" t="s">
        <v>82</v>
      </c>
      <c r="C222" s="4">
        <v>10</v>
      </c>
      <c r="D222" s="8">
        <v>1.35</v>
      </c>
      <c r="E222" s="4">
        <v>3</v>
      </c>
      <c r="F222" s="8">
        <v>0.7</v>
      </c>
      <c r="G222" s="4">
        <v>7</v>
      </c>
      <c r="H222" s="8">
        <v>2.33</v>
      </c>
      <c r="I222" s="4">
        <v>0</v>
      </c>
    </row>
    <row r="223" spans="1:9" x14ac:dyDescent="0.2">
      <c r="A223" s="2">
        <v>20</v>
      </c>
      <c r="B223" s="1" t="s">
        <v>57</v>
      </c>
      <c r="C223" s="4">
        <v>9</v>
      </c>
      <c r="D223" s="8">
        <v>1.22</v>
      </c>
      <c r="E223" s="4">
        <v>2</v>
      </c>
      <c r="F223" s="8">
        <v>0.47</v>
      </c>
      <c r="G223" s="4">
        <v>7</v>
      </c>
      <c r="H223" s="8">
        <v>2.33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66</v>
      </c>
      <c r="C226" s="4">
        <v>102</v>
      </c>
      <c r="D226" s="8">
        <v>14.72</v>
      </c>
      <c r="E226" s="4">
        <v>91</v>
      </c>
      <c r="F226" s="8">
        <v>20.399999999999999</v>
      </c>
      <c r="G226" s="4">
        <v>11</v>
      </c>
      <c r="H226" s="8">
        <v>4.66</v>
      </c>
      <c r="I226" s="4">
        <v>0</v>
      </c>
    </row>
    <row r="227" spans="1:9" x14ac:dyDescent="0.2">
      <c r="A227" s="2">
        <v>2</v>
      </c>
      <c r="B227" s="1" t="s">
        <v>60</v>
      </c>
      <c r="C227" s="4">
        <v>62</v>
      </c>
      <c r="D227" s="8">
        <v>8.9499999999999993</v>
      </c>
      <c r="E227" s="4">
        <v>39</v>
      </c>
      <c r="F227" s="8">
        <v>8.74</v>
      </c>
      <c r="G227" s="4">
        <v>23</v>
      </c>
      <c r="H227" s="8">
        <v>9.75</v>
      </c>
      <c r="I227" s="4">
        <v>0</v>
      </c>
    </row>
    <row r="228" spans="1:9" x14ac:dyDescent="0.2">
      <c r="A228" s="2">
        <v>3</v>
      </c>
      <c r="B228" s="1" t="s">
        <v>67</v>
      </c>
      <c r="C228" s="4">
        <v>58</v>
      </c>
      <c r="D228" s="8">
        <v>8.3699999999999992</v>
      </c>
      <c r="E228" s="4">
        <v>56</v>
      </c>
      <c r="F228" s="8">
        <v>12.56</v>
      </c>
      <c r="G228" s="4">
        <v>2</v>
      </c>
      <c r="H228" s="8">
        <v>0.85</v>
      </c>
      <c r="I228" s="4">
        <v>0</v>
      </c>
    </row>
    <row r="229" spans="1:9" x14ac:dyDescent="0.2">
      <c r="A229" s="2">
        <v>4</v>
      </c>
      <c r="B229" s="1" t="s">
        <v>62</v>
      </c>
      <c r="C229" s="4">
        <v>56</v>
      </c>
      <c r="D229" s="8">
        <v>8.08</v>
      </c>
      <c r="E229" s="4">
        <v>34</v>
      </c>
      <c r="F229" s="8">
        <v>7.62</v>
      </c>
      <c r="G229" s="4">
        <v>22</v>
      </c>
      <c r="H229" s="8">
        <v>9.32</v>
      </c>
      <c r="I229" s="4">
        <v>0</v>
      </c>
    </row>
    <row r="230" spans="1:9" x14ac:dyDescent="0.2">
      <c r="A230" s="2">
        <v>5</v>
      </c>
      <c r="B230" s="1" t="s">
        <v>87</v>
      </c>
      <c r="C230" s="4">
        <v>49</v>
      </c>
      <c r="D230" s="8">
        <v>7.07</v>
      </c>
      <c r="E230" s="4">
        <v>38</v>
      </c>
      <c r="F230" s="8">
        <v>8.52</v>
      </c>
      <c r="G230" s="4">
        <v>11</v>
      </c>
      <c r="H230" s="8">
        <v>4.66</v>
      </c>
      <c r="I230" s="4">
        <v>0</v>
      </c>
    </row>
    <row r="231" spans="1:9" x14ac:dyDescent="0.2">
      <c r="A231" s="2">
        <v>6</v>
      </c>
      <c r="B231" s="1" t="s">
        <v>53</v>
      </c>
      <c r="C231" s="4">
        <v>48</v>
      </c>
      <c r="D231" s="8">
        <v>6.93</v>
      </c>
      <c r="E231" s="4">
        <v>18</v>
      </c>
      <c r="F231" s="8">
        <v>4.04</v>
      </c>
      <c r="G231" s="4">
        <v>30</v>
      </c>
      <c r="H231" s="8">
        <v>12.71</v>
      </c>
      <c r="I231" s="4">
        <v>0</v>
      </c>
    </row>
    <row r="232" spans="1:9" x14ac:dyDescent="0.2">
      <c r="A232" s="2">
        <v>7</v>
      </c>
      <c r="B232" s="1" t="s">
        <v>88</v>
      </c>
      <c r="C232" s="4">
        <v>31</v>
      </c>
      <c r="D232" s="8">
        <v>4.47</v>
      </c>
      <c r="E232" s="4">
        <v>27</v>
      </c>
      <c r="F232" s="8">
        <v>6.05</v>
      </c>
      <c r="G232" s="4">
        <v>4</v>
      </c>
      <c r="H232" s="8">
        <v>1.69</v>
      </c>
      <c r="I232" s="4">
        <v>0</v>
      </c>
    </row>
    <row r="233" spans="1:9" x14ac:dyDescent="0.2">
      <c r="A233" s="2">
        <v>8</v>
      </c>
      <c r="B233" s="1" t="s">
        <v>76</v>
      </c>
      <c r="C233" s="4">
        <v>27</v>
      </c>
      <c r="D233" s="8">
        <v>3.9</v>
      </c>
      <c r="E233" s="4">
        <v>12</v>
      </c>
      <c r="F233" s="8">
        <v>2.69</v>
      </c>
      <c r="G233" s="4">
        <v>15</v>
      </c>
      <c r="H233" s="8">
        <v>6.36</v>
      </c>
      <c r="I233" s="4">
        <v>0</v>
      </c>
    </row>
    <row r="234" spans="1:9" x14ac:dyDescent="0.2">
      <c r="A234" s="2">
        <v>9</v>
      </c>
      <c r="B234" s="1" t="s">
        <v>54</v>
      </c>
      <c r="C234" s="4">
        <v>22</v>
      </c>
      <c r="D234" s="8">
        <v>3.17</v>
      </c>
      <c r="E234" s="4">
        <v>16</v>
      </c>
      <c r="F234" s="8">
        <v>3.59</v>
      </c>
      <c r="G234" s="4">
        <v>6</v>
      </c>
      <c r="H234" s="8">
        <v>2.54</v>
      </c>
      <c r="I234" s="4">
        <v>0</v>
      </c>
    </row>
    <row r="235" spans="1:9" x14ac:dyDescent="0.2">
      <c r="A235" s="2">
        <v>10</v>
      </c>
      <c r="B235" s="1" t="s">
        <v>85</v>
      </c>
      <c r="C235" s="4">
        <v>19</v>
      </c>
      <c r="D235" s="8">
        <v>2.74</v>
      </c>
      <c r="E235" s="4">
        <v>5</v>
      </c>
      <c r="F235" s="8">
        <v>1.1200000000000001</v>
      </c>
      <c r="G235" s="4">
        <v>14</v>
      </c>
      <c r="H235" s="8">
        <v>5.93</v>
      </c>
      <c r="I235" s="4">
        <v>0</v>
      </c>
    </row>
    <row r="236" spans="1:9" x14ac:dyDescent="0.2">
      <c r="A236" s="2">
        <v>10</v>
      </c>
      <c r="B236" s="1" t="s">
        <v>61</v>
      </c>
      <c r="C236" s="4">
        <v>19</v>
      </c>
      <c r="D236" s="8">
        <v>2.74</v>
      </c>
      <c r="E236" s="4">
        <v>11</v>
      </c>
      <c r="F236" s="8">
        <v>2.4700000000000002</v>
      </c>
      <c r="G236" s="4">
        <v>8</v>
      </c>
      <c r="H236" s="8">
        <v>3.39</v>
      </c>
      <c r="I236" s="4">
        <v>0</v>
      </c>
    </row>
    <row r="237" spans="1:9" x14ac:dyDescent="0.2">
      <c r="A237" s="2">
        <v>12</v>
      </c>
      <c r="B237" s="1" t="s">
        <v>55</v>
      </c>
      <c r="C237" s="4">
        <v>17</v>
      </c>
      <c r="D237" s="8">
        <v>2.4500000000000002</v>
      </c>
      <c r="E237" s="4">
        <v>11</v>
      </c>
      <c r="F237" s="8">
        <v>2.4700000000000002</v>
      </c>
      <c r="G237" s="4">
        <v>6</v>
      </c>
      <c r="H237" s="8">
        <v>2.54</v>
      </c>
      <c r="I237" s="4">
        <v>0</v>
      </c>
    </row>
    <row r="238" spans="1:9" x14ac:dyDescent="0.2">
      <c r="A238" s="2">
        <v>13</v>
      </c>
      <c r="B238" s="1" t="s">
        <v>59</v>
      </c>
      <c r="C238" s="4">
        <v>12</v>
      </c>
      <c r="D238" s="8">
        <v>1.73</v>
      </c>
      <c r="E238" s="4">
        <v>9</v>
      </c>
      <c r="F238" s="8">
        <v>2.02</v>
      </c>
      <c r="G238" s="4">
        <v>2</v>
      </c>
      <c r="H238" s="8">
        <v>0.85</v>
      </c>
      <c r="I238" s="4">
        <v>1</v>
      </c>
    </row>
    <row r="239" spans="1:9" x14ac:dyDescent="0.2">
      <c r="A239" s="2">
        <v>14</v>
      </c>
      <c r="B239" s="1" t="s">
        <v>83</v>
      </c>
      <c r="C239" s="4">
        <v>10</v>
      </c>
      <c r="D239" s="8">
        <v>1.44</v>
      </c>
      <c r="E239" s="4">
        <v>3</v>
      </c>
      <c r="F239" s="8">
        <v>0.67</v>
      </c>
      <c r="G239" s="4">
        <v>7</v>
      </c>
      <c r="H239" s="8">
        <v>2.97</v>
      </c>
      <c r="I239" s="4">
        <v>0</v>
      </c>
    </row>
    <row r="240" spans="1:9" x14ac:dyDescent="0.2">
      <c r="A240" s="2">
        <v>14</v>
      </c>
      <c r="B240" s="1" t="s">
        <v>71</v>
      </c>
      <c r="C240" s="4">
        <v>10</v>
      </c>
      <c r="D240" s="8">
        <v>1.44</v>
      </c>
      <c r="E240" s="4">
        <v>0</v>
      </c>
      <c r="F240" s="8">
        <v>0</v>
      </c>
      <c r="G240" s="4">
        <v>6</v>
      </c>
      <c r="H240" s="8">
        <v>2.54</v>
      </c>
      <c r="I240" s="4">
        <v>0</v>
      </c>
    </row>
    <row r="241" spans="1:9" x14ac:dyDescent="0.2">
      <c r="A241" s="2">
        <v>16</v>
      </c>
      <c r="B241" s="1" t="s">
        <v>90</v>
      </c>
      <c r="C241" s="4">
        <v>9</v>
      </c>
      <c r="D241" s="8">
        <v>1.3</v>
      </c>
      <c r="E241" s="4">
        <v>6</v>
      </c>
      <c r="F241" s="8">
        <v>1.35</v>
      </c>
      <c r="G241" s="4">
        <v>3</v>
      </c>
      <c r="H241" s="8">
        <v>1.27</v>
      </c>
      <c r="I241" s="4">
        <v>0</v>
      </c>
    </row>
    <row r="242" spans="1:9" x14ac:dyDescent="0.2">
      <c r="A242" s="2">
        <v>16</v>
      </c>
      <c r="B242" s="1" t="s">
        <v>63</v>
      </c>
      <c r="C242" s="4">
        <v>9</v>
      </c>
      <c r="D242" s="8">
        <v>1.3</v>
      </c>
      <c r="E242" s="4">
        <v>5</v>
      </c>
      <c r="F242" s="8">
        <v>1.1200000000000001</v>
      </c>
      <c r="G242" s="4">
        <v>4</v>
      </c>
      <c r="H242" s="8">
        <v>1.69</v>
      </c>
      <c r="I242" s="4">
        <v>0</v>
      </c>
    </row>
    <row r="243" spans="1:9" x14ac:dyDescent="0.2">
      <c r="A243" s="2">
        <v>16</v>
      </c>
      <c r="B243" s="1" t="s">
        <v>64</v>
      </c>
      <c r="C243" s="4">
        <v>9</v>
      </c>
      <c r="D243" s="8">
        <v>1.3</v>
      </c>
      <c r="E243" s="4">
        <v>7</v>
      </c>
      <c r="F243" s="8">
        <v>1.57</v>
      </c>
      <c r="G243" s="4">
        <v>2</v>
      </c>
      <c r="H243" s="8">
        <v>0.85</v>
      </c>
      <c r="I243" s="4">
        <v>0</v>
      </c>
    </row>
    <row r="244" spans="1:9" x14ac:dyDescent="0.2">
      <c r="A244" s="2">
        <v>16</v>
      </c>
      <c r="B244" s="1" t="s">
        <v>82</v>
      </c>
      <c r="C244" s="4">
        <v>9</v>
      </c>
      <c r="D244" s="8">
        <v>1.3</v>
      </c>
      <c r="E244" s="4">
        <v>4</v>
      </c>
      <c r="F244" s="8">
        <v>0.9</v>
      </c>
      <c r="G244" s="4">
        <v>5</v>
      </c>
      <c r="H244" s="8">
        <v>2.12</v>
      </c>
      <c r="I244" s="4">
        <v>0</v>
      </c>
    </row>
    <row r="245" spans="1:9" x14ac:dyDescent="0.2">
      <c r="A245" s="2">
        <v>16</v>
      </c>
      <c r="B245" s="1" t="s">
        <v>70</v>
      </c>
      <c r="C245" s="4">
        <v>9</v>
      </c>
      <c r="D245" s="8">
        <v>1.3</v>
      </c>
      <c r="E245" s="4">
        <v>9</v>
      </c>
      <c r="F245" s="8">
        <v>2.02</v>
      </c>
      <c r="G245" s="4">
        <v>0</v>
      </c>
      <c r="H245" s="8">
        <v>0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66</v>
      </c>
      <c r="C248" s="4">
        <v>89</v>
      </c>
      <c r="D248" s="8">
        <v>12.97</v>
      </c>
      <c r="E248" s="4">
        <v>87</v>
      </c>
      <c r="F248" s="8">
        <v>16.73</v>
      </c>
      <c r="G248" s="4">
        <v>2</v>
      </c>
      <c r="H248" s="8">
        <v>1.33</v>
      </c>
      <c r="I248" s="4">
        <v>0</v>
      </c>
    </row>
    <row r="249" spans="1:9" x14ac:dyDescent="0.2">
      <c r="A249" s="2">
        <v>2</v>
      </c>
      <c r="B249" s="1" t="s">
        <v>67</v>
      </c>
      <c r="C249" s="4">
        <v>75</v>
      </c>
      <c r="D249" s="8">
        <v>10.93</v>
      </c>
      <c r="E249" s="4">
        <v>74</v>
      </c>
      <c r="F249" s="8">
        <v>14.23</v>
      </c>
      <c r="G249" s="4">
        <v>1</v>
      </c>
      <c r="H249" s="8">
        <v>0.67</v>
      </c>
      <c r="I249" s="4">
        <v>0</v>
      </c>
    </row>
    <row r="250" spans="1:9" x14ac:dyDescent="0.2">
      <c r="A250" s="2">
        <v>3</v>
      </c>
      <c r="B250" s="1" t="s">
        <v>60</v>
      </c>
      <c r="C250" s="4">
        <v>63</v>
      </c>
      <c r="D250" s="8">
        <v>9.18</v>
      </c>
      <c r="E250" s="4">
        <v>50</v>
      </c>
      <c r="F250" s="8">
        <v>9.6199999999999992</v>
      </c>
      <c r="G250" s="4">
        <v>12</v>
      </c>
      <c r="H250" s="8">
        <v>8</v>
      </c>
      <c r="I250" s="4">
        <v>1</v>
      </c>
    </row>
    <row r="251" spans="1:9" x14ac:dyDescent="0.2">
      <c r="A251" s="2">
        <v>3</v>
      </c>
      <c r="B251" s="1" t="s">
        <v>62</v>
      </c>
      <c r="C251" s="4">
        <v>63</v>
      </c>
      <c r="D251" s="8">
        <v>9.18</v>
      </c>
      <c r="E251" s="4">
        <v>47</v>
      </c>
      <c r="F251" s="8">
        <v>9.0399999999999991</v>
      </c>
      <c r="G251" s="4">
        <v>16</v>
      </c>
      <c r="H251" s="8">
        <v>10.67</v>
      </c>
      <c r="I251" s="4">
        <v>0</v>
      </c>
    </row>
    <row r="252" spans="1:9" x14ac:dyDescent="0.2">
      <c r="A252" s="2">
        <v>5</v>
      </c>
      <c r="B252" s="1" t="s">
        <v>53</v>
      </c>
      <c r="C252" s="4">
        <v>45</v>
      </c>
      <c r="D252" s="8">
        <v>6.56</v>
      </c>
      <c r="E252" s="4">
        <v>27</v>
      </c>
      <c r="F252" s="8">
        <v>5.19</v>
      </c>
      <c r="G252" s="4">
        <v>18</v>
      </c>
      <c r="H252" s="8">
        <v>12</v>
      </c>
      <c r="I252" s="4">
        <v>0</v>
      </c>
    </row>
    <row r="253" spans="1:9" x14ac:dyDescent="0.2">
      <c r="A253" s="2">
        <v>6</v>
      </c>
      <c r="B253" s="1" t="s">
        <v>54</v>
      </c>
      <c r="C253" s="4">
        <v>27</v>
      </c>
      <c r="D253" s="8">
        <v>3.94</v>
      </c>
      <c r="E253" s="4">
        <v>23</v>
      </c>
      <c r="F253" s="8">
        <v>4.42</v>
      </c>
      <c r="G253" s="4">
        <v>4</v>
      </c>
      <c r="H253" s="8">
        <v>2.67</v>
      </c>
      <c r="I253" s="4">
        <v>0</v>
      </c>
    </row>
    <row r="254" spans="1:9" x14ac:dyDescent="0.2">
      <c r="A254" s="2">
        <v>6</v>
      </c>
      <c r="B254" s="1" t="s">
        <v>63</v>
      </c>
      <c r="C254" s="4">
        <v>27</v>
      </c>
      <c r="D254" s="8">
        <v>3.94</v>
      </c>
      <c r="E254" s="4">
        <v>23</v>
      </c>
      <c r="F254" s="8">
        <v>4.42</v>
      </c>
      <c r="G254" s="4">
        <v>4</v>
      </c>
      <c r="H254" s="8">
        <v>2.67</v>
      </c>
      <c r="I254" s="4">
        <v>0</v>
      </c>
    </row>
    <row r="255" spans="1:9" x14ac:dyDescent="0.2">
      <c r="A255" s="2">
        <v>8</v>
      </c>
      <c r="B255" s="1" t="s">
        <v>61</v>
      </c>
      <c r="C255" s="4">
        <v>26</v>
      </c>
      <c r="D255" s="8">
        <v>3.79</v>
      </c>
      <c r="E255" s="4">
        <v>21</v>
      </c>
      <c r="F255" s="8">
        <v>4.04</v>
      </c>
      <c r="G255" s="4">
        <v>5</v>
      </c>
      <c r="H255" s="8">
        <v>3.33</v>
      </c>
      <c r="I255" s="4">
        <v>0</v>
      </c>
    </row>
    <row r="256" spans="1:9" x14ac:dyDescent="0.2">
      <c r="A256" s="2">
        <v>9</v>
      </c>
      <c r="B256" s="1" t="s">
        <v>69</v>
      </c>
      <c r="C256" s="4">
        <v>25</v>
      </c>
      <c r="D256" s="8">
        <v>3.64</v>
      </c>
      <c r="E256" s="4">
        <v>18</v>
      </c>
      <c r="F256" s="8">
        <v>3.46</v>
      </c>
      <c r="G256" s="4">
        <v>3</v>
      </c>
      <c r="H256" s="8">
        <v>2</v>
      </c>
      <c r="I256" s="4">
        <v>0</v>
      </c>
    </row>
    <row r="257" spans="1:9" x14ac:dyDescent="0.2">
      <c r="A257" s="2">
        <v>10</v>
      </c>
      <c r="B257" s="1" t="s">
        <v>87</v>
      </c>
      <c r="C257" s="4">
        <v>15</v>
      </c>
      <c r="D257" s="8">
        <v>2.19</v>
      </c>
      <c r="E257" s="4">
        <v>11</v>
      </c>
      <c r="F257" s="8">
        <v>2.12</v>
      </c>
      <c r="G257" s="4">
        <v>4</v>
      </c>
      <c r="H257" s="8">
        <v>2.67</v>
      </c>
      <c r="I257" s="4">
        <v>0</v>
      </c>
    </row>
    <row r="258" spans="1:9" x14ac:dyDescent="0.2">
      <c r="A258" s="2">
        <v>11</v>
      </c>
      <c r="B258" s="1" t="s">
        <v>88</v>
      </c>
      <c r="C258" s="4">
        <v>14</v>
      </c>
      <c r="D258" s="8">
        <v>2.04</v>
      </c>
      <c r="E258" s="4">
        <v>10</v>
      </c>
      <c r="F258" s="8">
        <v>1.92</v>
      </c>
      <c r="G258" s="4">
        <v>2</v>
      </c>
      <c r="H258" s="8">
        <v>1.33</v>
      </c>
      <c r="I258" s="4">
        <v>0</v>
      </c>
    </row>
    <row r="259" spans="1:9" x14ac:dyDescent="0.2">
      <c r="A259" s="2">
        <v>12</v>
      </c>
      <c r="B259" s="1" t="s">
        <v>79</v>
      </c>
      <c r="C259" s="4">
        <v>13</v>
      </c>
      <c r="D259" s="8">
        <v>1.9</v>
      </c>
      <c r="E259" s="4">
        <v>11</v>
      </c>
      <c r="F259" s="8">
        <v>2.12</v>
      </c>
      <c r="G259" s="4">
        <v>2</v>
      </c>
      <c r="H259" s="8">
        <v>1.33</v>
      </c>
      <c r="I259" s="4">
        <v>0</v>
      </c>
    </row>
    <row r="260" spans="1:9" x14ac:dyDescent="0.2">
      <c r="A260" s="2">
        <v>12</v>
      </c>
      <c r="B260" s="1" t="s">
        <v>59</v>
      </c>
      <c r="C260" s="4">
        <v>13</v>
      </c>
      <c r="D260" s="8">
        <v>1.9</v>
      </c>
      <c r="E260" s="4">
        <v>13</v>
      </c>
      <c r="F260" s="8">
        <v>2.5</v>
      </c>
      <c r="G260" s="4">
        <v>0</v>
      </c>
      <c r="H260" s="8">
        <v>0</v>
      </c>
      <c r="I260" s="4">
        <v>0</v>
      </c>
    </row>
    <row r="261" spans="1:9" x14ac:dyDescent="0.2">
      <c r="A261" s="2">
        <v>12</v>
      </c>
      <c r="B261" s="1" t="s">
        <v>70</v>
      </c>
      <c r="C261" s="4">
        <v>13</v>
      </c>
      <c r="D261" s="8">
        <v>1.9</v>
      </c>
      <c r="E261" s="4">
        <v>13</v>
      </c>
      <c r="F261" s="8">
        <v>2.5</v>
      </c>
      <c r="G261" s="4">
        <v>0</v>
      </c>
      <c r="H261" s="8">
        <v>0</v>
      </c>
      <c r="I261" s="4">
        <v>0</v>
      </c>
    </row>
    <row r="262" spans="1:9" x14ac:dyDescent="0.2">
      <c r="A262" s="2">
        <v>12</v>
      </c>
      <c r="B262" s="1" t="s">
        <v>71</v>
      </c>
      <c r="C262" s="4">
        <v>13</v>
      </c>
      <c r="D262" s="8">
        <v>1.9</v>
      </c>
      <c r="E262" s="4">
        <v>0</v>
      </c>
      <c r="F262" s="8">
        <v>0</v>
      </c>
      <c r="G262" s="4">
        <v>9</v>
      </c>
      <c r="H262" s="8">
        <v>6</v>
      </c>
      <c r="I262" s="4">
        <v>0</v>
      </c>
    </row>
    <row r="263" spans="1:9" x14ac:dyDescent="0.2">
      <c r="A263" s="2">
        <v>16</v>
      </c>
      <c r="B263" s="1" t="s">
        <v>55</v>
      </c>
      <c r="C263" s="4">
        <v>12</v>
      </c>
      <c r="D263" s="8">
        <v>1.75</v>
      </c>
      <c r="E263" s="4">
        <v>10</v>
      </c>
      <c r="F263" s="8">
        <v>1.92</v>
      </c>
      <c r="G263" s="4">
        <v>2</v>
      </c>
      <c r="H263" s="8">
        <v>1.33</v>
      </c>
      <c r="I263" s="4">
        <v>0</v>
      </c>
    </row>
    <row r="264" spans="1:9" x14ac:dyDescent="0.2">
      <c r="A264" s="2">
        <v>16</v>
      </c>
      <c r="B264" s="1" t="s">
        <v>76</v>
      </c>
      <c r="C264" s="4">
        <v>12</v>
      </c>
      <c r="D264" s="8">
        <v>1.75</v>
      </c>
      <c r="E264" s="4">
        <v>6</v>
      </c>
      <c r="F264" s="8">
        <v>1.1499999999999999</v>
      </c>
      <c r="G264" s="4">
        <v>6</v>
      </c>
      <c r="H264" s="8">
        <v>4</v>
      </c>
      <c r="I264" s="4">
        <v>0</v>
      </c>
    </row>
    <row r="265" spans="1:9" x14ac:dyDescent="0.2">
      <c r="A265" s="2">
        <v>16</v>
      </c>
      <c r="B265" s="1" t="s">
        <v>85</v>
      </c>
      <c r="C265" s="4">
        <v>12</v>
      </c>
      <c r="D265" s="8">
        <v>1.75</v>
      </c>
      <c r="E265" s="4">
        <v>8</v>
      </c>
      <c r="F265" s="8">
        <v>1.54</v>
      </c>
      <c r="G265" s="4">
        <v>4</v>
      </c>
      <c r="H265" s="8">
        <v>2.67</v>
      </c>
      <c r="I265" s="4">
        <v>0</v>
      </c>
    </row>
    <row r="266" spans="1:9" x14ac:dyDescent="0.2">
      <c r="A266" s="2">
        <v>19</v>
      </c>
      <c r="B266" s="1" t="s">
        <v>82</v>
      </c>
      <c r="C266" s="4">
        <v>11</v>
      </c>
      <c r="D266" s="8">
        <v>1.6</v>
      </c>
      <c r="E266" s="4">
        <v>6</v>
      </c>
      <c r="F266" s="8">
        <v>1.1499999999999999</v>
      </c>
      <c r="G266" s="4">
        <v>5</v>
      </c>
      <c r="H266" s="8">
        <v>3.33</v>
      </c>
      <c r="I266" s="4">
        <v>0</v>
      </c>
    </row>
    <row r="267" spans="1:9" x14ac:dyDescent="0.2">
      <c r="A267" s="2">
        <v>20</v>
      </c>
      <c r="B267" s="1" t="s">
        <v>86</v>
      </c>
      <c r="C267" s="4">
        <v>10</v>
      </c>
      <c r="D267" s="8">
        <v>1.46</v>
      </c>
      <c r="E267" s="4">
        <v>3</v>
      </c>
      <c r="F267" s="8">
        <v>0.57999999999999996</v>
      </c>
      <c r="G267" s="4">
        <v>7</v>
      </c>
      <c r="H267" s="8">
        <v>4.67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53</v>
      </c>
      <c r="C270" s="4">
        <v>99</v>
      </c>
      <c r="D270" s="8">
        <v>9.91</v>
      </c>
      <c r="E270" s="4">
        <v>31</v>
      </c>
      <c r="F270" s="8">
        <v>5.46</v>
      </c>
      <c r="G270" s="4">
        <v>68</v>
      </c>
      <c r="H270" s="8">
        <v>16.46</v>
      </c>
      <c r="I270" s="4">
        <v>0</v>
      </c>
    </row>
    <row r="271" spans="1:9" x14ac:dyDescent="0.2">
      <c r="A271" s="2">
        <v>2</v>
      </c>
      <c r="B271" s="1" t="s">
        <v>67</v>
      </c>
      <c r="C271" s="4">
        <v>94</v>
      </c>
      <c r="D271" s="8">
        <v>9.41</v>
      </c>
      <c r="E271" s="4">
        <v>86</v>
      </c>
      <c r="F271" s="8">
        <v>15.14</v>
      </c>
      <c r="G271" s="4">
        <v>8</v>
      </c>
      <c r="H271" s="8">
        <v>1.94</v>
      </c>
      <c r="I271" s="4">
        <v>0</v>
      </c>
    </row>
    <row r="272" spans="1:9" x14ac:dyDescent="0.2">
      <c r="A272" s="2">
        <v>3</v>
      </c>
      <c r="B272" s="1" t="s">
        <v>62</v>
      </c>
      <c r="C272" s="4">
        <v>71</v>
      </c>
      <c r="D272" s="8">
        <v>7.11</v>
      </c>
      <c r="E272" s="4">
        <v>54</v>
      </c>
      <c r="F272" s="8">
        <v>9.51</v>
      </c>
      <c r="G272" s="4">
        <v>17</v>
      </c>
      <c r="H272" s="8">
        <v>4.12</v>
      </c>
      <c r="I272" s="4">
        <v>0</v>
      </c>
    </row>
    <row r="273" spans="1:9" x14ac:dyDescent="0.2">
      <c r="A273" s="2">
        <v>4</v>
      </c>
      <c r="B273" s="1" t="s">
        <v>66</v>
      </c>
      <c r="C273" s="4">
        <v>63</v>
      </c>
      <c r="D273" s="8">
        <v>6.31</v>
      </c>
      <c r="E273" s="4">
        <v>55</v>
      </c>
      <c r="F273" s="8">
        <v>9.68</v>
      </c>
      <c r="G273" s="4">
        <v>8</v>
      </c>
      <c r="H273" s="8">
        <v>1.94</v>
      </c>
      <c r="I273" s="4">
        <v>0</v>
      </c>
    </row>
    <row r="274" spans="1:9" x14ac:dyDescent="0.2">
      <c r="A274" s="2">
        <v>5</v>
      </c>
      <c r="B274" s="1" t="s">
        <v>60</v>
      </c>
      <c r="C274" s="4">
        <v>54</v>
      </c>
      <c r="D274" s="8">
        <v>5.41</v>
      </c>
      <c r="E274" s="4">
        <v>43</v>
      </c>
      <c r="F274" s="8">
        <v>7.57</v>
      </c>
      <c r="G274" s="4">
        <v>11</v>
      </c>
      <c r="H274" s="8">
        <v>2.66</v>
      </c>
      <c r="I274" s="4">
        <v>0</v>
      </c>
    </row>
    <row r="275" spans="1:9" x14ac:dyDescent="0.2">
      <c r="A275" s="2">
        <v>6</v>
      </c>
      <c r="B275" s="1" t="s">
        <v>54</v>
      </c>
      <c r="C275" s="4">
        <v>53</v>
      </c>
      <c r="D275" s="8">
        <v>5.31</v>
      </c>
      <c r="E275" s="4">
        <v>42</v>
      </c>
      <c r="F275" s="8">
        <v>7.39</v>
      </c>
      <c r="G275" s="4">
        <v>11</v>
      </c>
      <c r="H275" s="8">
        <v>2.66</v>
      </c>
      <c r="I275" s="4">
        <v>0</v>
      </c>
    </row>
    <row r="276" spans="1:9" x14ac:dyDescent="0.2">
      <c r="A276" s="2">
        <v>7</v>
      </c>
      <c r="B276" s="1" t="s">
        <v>55</v>
      </c>
      <c r="C276" s="4">
        <v>47</v>
      </c>
      <c r="D276" s="8">
        <v>4.7</v>
      </c>
      <c r="E276" s="4">
        <v>20</v>
      </c>
      <c r="F276" s="8">
        <v>3.52</v>
      </c>
      <c r="G276" s="4">
        <v>27</v>
      </c>
      <c r="H276" s="8">
        <v>6.54</v>
      </c>
      <c r="I276" s="4">
        <v>0</v>
      </c>
    </row>
    <row r="277" spans="1:9" x14ac:dyDescent="0.2">
      <c r="A277" s="2">
        <v>8</v>
      </c>
      <c r="B277" s="1" t="s">
        <v>69</v>
      </c>
      <c r="C277" s="4">
        <v>46</v>
      </c>
      <c r="D277" s="8">
        <v>4.5999999999999996</v>
      </c>
      <c r="E277" s="4">
        <v>33</v>
      </c>
      <c r="F277" s="8">
        <v>5.81</v>
      </c>
      <c r="G277" s="4">
        <v>8</v>
      </c>
      <c r="H277" s="8">
        <v>1.94</v>
      </c>
      <c r="I277" s="4">
        <v>0</v>
      </c>
    </row>
    <row r="278" spans="1:9" x14ac:dyDescent="0.2">
      <c r="A278" s="2">
        <v>9</v>
      </c>
      <c r="B278" s="1" t="s">
        <v>61</v>
      </c>
      <c r="C278" s="4">
        <v>39</v>
      </c>
      <c r="D278" s="8">
        <v>3.9</v>
      </c>
      <c r="E278" s="4">
        <v>30</v>
      </c>
      <c r="F278" s="8">
        <v>5.28</v>
      </c>
      <c r="G278" s="4">
        <v>9</v>
      </c>
      <c r="H278" s="8">
        <v>2.1800000000000002</v>
      </c>
      <c r="I278" s="4">
        <v>0</v>
      </c>
    </row>
    <row r="279" spans="1:9" x14ac:dyDescent="0.2">
      <c r="A279" s="2">
        <v>10</v>
      </c>
      <c r="B279" s="1" t="s">
        <v>81</v>
      </c>
      <c r="C279" s="4">
        <v>34</v>
      </c>
      <c r="D279" s="8">
        <v>3.4</v>
      </c>
      <c r="E279" s="4">
        <v>12</v>
      </c>
      <c r="F279" s="8">
        <v>2.11</v>
      </c>
      <c r="G279" s="4">
        <v>22</v>
      </c>
      <c r="H279" s="8">
        <v>5.33</v>
      </c>
      <c r="I279" s="4">
        <v>0</v>
      </c>
    </row>
    <row r="280" spans="1:9" x14ac:dyDescent="0.2">
      <c r="A280" s="2">
        <v>11</v>
      </c>
      <c r="B280" s="1" t="s">
        <v>56</v>
      </c>
      <c r="C280" s="4">
        <v>32</v>
      </c>
      <c r="D280" s="8">
        <v>3.2</v>
      </c>
      <c r="E280" s="4">
        <v>11</v>
      </c>
      <c r="F280" s="8">
        <v>1.94</v>
      </c>
      <c r="G280" s="4">
        <v>21</v>
      </c>
      <c r="H280" s="8">
        <v>5.08</v>
      </c>
      <c r="I280" s="4">
        <v>0</v>
      </c>
    </row>
    <row r="281" spans="1:9" x14ac:dyDescent="0.2">
      <c r="A281" s="2">
        <v>12</v>
      </c>
      <c r="B281" s="1" t="s">
        <v>70</v>
      </c>
      <c r="C281" s="4">
        <v>25</v>
      </c>
      <c r="D281" s="8">
        <v>2.5</v>
      </c>
      <c r="E281" s="4">
        <v>23</v>
      </c>
      <c r="F281" s="8">
        <v>4.05</v>
      </c>
      <c r="G281" s="4">
        <v>2</v>
      </c>
      <c r="H281" s="8">
        <v>0.48</v>
      </c>
      <c r="I281" s="4">
        <v>0</v>
      </c>
    </row>
    <row r="282" spans="1:9" x14ac:dyDescent="0.2">
      <c r="A282" s="2">
        <v>13</v>
      </c>
      <c r="B282" s="1" t="s">
        <v>65</v>
      </c>
      <c r="C282" s="4">
        <v>21</v>
      </c>
      <c r="D282" s="8">
        <v>2.1</v>
      </c>
      <c r="E282" s="4">
        <v>7</v>
      </c>
      <c r="F282" s="8">
        <v>1.23</v>
      </c>
      <c r="G282" s="4">
        <v>14</v>
      </c>
      <c r="H282" s="8">
        <v>3.39</v>
      </c>
      <c r="I282" s="4">
        <v>0</v>
      </c>
    </row>
    <row r="283" spans="1:9" x14ac:dyDescent="0.2">
      <c r="A283" s="2">
        <v>14</v>
      </c>
      <c r="B283" s="1" t="s">
        <v>63</v>
      </c>
      <c r="C283" s="4">
        <v>20</v>
      </c>
      <c r="D283" s="8">
        <v>2</v>
      </c>
      <c r="E283" s="4">
        <v>2</v>
      </c>
      <c r="F283" s="8">
        <v>0.35</v>
      </c>
      <c r="G283" s="4">
        <v>18</v>
      </c>
      <c r="H283" s="8">
        <v>4.3600000000000003</v>
      </c>
      <c r="I283" s="4">
        <v>0</v>
      </c>
    </row>
    <row r="284" spans="1:9" x14ac:dyDescent="0.2">
      <c r="A284" s="2">
        <v>15</v>
      </c>
      <c r="B284" s="1" t="s">
        <v>59</v>
      </c>
      <c r="C284" s="4">
        <v>18</v>
      </c>
      <c r="D284" s="8">
        <v>1.8</v>
      </c>
      <c r="E284" s="4">
        <v>13</v>
      </c>
      <c r="F284" s="8">
        <v>2.29</v>
      </c>
      <c r="G284" s="4">
        <v>5</v>
      </c>
      <c r="H284" s="8">
        <v>1.21</v>
      </c>
      <c r="I284" s="4">
        <v>0</v>
      </c>
    </row>
    <row r="285" spans="1:9" x14ac:dyDescent="0.2">
      <c r="A285" s="2">
        <v>15</v>
      </c>
      <c r="B285" s="1" t="s">
        <v>82</v>
      </c>
      <c r="C285" s="4">
        <v>18</v>
      </c>
      <c r="D285" s="8">
        <v>1.8</v>
      </c>
      <c r="E285" s="4">
        <v>2</v>
      </c>
      <c r="F285" s="8">
        <v>0.35</v>
      </c>
      <c r="G285" s="4">
        <v>14</v>
      </c>
      <c r="H285" s="8">
        <v>3.39</v>
      </c>
      <c r="I285" s="4">
        <v>0</v>
      </c>
    </row>
    <row r="286" spans="1:9" x14ac:dyDescent="0.2">
      <c r="A286" s="2">
        <v>17</v>
      </c>
      <c r="B286" s="1" t="s">
        <v>71</v>
      </c>
      <c r="C286" s="4">
        <v>15</v>
      </c>
      <c r="D286" s="8">
        <v>1.5</v>
      </c>
      <c r="E286" s="4">
        <v>0</v>
      </c>
      <c r="F286" s="8">
        <v>0</v>
      </c>
      <c r="G286" s="4">
        <v>10</v>
      </c>
      <c r="H286" s="8">
        <v>2.42</v>
      </c>
      <c r="I286" s="4">
        <v>3</v>
      </c>
    </row>
    <row r="287" spans="1:9" x14ac:dyDescent="0.2">
      <c r="A287" s="2">
        <v>17</v>
      </c>
      <c r="B287" s="1" t="s">
        <v>72</v>
      </c>
      <c r="C287" s="4">
        <v>15</v>
      </c>
      <c r="D287" s="8">
        <v>1.5</v>
      </c>
      <c r="E287" s="4">
        <v>11</v>
      </c>
      <c r="F287" s="8">
        <v>1.94</v>
      </c>
      <c r="G287" s="4">
        <v>4</v>
      </c>
      <c r="H287" s="8">
        <v>0.97</v>
      </c>
      <c r="I287" s="4">
        <v>0</v>
      </c>
    </row>
    <row r="288" spans="1:9" x14ac:dyDescent="0.2">
      <c r="A288" s="2">
        <v>19</v>
      </c>
      <c r="B288" s="1" t="s">
        <v>91</v>
      </c>
      <c r="C288" s="4">
        <v>12</v>
      </c>
      <c r="D288" s="8">
        <v>1.2</v>
      </c>
      <c r="E288" s="4">
        <v>9</v>
      </c>
      <c r="F288" s="8">
        <v>1.58</v>
      </c>
      <c r="G288" s="4">
        <v>3</v>
      </c>
      <c r="H288" s="8">
        <v>0.73</v>
      </c>
      <c r="I288" s="4">
        <v>0</v>
      </c>
    </row>
    <row r="289" spans="1:9" x14ac:dyDescent="0.2">
      <c r="A289" s="2">
        <v>19</v>
      </c>
      <c r="B289" s="1" t="s">
        <v>75</v>
      </c>
      <c r="C289" s="4">
        <v>12</v>
      </c>
      <c r="D289" s="8">
        <v>1.2</v>
      </c>
      <c r="E289" s="4">
        <v>5</v>
      </c>
      <c r="F289" s="8">
        <v>0.88</v>
      </c>
      <c r="G289" s="4">
        <v>7</v>
      </c>
      <c r="H289" s="8">
        <v>1.69</v>
      </c>
      <c r="I289" s="4">
        <v>0</v>
      </c>
    </row>
    <row r="290" spans="1:9" x14ac:dyDescent="0.2">
      <c r="A290" s="2">
        <v>19</v>
      </c>
      <c r="B290" s="1" t="s">
        <v>73</v>
      </c>
      <c r="C290" s="4">
        <v>12</v>
      </c>
      <c r="D290" s="8">
        <v>1.2</v>
      </c>
      <c r="E290" s="4">
        <v>3</v>
      </c>
      <c r="F290" s="8">
        <v>0.53</v>
      </c>
      <c r="G290" s="4">
        <v>9</v>
      </c>
      <c r="H290" s="8">
        <v>2.1800000000000002</v>
      </c>
      <c r="I290" s="4">
        <v>0</v>
      </c>
    </row>
    <row r="291" spans="1:9" x14ac:dyDescent="0.2">
      <c r="A291" s="2">
        <v>19</v>
      </c>
      <c r="B291" s="1" t="s">
        <v>58</v>
      </c>
      <c r="C291" s="4">
        <v>12</v>
      </c>
      <c r="D291" s="8">
        <v>1.2</v>
      </c>
      <c r="E291" s="4">
        <v>4</v>
      </c>
      <c r="F291" s="8">
        <v>0.7</v>
      </c>
      <c r="G291" s="4">
        <v>8</v>
      </c>
      <c r="H291" s="8">
        <v>1.94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67</v>
      </c>
      <c r="C294" s="4">
        <v>177</v>
      </c>
      <c r="D294" s="8">
        <v>11.36</v>
      </c>
      <c r="E294" s="4">
        <v>163</v>
      </c>
      <c r="F294" s="8">
        <v>15.38</v>
      </c>
      <c r="G294" s="4">
        <v>14</v>
      </c>
      <c r="H294" s="8">
        <v>2.95</v>
      </c>
      <c r="I294" s="4">
        <v>0</v>
      </c>
    </row>
    <row r="295" spans="1:9" x14ac:dyDescent="0.2">
      <c r="A295" s="2">
        <v>2</v>
      </c>
      <c r="B295" s="1" t="s">
        <v>66</v>
      </c>
      <c r="C295" s="4">
        <v>175</v>
      </c>
      <c r="D295" s="8">
        <v>11.23</v>
      </c>
      <c r="E295" s="4">
        <v>170</v>
      </c>
      <c r="F295" s="8">
        <v>16.04</v>
      </c>
      <c r="G295" s="4">
        <v>5</v>
      </c>
      <c r="H295" s="8">
        <v>1.05</v>
      </c>
      <c r="I295" s="4">
        <v>0</v>
      </c>
    </row>
    <row r="296" spans="1:9" x14ac:dyDescent="0.2">
      <c r="A296" s="2">
        <v>3</v>
      </c>
      <c r="B296" s="1" t="s">
        <v>62</v>
      </c>
      <c r="C296" s="4">
        <v>159</v>
      </c>
      <c r="D296" s="8">
        <v>10.210000000000001</v>
      </c>
      <c r="E296" s="4">
        <v>104</v>
      </c>
      <c r="F296" s="8">
        <v>9.81</v>
      </c>
      <c r="G296" s="4">
        <v>55</v>
      </c>
      <c r="H296" s="8">
        <v>11.58</v>
      </c>
      <c r="I296" s="4">
        <v>0</v>
      </c>
    </row>
    <row r="297" spans="1:9" x14ac:dyDescent="0.2">
      <c r="A297" s="2">
        <v>4</v>
      </c>
      <c r="B297" s="1" t="s">
        <v>53</v>
      </c>
      <c r="C297" s="4">
        <v>101</v>
      </c>
      <c r="D297" s="8">
        <v>6.48</v>
      </c>
      <c r="E297" s="4">
        <v>50</v>
      </c>
      <c r="F297" s="8">
        <v>4.72</v>
      </c>
      <c r="G297" s="4">
        <v>51</v>
      </c>
      <c r="H297" s="8">
        <v>10.74</v>
      </c>
      <c r="I297" s="4">
        <v>0</v>
      </c>
    </row>
    <row r="298" spans="1:9" x14ac:dyDescent="0.2">
      <c r="A298" s="2">
        <v>5</v>
      </c>
      <c r="B298" s="1" t="s">
        <v>60</v>
      </c>
      <c r="C298" s="4">
        <v>100</v>
      </c>
      <c r="D298" s="8">
        <v>6.42</v>
      </c>
      <c r="E298" s="4">
        <v>78</v>
      </c>
      <c r="F298" s="8">
        <v>7.36</v>
      </c>
      <c r="G298" s="4">
        <v>22</v>
      </c>
      <c r="H298" s="8">
        <v>4.63</v>
      </c>
      <c r="I298" s="4">
        <v>0</v>
      </c>
    </row>
    <row r="299" spans="1:9" x14ac:dyDescent="0.2">
      <c r="A299" s="2">
        <v>6</v>
      </c>
      <c r="B299" s="1" t="s">
        <v>54</v>
      </c>
      <c r="C299" s="4">
        <v>74</v>
      </c>
      <c r="D299" s="8">
        <v>4.75</v>
      </c>
      <c r="E299" s="4">
        <v>54</v>
      </c>
      <c r="F299" s="8">
        <v>5.09</v>
      </c>
      <c r="G299" s="4">
        <v>20</v>
      </c>
      <c r="H299" s="8">
        <v>4.21</v>
      </c>
      <c r="I299" s="4">
        <v>0</v>
      </c>
    </row>
    <row r="300" spans="1:9" x14ac:dyDescent="0.2">
      <c r="A300" s="2">
        <v>7</v>
      </c>
      <c r="B300" s="1" t="s">
        <v>87</v>
      </c>
      <c r="C300" s="4">
        <v>70</v>
      </c>
      <c r="D300" s="8">
        <v>4.49</v>
      </c>
      <c r="E300" s="4">
        <v>52</v>
      </c>
      <c r="F300" s="8">
        <v>4.91</v>
      </c>
      <c r="G300" s="4">
        <v>18</v>
      </c>
      <c r="H300" s="8">
        <v>3.79</v>
      </c>
      <c r="I300" s="4">
        <v>0</v>
      </c>
    </row>
    <row r="301" spans="1:9" x14ac:dyDescent="0.2">
      <c r="A301" s="2">
        <v>8</v>
      </c>
      <c r="B301" s="1" t="s">
        <v>63</v>
      </c>
      <c r="C301" s="4">
        <v>65</v>
      </c>
      <c r="D301" s="8">
        <v>4.17</v>
      </c>
      <c r="E301" s="4">
        <v>42</v>
      </c>
      <c r="F301" s="8">
        <v>3.96</v>
      </c>
      <c r="G301" s="4">
        <v>20</v>
      </c>
      <c r="H301" s="8">
        <v>4.21</v>
      </c>
      <c r="I301" s="4">
        <v>1</v>
      </c>
    </row>
    <row r="302" spans="1:9" x14ac:dyDescent="0.2">
      <c r="A302" s="2">
        <v>9</v>
      </c>
      <c r="B302" s="1" t="s">
        <v>61</v>
      </c>
      <c r="C302" s="4">
        <v>52</v>
      </c>
      <c r="D302" s="8">
        <v>3.34</v>
      </c>
      <c r="E302" s="4">
        <v>35</v>
      </c>
      <c r="F302" s="8">
        <v>3.3</v>
      </c>
      <c r="G302" s="4">
        <v>17</v>
      </c>
      <c r="H302" s="8">
        <v>3.58</v>
      </c>
      <c r="I302" s="4">
        <v>0</v>
      </c>
    </row>
    <row r="303" spans="1:9" x14ac:dyDescent="0.2">
      <c r="A303" s="2">
        <v>10</v>
      </c>
      <c r="B303" s="1" t="s">
        <v>55</v>
      </c>
      <c r="C303" s="4">
        <v>50</v>
      </c>
      <c r="D303" s="8">
        <v>3.21</v>
      </c>
      <c r="E303" s="4">
        <v>32</v>
      </c>
      <c r="F303" s="8">
        <v>3.02</v>
      </c>
      <c r="G303" s="4">
        <v>18</v>
      </c>
      <c r="H303" s="8">
        <v>3.79</v>
      </c>
      <c r="I303" s="4">
        <v>0</v>
      </c>
    </row>
    <row r="304" spans="1:9" x14ac:dyDescent="0.2">
      <c r="A304" s="2">
        <v>11</v>
      </c>
      <c r="B304" s="1" t="s">
        <v>69</v>
      </c>
      <c r="C304" s="4">
        <v>44</v>
      </c>
      <c r="D304" s="8">
        <v>2.82</v>
      </c>
      <c r="E304" s="4">
        <v>33</v>
      </c>
      <c r="F304" s="8">
        <v>3.11</v>
      </c>
      <c r="G304" s="4">
        <v>5</v>
      </c>
      <c r="H304" s="8">
        <v>1.05</v>
      </c>
      <c r="I304" s="4">
        <v>0</v>
      </c>
    </row>
    <row r="305" spans="1:9" x14ac:dyDescent="0.2">
      <c r="A305" s="2">
        <v>12</v>
      </c>
      <c r="B305" s="1" t="s">
        <v>70</v>
      </c>
      <c r="C305" s="4">
        <v>40</v>
      </c>
      <c r="D305" s="8">
        <v>2.57</v>
      </c>
      <c r="E305" s="4">
        <v>37</v>
      </c>
      <c r="F305" s="8">
        <v>3.49</v>
      </c>
      <c r="G305" s="4">
        <v>3</v>
      </c>
      <c r="H305" s="8">
        <v>0.63</v>
      </c>
      <c r="I305" s="4">
        <v>0</v>
      </c>
    </row>
    <row r="306" spans="1:9" x14ac:dyDescent="0.2">
      <c r="A306" s="2">
        <v>13</v>
      </c>
      <c r="B306" s="1" t="s">
        <v>77</v>
      </c>
      <c r="C306" s="4">
        <v>29</v>
      </c>
      <c r="D306" s="8">
        <v>1.86</v>
      </c>
      <c r="E306" s="4">
        <v>15</v>
      </c>
      <c r="F306" s="8">
        <v>1.42</v>
      </c>
      <c r="G306" s="4">
        <v>14</v>
      </c>
      <c r="H306" s="8">
        <v>2.95</v>
      </c>
      <c r="I306" s="4">
        <v>0</v>
      </c>
    </row>
    <row r="307" spans="1:9" x14ac:dyDescent="0.2">
      <c r="A307" s="2">
        <v>14</v>
      </c>
      <c r="B307" s="1" t="s">
        <v>76</v>
      </c>
      <c r="C307" s="4">
        <v>28</v>
      </c>
      <c r="D307" s="8">
        <v>1.8</v>
      </c>
      <c r="E307" s="4">
        <v>13</v>
      </c>
      <c r="F307" s="8">
        <v>1.23</v>
      </c>
      <c r="G307" s="4">
        <v>14</v>
      </c>
      <c r="H307" s="8">
        <v>2.95</v>
      </c>
      <c r="I307" s="4">
        <v>0</v>
      </c>
    </row>
    <row r="308" spans="1:9" x14ac:dyDescent="0.2">
      <c r="A308" s="2">
        <v>14</v>
      </c>
      <c r="B308" s="1" t="s">
        <v>58</v>
      </c>
      <c r="C308" s="4">
        <v>28</v>
      </c>
      <c r="D308" s="8">
        <v>1.8</v>
      </c>
      <c r="E308" s="4">
        <v>7</v>
      </c>
      <c r="F308" s="8">
        <v>0.66</v>
      </c>
      <c r="G308" s="4">
        <v>21</v>
      </c>
      <c r="H308" s="8">
        <v>4.42</v>
      </c>
      <c r="I308" s="4">
        <v>0</v>
      </c>
    </row>
    <row r="309" spans="1:9" x14ac:dyDescent="0.2">
      <c r="A309" s="2">
        <v>14</v>
      </c>
      <c r="B309" s="1" t="s">
        <v>65</v>
      </c>
      <c r="C309" s="4">
        <v>28</v>
      </c>
      <c r="D309" s="8">
        <v>1.8</v>
      </c>
      <c r="E309" s="4">
        <v>22</v>
      </c>
      <c r="F309" s="8">
        <v>2.08</v>
      </c>
      <c r="G309" s="4">
        <v>6</v>
      </c>
      <c r="H309" s="8">
        <v>1.26</v>
      </c>
      <c r="I309" s="4">
        <v>0</v>
      </c>
    </row>
    <row r="310" spans="1:9" x14ac:dyDescent="0.2">
      <c r="A310" s="2">
        <v>17</v>
      </c>
      <c r="B310" s="1" t="s">
        <v>59</v>
      </c>
      <c r="C310" s="4">
        <v>27</v>
      </c>
      <c r="D310" s="8">
        <v>1.73</v>
      </c>
      <c r="E310" s="4">
        <v>14</v>
      </c>
      <c r="F310" s="8">
        <v>1.32</v>
      </c>
      <c r="G310" s="4">
        <v>13</v>
      </c>
      <c r="H310" s="8">
        <v>2.74</v>
      </c>
      <c r="I310" s="4">
        <v>0</v>
      </c>
    </row>
    <row r="311" spans="1:9" x14ac:dyDescent="0.2">
      <c r="A311" s="2">
        <v>18</v>
      </c>
      <c r="B311" s="1" t="s">
        <v>85</v>
      </c>
      <c r="C311" s="4">
        <v>26</v>
      </c>
      <c r="D311" s="8">
        <v>1.67</v>
      </c>
      <c r="E311" s="4">
        <v>13</v>
      </c>
      <c r="F311" s="8">
        <v>1.23</v>
      </c>
      <c r="G311" s="4">
        <v>13</v>
      </c>
      <c r="H311" s="8">
        <v>2.74</v>
      </c>
      <c r="I311" s="4">
        <v>0</v>
      </c>
    </row>
    <row r="312" spans="1:9" x14ac:dyDescent="0.2">
      <c r="A312" s="2">
        <v>19</v>
      </c>
      <c r="B312" s="1" t="s">
        <v>64</v>
      </c>
      <c r="C312" s="4">
        <v>21</v>
      </c>
      <c r="D312" s="8">
        <v>1.35</v>
      </c>
      <c r="E312" s="4">
        <v>14</v>
      </c>
      <c r="F312" s="8">
        <v>1.32</v>
      </c>
      <c r="G312" s="4">
        <v>7</v>
      </c>
      <c r="H312" s="8">
        <v>1.47</v>
      </c>
      <c r="I312" s="4">
        <v>0</v>
      </c>
    </row>
    <row r="313" spans="1:9" x14ac:dyDescent="0.2">
      <c r="A313" s="2">
        <v>20</v>
      </c>
      <c r="B313" s="1" t="s">
        <v>72</v>
      </c>
      <c r="C313" s="4">
        <v>20</v>
      </c>
      <c r="D313" s="8">
        <v>1.28</v>
      </c>
      <c r="E313" s="4">
        <v>17</v>
      </c>
      <c r="F313" s="8">
        <v>1.6</v>
      </c>
      <c r="G313" s="4">
        <v>3</v>
      </c>
      <c r="H313" s="8">
        <v>0.63</v>
      </c>
      <c r="I313" s="4">
        <v>0</v>
      </c>
    </row>
    <row r="314" spans="1:9" x14ac:dyDescent="0.2">
      <c r="A314" s="1"/>
      <c r="C314" s="4"/>
      <c r="D314" s="8"/>
      <c r="E314" s="4"/>
      <c r="F314" s="8"/>
      <c r="G314" s="4"/>
      <c r="H314" s="8"/>
      <c r="I314" s="4"/>
    </row>
    <row r="315" spans="1:9" x14ac:dyDescent="0.2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2">
      <c r="A316" s="2">
        <v>1</v>
      </c>
      <c r="B316" s="1" t="s">
        <v>67</v>
      </c>
      <c r="C316" s="4">
        <v>175</v>
      </c>
      <c r="D316" s="8">
        <v>8.83</v>
      </c>
      <c r="E316" s="4">
        <v>148</v>
      </c>
      <c r="F316" s="8">
        <v>14.14</v>
      </c>
      <c r="G316" s="4">
        <v>27</v>
      </c>
      <c r="H316" s="8">
        <v>2.96</v>
      </c>
      <c r="I316" s="4">
        <v>0</v>
      </c>
    </row>
    <row r="317" spans="1:9" x14ac:dyDescent="0.2">
      <c r="A317" s="2">
        <v>2</v>
      </c>
      <c r="B317" s="1" t="s">
        <v>53</v>
      </c>
      <c r="C317" s="4">
        <v>174</v>
      </c>
      <c r="D317" s="8">
        <v>8.77</v>
      </c>
      <c r="E317" s="4">
        <v>50</v>
      </c>
      <c r="F317" s="8">
        <v>4.78</v>
      </c>
      <c r="G317" s="4">
        <v>124</v>
      </c>
      <c r="H317" s="8">
        <v>13.61</v>
      </c>
      <c r="I317" s="4">
        <v>0</v>
      </c>
    </row>
    <row r="318" spans="1:9" x14ac:dyDescent="0.2">
      <c r="A318" s="2">
        <v>2</v>
      </c>
      <c r="B318" s="1" t="s">
        <v>62</v>
      </c>
      <c r="C318" s="4">
        <v>174</v>
      </c>
      <c r="D318" s="8">
        <v>8.77</v>
      </c>
      <c r="E318" s="4">
        <v>103</v>
      </c>
      <c r="F318" s="8">
        <v>9.84</v>
      </c>
      <c r="G318" s="4">
        <v>71</v>
      </c>
      <c r="H318" s="8">
        <v>7.79</v>
      </c>
      <c r="I318" s="4">
        <v>0</v>
      </c>
    </row>
    <row r="319" spans="1:9" x14ac:dyDescent="0.2">
      <c r="A319" s="2">
        <v>4</v>
      </c>
      <c r="B319" s="1" t="s">
        <v>66</v>
      </c>
      <c r="C319" s="4">
        <v>164</v>
      </c>
      <c r="D319" s="8">
        <v>8.27</v>
      </c>
      <c r="E319" s="4">
        <v>143</v>
      </c>
      <c r="F319" s="8">
        <v>13.66</v>
      </c>
      <c r="G319" s="4">
        <v>21</v>
      </c>
      <c r="H319" s="8">
        <v>2.31</v>
      </c>
      <c r="I319" s="4">
        <v>0</v>
      </c>
    </row>
    <row r="320" spans="1:9" x14ac:dyDescent="0.2">
      <c r="A320" s="2">
        <v>5</v>
      </c>
      <c r="B320" s="1" t="s">
        <v>60</v>
      </c>
      <c r="C320" s="4">
        <v>102</v>
      </c>
      <c r="D320" s="8">
        <v>5.14</v>
      </c>
      <c r="E320" s="4">
        <v>80</v>
      </c>
      <c r="F320" s="8">
        <v>7.64</v>
      </c>
      <c r="G320" s="4">
        <v>21</v>
      </c>
      <c r="H320" s="8">
        <v>2.31</v>
      </c>
      <c r="I320" s="4">
        <v>1</v>
      </c>
    </row>
    <row r="321" spans="1:9" x14ac:dyDescent="0.2">
      <c r="A321" s="2">
        <v>6</v>
      </c>
      <c r="B321" s="1" t="s">
        <v>54</v>
      </c>
      <c r="C321" s="4">
        <v>97</v>
      </c>
      <c r="D321" s="8">
        <v>4.8899999999999997</v>
      </c>
      <c r="E321" s="4">
        <v>64</v>
      </c>
      <c r="F321" s="8">
        <v>6.11</v>
      </c>
      <c r="G321" s="4">
        <v>33</v>
      </c>
      <c r="H321" s="8">
        <v>3.62</v>
      </c>
      <c r="I321" s="4">
        <v>0</v>
      </c>
    </row>
    <row r="322" spans="1:9" x14ac:dyDescent="0.2">
      <c r="A322" s="2">
        <v>7</v>
      </c>
      <c r="B322" s="1" t="s">
        <v>63</v>
      </c>
      <c r="C322" s="4">
        <v>81</v>
      </c>
      <c r="D322" s="8">
        <v>4.08</v>
      </c>
      <c r="E322" s="4">
        <v>42</v>
      </c>
      <c r="F322" s="8">
        <v>4.01</v>
      </c>
      <c r="G322" s="4">
        <v>39</v>
      </c>
      <c r="H322" s="8">
        <v>4.28</v>
      </c>
      <c r="I322" s="4">
        <v>0</v>
      </c>
    </row>
    <row r="323" spans="1:9" x14ac:dyDescent="0.2">
      <c r="A323" s="2">
        <v>8</v>
      </c>
      <c r="B323" s="1" t="s">
        <v>61</v>
      </c>
      <c r="C323" s="4">
        <v>80</v>
      </c>
      <c r="D323" s="8">
        <v>4.03</v>
      </c>
      <c r="E323" s="4">
        <v>45</v>
      </c>
      <c r="F323" s="8">
        <v>4.3</v>
      </c>
      <c r="G323" s="4">
        <v>35</v>
      </c>
      <c r="H323" s="8">
        <v>3.84</v>
      </c>
      <c r="I323" s="4">
        <v>0</v>
      </c>
    </row>
    <row r="324" spans="1:9" x14ac:dyDescent="0.2">
      <c r="A324" s="2">
        <v>9</v>
      </c>
      <c r="B324" s="1" t="s">
        <v>55</v>
      </c>
      <c r="C324" s="4">
        <v>62</v>
      </c>
      <c r="D324" s="8">
        <v>3.13</v>
      </c>
      <c r="E324" s="4">
        <v>29</v>
      </c>
      <c r="F324" s="8">
        <v>2.77</v>
      </c>
      <c r="G324" s="4">
        <v>33</v>
      </c>
      <c r="H324" s="8">
        <v>3.62</v>
      </c>
      <c r="I324" s="4">
        <v>0</v>
      </c>
    </row>
    <row r="325" spans="1:9" x14ac:dyDescent="0.2">
      <c r="A325" s="2">
        <v>10</v>
      </c>
      <c r="B325" s="1" t="s">
        <v>59</v>
      </c>
      <c r="C325" s="4">
        <v>50</v>
      </c>
      <c r="D325" s="8">
        <v>2.52</v>
      </c>
      <c r="E325" s="4">
        <v>36</v>
      </c>
      <c r="F325" s="8">
        <v>3.44</v>
      </c>
      <c r="G325" s="4">
        <v>14</v>
      </c>
      <c r="H325" s="8">
        <v>1.54</v>
      </c>
      <c r="I325" s="4">
        <v>0</v>
      </c>
    </row>
    <row r="326" spans="1:9" x14ac:dyDescent="0.2">
      <c r="A326" s="2">
        <v>11</v>
      </c>
      <c r="B326" s="1" t="s">
        <v>64</v>
      </c>
      <c r="C326" s="4">
        <v>49</v>
      </c>
      <c r="D326" s="8">
        <v>2.4700000000000002</v>
      </c>
      <c r="E326" s="4">
        <v>33</v>
      </c>
      <c r="F326" s="8">
        <v>3.15</v>
      </c>
      <c r="G326" s="4">
        <v>16</v>
      </c>
      <c r="H326" s="8">
        <v>1.76</v>
      </c>
      <c r="I326" s="4">
        <v>0</v>
      </c>
    </row>
    <row r="327" spans="1:9" x14ac:dyDescent="0.2">
      <c r="A327" s="2">
        <v>12</v>
      </c>
      <c r="B327" s="1" t="s">
        <v>65</v>
      </c>
      <c r="C327" s="4">
        <v>47</v>
      </c>
      <c r="D327" s="8">
        <v>2.37</v>
      </c>
      <c r="E327" s="4">
        <v>18</v>
      </c>
      <c r="F327" s="8">
        <v>1.72</v>
      </c>
      <c r="G327" s="4">
        <v>27</v>
      </c>
      <c r="H327" s="8">
        <v>2.96</v>
      </c>
      <c r="I327" s="4">
        <v>0</v>
      </c>
    </row>
    <row r="328" spans="1:9" x14ac:dyDescent="0.2">
      <c r="A328" s="2">
        <v>13</v>
      </c>
      <c r="B328" s="1" t="s">
        <v>69</v>
      </c>
      <c r="C328" s="4">
        <v>44</v>
      </c>
      <c r="D328" s="8">
        <v>2.2200000000000002</v>
      </c>
      <c r="E328" s="4">
        <v>25</v>
      </c>
      <c r="F328" s="8">
        <v>2.39</v>
      </c>
      <c r="G328" s="4">
        <v>13</v>
      </c>
      <c r="H328" s="8">
        <v>1.43</v>
      </c>
      <c r="I328" s="4">
        <v>0</v>
      </c>
    </row>
    <row r="329" spans="1:9" x14ac:dyDescent="0.2">
      <c r="A329" s="2">
        <v>14</v>
      </c>
      <c r="B329" s="1" t="s">
        <v>75</v>
      </c>
      <c r="C329" s="4">
        <v>42</v>
      </c>
      <c r="D329" s="8">
        <v>2.12</v>
      </c>
      <c r="E329" s="4">
        <v>23</v>
      </c>
      <c r="F329" s="8">
        <v>2.2000000000000002</v>
      </c>
      <c r="G329" s="4">
        <v>19</v>
      </c>
      <c r="H329" s="8">
        <v>2.09</v>
      </c>
      <c r="I329" s="4">
        <v>0</v>
      </c>
    </row>
    <row r="330" spans="1:9" x14ac:dyDescent="0.2">
      <c r="A330" s="2">
        <v>15</v>
      </c>
      <c r="B330" s="1" t="s">
        <v>56</v>
      </c>
      <c r="C330" s="4">
        <v>39</v>
      </c>
      <c r="D330" s="8">
        <v>1.97</v>
      </c>
      <c r="E330" s="4">
        <v>11</v>
      </c>
      <c r="F330" s="8">
        <v>1.05</v>
      </c>
      <c r="G330" s="4">
        <v>28</v>
      </c>
      <c r="H330" s="8">
        <v>3.07</v>
      </c>
      <c r="I330" s="4">
        <v>0</v>
      </c>
    </row>
    <row r="331" spans="1:9" x14ac:dyDescent="0.2">
      <c r="A331" s="2">
        <v>16</v>
      </c>
      <c r="B331" s="1" t="s">
        <v>70</v>
      </c>
      <c r="C331" s="4">
        <v>35</v>
      </c>
      <c r="D331" s="8">
        <v>1.77</v>
      </c>
      <c r="E331" s="4">
        <v>31</v>
      </c>
      <c r="F331" s="8">
        <v>2.96</v>
      </c>
      <c r="G331" s="4">
        <v>4</v>
      </c>
      <c r="H331" s="8">
        <v>0.44</v>
      </c>
      <c r="I331" s="4">
        <v>0</v>
      </c>
    </row>
    <row r="332" spans="1:9" x14ac:dyDescent="0.2">
      <c r="A332" s="2">
        <v>17</v>
      </c>
      <c r="B332" s="1" t="s">
        <v>57</v>
      </c>
      <c r="C332" s="4">
        <v>33</v>
      </c>
      <c r="D332" s="8">
        <v>1.66</v>
      </c>
      <c r="E332" s="4">
        <v>10</v>
      </c>
      <c r="F332" s="8">
        <v>0.96</v>
      </c>
      <c r="G332" s="4">
        <v>23</v>
      </c>
      <c r="H332" s="8">
        <v>2.52</v>
      </c>
      <c r="I332" s="4">
        <v>0</v>
      </c>
    </row>
    <row r="333" spans="1:9" x14ac:dyDescent="0.2">
      <c r="A333" s="2">
        <v>18</v>
      </c>
      <c r="B333" s="1" t="s">
        <v>79</v>
      </c>
      <c r="C333" s="4">
        <v>31</v>
      </c>
      <c r="D333" s="8">
        <v>1.56</v>
      </c>
      <c r="E333" s="4">
        <v>16</v>
      </c>
      <c r="F333" s="8">
        <v>1.53</v>
      </c>
      <c r="G333" s="4">
        <v>15</v>
      </c>
      <c r="H333" s="8">
        <v>1.65</v>
      </c>
      <c r="I333" s="4">
        <v>0</v>
      </c>
    </row>
    <row r="334" spans="1:9" x14ac:dyDescent="0.2">
      <c r="A334" s="2">
        <v>19</v>
      </c>
      <c r="B334" s="1" t="s">
        <v>72</v>
      </c>
      <c r="C334" s="4">
        <v>28</v>
      </c>
      <c r="D334" s="8">
        <v>1.41</v>
      </c>
      <c r="E334" s="4">
        <v>18</v>
      </c>
      <c r="F334" s="8">
        <v>1.72</v>
      </c>
      <c r="G334" s="4">
        <v>10</v>
      </c>
      <c r="H334" s="8">
        <v>1.1000000000000001</v>
      </c>
      <c r="I334" s="4">
        <v>0</v>
      </c>
    </row>
    <row r="335" spans="1:9" x14ac:dyDescent="0.2">
      <c r="A335" s="2">
        <v>20</v>
      </c>
      <c r="B335" s="1" t="s">
        <v>82</v>
      </c>
      <c r="C335" s="4">
        <v>27</v>
      </c>
      <c r="D335" s="8">
        <v>1.36</v>
      </c>
      <c r="E335" s="4">
        <v>6</v>
      </c>
      <c r="F335" s="8">
        <v>0.56999999999999995</v>
      </c>
      <c r="G335" s="4">
        <v>19</v>
      </c>
      <c r="H335" s="8">
        <v>2.09</v>
      </c>
      <c r="I335" s="4">
        <v>0</v>
      </c>
    </row>
    <row r="336" spans="1:9" x14ac:dyDescent="0.2">
      <c r="A336" s="1"/>
      <c r="C336" s="4"/>
      <c r="D336" s="8"/>
      <c r="E336" s="4"/>
      <c r="F336" s="8"/>
      <c r="G336" s="4"/>
      <c r="H336" s="8"/>
      <c r="I336" s="4"/>
    </row>
    <row r="337" spans="1:9" x14ac:dyDescent="0.2">
      <c r="A337" s="1" t="s">
        <v>15</v>
      </c>
      <c r="C337" s="4"/>
      <c r="D337" s="8"/>
      <c r="E337" s="4"/>
      <c r="F337" s="8"/>
      <c r="G337" s="4"/>
      <c r="H337" s="8"/>
      <c r="I337" s="4"/>
    </row>
    <row r="338" spans="1:9" x14ac:dyDescent="0.2">
      <c r="A338" s="2">
        <v>1</v>
      </c>
      <c r="B338" s="1" t="s">
        <v>53</v>
      </c>
      <c r="C338" s="4">
        <v>14</v>
      </c>
      <c r="D338" s="8">
        <v>10.37</v>
      </c>
      <c r="E338" s="4">
        <v>5</v>
      </c>
      <c r="F338" s="8">
        <v>11.11</v>
      </c>
      <c r="G338" s="4">
        <v>9</v>
      </c>
      <c r="H338" s="8">
        <v>10.34</v>
      </c>
      <c r="I338" s="4">
        <v>0</v>
      </c>
    </row>
    <row r="339" spans="1:9" x14ac:dyDescent="0.2">
      <c r="A339" s="2">
        <v>2</v>
      </c>
      <c r="B339" s="1" t="s">
        <v>54</v>
      </c>
      <c r="C339" s="4">
        <v>10</v>
      </c>
      <c r="D339" s="8">
        <v>7.41</v>
      </c>
      <c r="E339" s="4">
        <v>3</v>
      </c>
      <c r="F339" s="8">
        <v>6.67</v>
      </c>
      <c r="G339" s="4">
        <v>7</v>
      </c>
      <c r="H339" s="8">
        <v>8.0500000000000007</v>
      </c>
      <c r="I339" s="4">
        <v>0</v>
      </c>
    </row>
    <row r="340" spans="1:9" x14ac:dyDescent="0.2">
      <c r="A340" s="2">
        <v>3</v>
      </c>
      <c r="B340" s="1" t="s">
        <v>55</v>
      </c>
      <c r="C340" s="4">
        <v>9</v>
      </c>
      <c r="D340" s="8">
        <v>6.67</v>
      </c>
      <c r="E340" s="4">
        <v>2</v>
      </c>
      <c r="F340" s="8">
        <v>4.4400000000000004</v>
      </c>
      <c r="G340" s="4">
        <v>7</v>
      </c>
      <c r="H340" s="8">
        <v>8.0500000000000007</v>
      </c>
      <c r="I340" s="4">
        <v>0</v>
      </c>
    </row>
    <row r="341" spans="1:9" x14ac:dyDescent="0.2">
      <c r="A341" s="2">
        <v>4</v>
      </c>
      <c r="B341" s="1" t="s">
        <v>56</v>
      </c>
      <c r="C341" s="4">
        <v>8</v>
      </c>
      <c r="D341" s="8">
        <v>5.93</v>
      </c>
      <c r="E341" s="4">
        <v>2</v>
      </c>
      <c r="F341" s="8">
        <v>4.4400000000000004</v>
      </c>
      <c r="G341" s="4">
        <v>6</v>
      </c>
      <c r="H341" s="8">
        <v>6.9</v>
      </c>
      <c r="I341" s="4">
        <v>0</v>
      </c>
    </row>
    <row r="342" spans="1:9" x14ac:dyDescent="0.2">
      <c r="A342" s="2">
        <v>5</v>
      </c>
      <c r="B342" s="1" t="s">
        <v>66</v>
      </c>
      <c r="C342" s="4">
        <v>7</v>
      </c>
      <c r="D342" s="8">
        <v>5.19</v>
      </c>
      <c r="E342" s="4">
        <v>7</v>
      </c>
      <c r="F342" s="8">
        <v>15.56</v>
      </c>
      <c r="G342" s="4">
        <v>0</v>
      </c>
      <c r="H342" s="8">
        <v>0</v>
      </c>
      <c r="I342" s="4">
        <v>0</v>
      </c>
    </row>
    <row r="343" spans="1:9" x14ac:dyDescent="0.2">
      <c r="A343" s="2">
        <v>5</v>
      </c>
      <c r="B343" s="1" t="s">
        <v>67</v>
      </c>
      <c r="C343" s="4">
        <v>7</v>
      </c>
      <c r="D343" s="8">
        <v>5.19</v>
      </c>
      <c r="E343" s="4">
        <v>7</v>
      </c>
      <c r="F343" s="8">
        <v>15.56</v>
      </c>
      <c r="G343" s="4">
        <v>0</v>
      </c>
      <c r="H343" s="8">
        <v>0</v>
      </c>
      <c r="I343" s="4">
        <v>0</v>
      </c>
    </row>
    <row r="344" spans="1:9" x14ac:dyDescent="0.2">
      <c r="A344" s="2">
        <v>7</v>
      </c>
      <c r="B344" s="1" t="s">
        <v>60</v>
      </c>
      <c r="C344" s="4">
        <v>6</v>
      </c>
      <c r="D344" s="8">
        <v>4.4400000000000004</v>
      </c>
      <c r="E344" s="4">
        <v>4</v>
      </c>
      <c r="F344" s="8">
        <v>8.89</v>
      </c>
      <c r="G344" s="4">
        <v>2</v>
      </c>
      <c r="H344" s="8">
        <v>2.2999999999999998</v>
      </c>
      <c r="I344" s="4">
        <v>0</v>
      </c>
    </row>
    <row r="345" spans="1:9" x14ac:dyDescent="0.2">
      <c r="A345" s="2">
        <v>8</v>
      </c>
      <c r="B345" s="1" t="s">
        <v>81</v>
      </c>
      <c r="C345" s="4">
        <v>5</v>
      </c>
      <c r="D345" s="8">
        <v>3.7</v>
      </c>
      <c r="E345" s="4">
        <v>1</v>
      </c>
      <c r="F345" s="8">
        <v>2.2200000000000002</v>
      </c>
      <c r="G345" s="4">
        <v>4</v>
      </c>
      <c r="H345" s="8">
        <v>4.5999999999999996</v>
      </c>
      <c r="I345" s="4">
        <v>0</v>
      </c>
    </row>
    <row r="346" spans="1:9" x14ac:dyDescent="0.2">
      <c r="A346" s="2">
        <v>8</v>
      </c>
      <c r="B346" s="1" t="s">
        <v>57</v>
      </c>
      <c r="C346" s="4">
        <v>5</v>
      </c>
      <c r="D346" s="8">
        <v>3.7</v>
      </c>
      <c r="E346" s="4">
        <v>0</v>
      </c>
      <c r="F346" s="8">
        <v>0</v>
      </c>
      <c r="G346" s="4">
        <v>5</v>
      </c>
      <c r="H346" s="8">
        <v>5.75</v>
      </c>
      <c r="I346" s="4">
        <v>0</v>
      </c>
    </row>
    <row r="347" spans="1:9" x14ac:dyDescent="0.2">
      <c r="A347" s="2">
        <v>10</v>
      </c>
      <c r="B347" s="1" t="s">
        <v>73</v>
      </c>
      <c r="C347" s="4">
        <v>4</v>
      </c>
      <c r="D347" s="8">
        <v>2.96</v>
      </c>
      <c r="E347" s="4">
        <v>1</v>
      </c>
      <c r="F347" s="8">
        <v>2.2200000000000002</v>
      </c>
      <c r="G347" s="4">
        <v>3</v>
      </c>
      <c r="H347" s="8">
        <v>3.45</v>
      </c>
      <c r="I347" s="4">
        <v>0</v>
      </c>
    </row>
    <row r="348" spans="1:9" x14ac:dyDescent="0.2">
      <c r="A348" s="2">
        <v>10</v>
      </c>
      <c r="B348" s="1" t="s">
        <v>61</v>
      </c>
      <c r="C348" s="4">
        <v>4</v>
      </c>
      <c r="D348" s="8">
        <v>2.96</v>
      </c>
      <c r="E348" s="4">
        <v>1</v>
      </c>
      <c r="F348" s="8">
        <v>2.2200000000000002</v>
      </c>
      <c r="G348" s="4">
        <v>3</v>
      </c>
      <c r="H348" s="8">
        <v>3.45</v>
      </c>
      <c r="I348" s="4">
        <v>0</v>
      </c>
    </row>
    <row r="349" spans="1:9" x14ac:dyDescent="0.2">
      <c r="A349" s="2">
        <v>10</v>
      </c>
      <c r="B349" s="1" t="s">
        <v>70</v>
      </c>
      <c r="C349" s="4">
        <v>4</v>
      </c>
      <c r="D349" s="8">
        <v>2.96</v>
      </c>
      <c r="E349" s="4">
        <v>4</v>
      </c>
      <c r="F349" s="8">
        <v>8.89</v>
      </c>
      <c r="G349" s="4">
        <v>0</v>
      </c>
      <c r="H349" s="8">
        <v>0</v>
      </c>
      <c r="I349" s="4">
        <v>0</v>
      </c>
    </row>
    <row r="350" spans="1:9" x14ac:dyDescent="0.2">
      <c r="A350" s="2">
        <v>13</v>
      </c>
      <c r="B350" s="1" t="s">
        <v>83</v>
      </c>
      <c r="C350" s="4">
        <v>3</v>
      </c>
      <c r="D350" s="8">
        <v>2.2200000000000002</v>
      </c>
      <c r="E350" s="4">
        <v>1</v>
      </c>
      <c r="F350" s="8">
        <v>2.2200000000000002</v>
      </c>
      <c r="G350" s="4">
        <v>2</v>
      </c>
      <c r="H350" s="8">
        <v>2.2999999999999998</v>
      </c>
      <c r="I350" s="4">
        <v>0</v>
      </c>
    </row>
    <row r="351" spans="1:9" x14ac:dyDescent="0.2">
      <c r="A351" s="2">
        <v>13</v>
      </c>
      <c r="B351" s="1" t="s">
        <v>63</v>
      </c>
      <c r="C351" s="4">
        <v>3</v>
      </c>
      <c r="D351" s="8">
        <v>2.2200000000000002</v>
      </c>
      <c r="E351" s="4">
        <v>0</v>
      </c>
      <c r="F351" s="8">
        <v>0</v>
      </c>
      <c r="G351" s="4">
        <v>3</v>
      </c>
      <c r="H351" s="8">
        <v>3.45</v>
      </c>
      <c r="I351" s="4">
        <v>0</v>
      </c>
    </row>
    <row r="352" spans="1:9" x14ac:dyDescent="0.2">
      <c r="A352" s="2">
        <v>13</v>
      </c>
      <c r="B352" s="1" t="s">
        <v>87</v>
      </c>
      <c r="C352" s="4">
        <v>3</v>
      </c>
      <c r="D352" s="8">
        <v>2.2200000000000002</v>
      </c>
      <c r="E352" s="4">
        <v>0</v>
      </c>
      <c r="F352" s="8">
        <v>0</v>
      </c>
      <c r="G352" s="4">
        <v>3</v>
      </c>
      <c r="H352" s="8">
        <v>3.45</v>
      </c>
      <c r="I352" s="4">
        <v>0</v>
      </c>
    </row>
    <row r="353" spans="1:9" x14ac:dyDescent="0.2">
      <c r="A353" s="2">
        <v>16</v>
      </c>
      <c r="B353" s="1" t="s">
        <v>79</v>
      </c>
      <c r="C353" s="4">
        <v>2</v>
      </c>
      <c r="D353" s="8">
        <v>1.48</v>
      </c>
      <c r="E353" s="4">
        <v>0</v>
      </c>
      <c r="F353" s="8">
        <v>0</v>
      </c>
      <c r="G353" s="4">
        <v>2</v>
      </c>
      <c r="H353" s="8">
        <v>2.2999999999999998</v>
      </c>
      <c r="I353" s="4">
        <v>0</v>
      </c>
    </row>
    <row r="354" spans="1:9" x14ac:dyDescent="0.2">
      <c r="A354" s="2">
        <v>16</v>
      </c>
      <c r="B354" s="1" t="s">
        <v>91</v>
      </c>
      <c r="C354" s="4">
        <v>2</v>
      </c>
      <c r="D354" s="8">
        <v>1.48</v>
      </c>
      <c r="E354" s="4">
        <v>1</v>
      </c>
      <c r="F354" s="8">
        <v>2.2200000000000002</v>
      </c>
      <c r="G354" s="4">
        <v>1</v>
      </c>
      <c r="H354" s="8">
        <v>1.1499999999999999</v>
      </c>
      <c r="I354" s="4">
        <v>0</v>
      </c>
    </row>
    <row r="355" spans="1:9" x14ac:dyDescent="0.2">
      <c r="A355" s="2">
        <v>16</v>
      </c>
      <c r="B355" s="1" t="s">
        <v>92</v>
      </c>
      <c r="C355" s="4">
        <v>2</v>
      </c>
      <c r="D355" s="8">
        <v>1.48</v>
      </c>
      <c r="E355" s="4">
        <v>0</v>
      </c>
      <c r="F355" s="8">
        <v>0</v>
      </c>
      <c r="G355" s="4">
        <v>2</v>
      </c>
      <c r="H355" s="8">
        <v>2.2999999999999998</v>
      </c>
      <c r="I355" s="4">
        <v>0</v>
      </c>
    </row>
    <row r="356" spans="1:9" x14ac:dyDescent="0.2">
      <c r="A356" s="2">
        <v>16</v>
      </c>
      <c r="B356" s="1" t="s">
        <v>93</v>
      </c>
      <c r="C356" s="4">
        <v>2</v>
      </c>
      <c r="D356" s="8">
        <v>1.48</v>
      </c>
      <c r="E356" s="4">
        <v>0</v>
      </c>
      <c r="F356" s="8">
        <v>0</v>
      </c>
      <c r="G356" s="4">
        <v>2</v>
      </c>
      <c r="H356" s="8">
        <v>2.2999999999999998</v>
      </c>
      <c r="I356" s="4">
        <v>0</v>
      </c>
    </row>
    <row r="357" spans="1:9" x14ac:dyDescent="0.2">
      <c r="A357" s="2">
        <v>16</v>
      </c>
      <c r="B357" s="1" t="s">
        <v>94</v>
      </c>
      <c r="C357" s="4">
        <v>2</v>
      </c>
      <c r="D357" s="8">
        <v>1.48</v>
      </c>
      <c r="E357" s="4">
        <v>0</v>
      </c>
      <c r="F357" s="8">
        <v>0</v>
      </c>
      <c r="G357" s="4">
        <v>1</v>
      </c>
      <c r="H357" s="8">
        <v>1.1499999999999999</v>
      </c>
      <c r="I357" s="4">
        <v>0</v>
      </c>
    </row>
    <row r="358" spans="1:9" x14ac:dyDescent="0.2">
      <c r="A358" s="2">
        <v>16</v>
      </c>
      <c r="B358" s="1" t="s">
        <v>95</v>
      </c>
      <c r="C358" s="4">
        <v>2</v>
      </c>
      <c r="D358" s="8">
        <v>1.48</v>
      </c>
      <c r="E358" s="4">
        <v>0</v>
      </c>
      <c r="F358" s="8">
        <v>0</v>
      </c>
      <c r="G358" s="4">
        <v>2</v>
      </c>
      <c r="H358" s="8">
        <v>2.2999999999999998</v>
      </c>
      <c r="I358" s="4">
        <v>0</v>
      </c>
    </row>
    <row r="359" spans="1:9" x14ac:dyDescent="0.2">
      <c r="A359" s="2">
        <v>16</v>
      </c>
      <c r="B359" s="1" t="s">
        <v>96</v>
      </c>
      <c r="C359" s="4">
        <v>2</v>
      </c>
      <c r="D359" s="8">
        <v>1.48</v>
      </c>
      <c r="E359" s="4">
        <v>0</v>
      </c>
      <c r="F359" s="8">
        <v>0</v>
      </c>
      <c r="G359" s="4">
        <v>2</v>
      </c>
      <c r="H359" s="8">
        <v>2.2999999999999998</v>
      </c>
      <c r="I359" s="4">
        <v>0</v>
      </c>
    </row>
    <row r="360" spans="1:9" x14ac:dyDescent="0.2">
      <c r="A360" s="2">
        <v>16</v>
      </c>
      <c r="B360" s="1" t="s">
        <v>85</v>
      </c>
      <c r="C360" s="4">
        <v>2</v>
      </c>
      <c r="D360" s="8">
        <v>1.48</v>
      </c>
      <c r="E360" s="4">
        <v>0</v>
      </c>
      <c r="F360" s="8">
        <v>0</v>
      </c>
      <c r="G360" s="4">
        <v>2</v>
      </c>
      <c r="H360" s="8">
        <v>2.2999999999999998</v>
      </c>
      <c r="I360" s="4">
        <v>0</v>
      </c>
    </row>
    <row r="361" spans="1:9" x14ac:dyDescent="0.2">
      <c r="A361" s="2">
        <v>16</v>
      </c>
      <c r="B361" s="1" t="s">
        <v>58</v>
      </c>
      <c r="C361" s="4">
        <v>2</v>
      </c>
      <c r="D361" s="8">
        <v>1.48</v>
      </c>
      <c r="E361" s="4">
        <v>0</v>
      </c>
      <c r="F361" s="8">
        <v>0</v>
      </c>
      <c r="G361" s="4">
        <v>2</v>
      </c>
      <c r="H361" s="8">
        <v>2.2999999999999998</v>
      </c>
      <c r="I361" s="4">
        <v>0</v>
      </c>
    </row>
    <row r="362" spans="1:9" x14ac:dyDescent="0.2">
      <c r="A362" s="2">
        <v>16</v>
      </c>
      <c r="B362" s="1" t="s">
        <v>62</v>
      </c>
      <c r="C362" s="4">
        <v>2</v>
      </c>
      <c r="D362" s="8">
        <v>1.48</v>
      </c>
      <c r="E362" s="4">
        <v>1</v>
      </c>
      <c r="F362" s="8">
        <v>2.2200000000000002</v>
      </c>
      <c r="G362" s="4">
        <v>1</v>
      </c>
      <c r="H362" s="8">
        <v>1.1499999999999999</v>
      </c>
      <c r="I362" s="4">
        <v>0</v>
      </c>
    </row>
    <row r="363" spans="1:9" x14ac:dyDescent="0.2">
      <c r="A363" s="2">
        <v>16</v>
      </c>
      <c r="B363" s="1" t="s">
        <v>84</v>
      </c>
      <c r="C363" s="4">
        <v>2</v>
      </c>
      <c r="D363" s="8">
        <v>1.48</v>
      </c>
      <c r="E363" s="4">
        <v>0</v>
      </c>
      <c r="F363" s="8">
        <v>0</v>
      </c>
      <c r="G363" s="4">
        <v>2</v>
      </c>
      <c r="H363" s="8">
        <v>2.2999999999999998</v>
      </c>
      <c r="I363" s="4">
        <v>0</v>
      </c>
    </row>
    <row r="364" spans="1:9" x14ac:dyDescent="0.2">
      <c r="A364" s="2">
        <v>16</v>
      </c>
      <c r="B364" s="1" t="s">
        <v>97</v>
      </c>
      <c r="C364" s="4">
        <v>2</v>
      </c>
      <c r="D364" s="8">
        <v>1.48</v>
      </c>
      <c r="E364" s="4">
        <v>0</v>
      </c>
      <c r="F364" s="8">
        <v>0</v>
      </c>
      <c r="G364" s="4">
        <v>2</v>
      </c>
      <c r="H364" s="8">
        <v>2.2999999999999998</v>
      </c>
      <c r="I364" s="4">
        <v>0</v>
      </c>
    </row>
    <row r="365" spans="1:9" x14ac:dyDescent="0.2">
      <c r="A365" s="2">
        <v>16</v>
      </c>
      <c r="B365" s="1" t="s">
        <v>64</v>
      </c>
      <c r="C365" s="4">
        <v>2</v>
      </c>
      <c r="D365" s="8">
        <v>1.48</v>
      </c>
      <c r="E365" s="4">
        <v>2</v>
      </c>
      <c r="F365" s="8">
        <v>4.4400000000000004</v>
      </c>
      <c r="G365" s="4">
        <v>0</v>
      </c>
      <c r="H365" s="8">
        <v>0</v>
      </c>
      <c r="I365" s="4">
        <v>0</v>
      </c>
    </row>
    <row r="366" spans="1:9" x14ac:dyDescent="0.2">
      <c r="A366" s="2">
        <v>16</v>
      </c>
      <c r="B366" s="1" t="s">
        <v>65</v>
      </c>
      <c r="C366" s="4">
        <v>2</v>
      </c>
      <c r="D366" s="8">
        <v>1.48</v>
      </c>
      <c r="E366" s="4">
        <v>0</v>
      </c>
      <c r="F366" s="8">
        <v>0</v>
      </c>
      <c r="G366" s="4">
        <v>2</v>
      </c>
      <c r="H366" s="8">
        <v>2.2999999999999998</v>
      </c>
      <c r="I366" s="4">
        <v>0</v>
      </c>
    </row>
    <row r="367" spans="1:9" x14ac:dyDescent="0.2">
      <c r="A367" s="1"/>
      <c r="C367" s="4"/>
      <c r="D367" s="8"/>
      <c r="E367" s="4"/>
      <c r="F367" s="8"/>
      <c r="G367" s="4"/>
      <c r="H367" s="8"/>
      <c r="I367" s="4"/>
    </row>
    <row r="368" spans="1:9" x14ac:dyDescent="0.2">
      <c r="A368" s="1" t="s">
        <v>16</v>
      </c>
      <c r="C368" s="4"/>
      <c r="D368" s="8"/>
      <c r="E368" s="4"/>
      <c r="F368" s="8"/>
      <c r="G368" s="4"/>
      <c r="H368" s="8"/>
      <c r="I368" s="4"/>
    </row>
    <row r="369" spans="1:9" x14ac:dyDescent="0.2">
      <c r="A369" s="2">
        <v>1</v>
      </c>
      <c r="B369" s="1" t="s">
        <v>67</v>
      </c>
      <c r="C369" s="4">
        <v>49</v>
      </c>
      <c r="D369" s="8">
        <v>10.54</v>
      </c>
      <c r="E369" s="4">
        <v>40</v>
      </c>
      <c r="F369" s="8">
        <v>18.43</v>
      </c>
      <c r="G369" s="4">
        <v>9</v>
      </c>
      <c r="H369" s="8">
        <v>3.67</v>
      </c>
      <c r="I369" s="4">
        <v>0</v>
      </c>
    </row>
    <row r="370" spans="1:9" x14ac:dyDescent="0.2">
      <c r="A370" s="2">
        <v>2</v>
      </c>
      <c r="B370" s="1" t="s">
        <v>53</v>
      </c>
      <c r="C370" s="4">
        <v>34</v>
      </c>
      <c r="D370" s="8">
        <v>7.31</v>
      </c>
      <c r="E370" s="4">
        <v>5</v>
      </c>
      <c r="F370" s="8">
        <v>2.2999999999999998</v>
      </c>
      <c r="G370" s="4">
        <v>29</v>
      </c>
      <c r="H370" s="8">
        <v>11.84</v>
      </c>
      <c r="I370" s="4">
        <v>0</v>
      </c>
    </row>
    <row r="371" spans="1:9" x14ac:dyDescent="0.2">
      <c r="A371" s="2">
        <v>2</v>
      </c>
      <c r="B371" s="1" t="s">
        <v>66</v>
      </c>
      <c r="C371" s="4">
        <v>34</v>
      </c>
      <c r="D371" s="8">
        <v>7.31</v>
      </c>
      <c r="E371" s="4">
        <v>31</v>
      </c>
      <c r="F371" s="8">
        <v>14.29</v>
      </c>
      <c r="G371" s="4">
        <v>3</v>
      </c>
      <c r="H371" s="8">
        <v>1.22</v>
      </c>
      <c r="I371" s="4">
        <v>0</v>
      </c>
    </row>
    <row r="372" spans="1:9" x14ac:dyDescent="0.2">
      <c r="A372" s="2">
        <v>4</v>
      </c>
      <c r="B372" s="1" t="s">
        <v>62</v>
      </c>
      <c r="C372" s="4">
        <v>25</v>
      </c>
      <c r="D372" s="8">
        <v>5.38</v>
      </c>
      <c r="E372" s="4">
        <v>8</v>
      </c>
      <c r="F372" s="8">
        <v>3.69</v>
      </c>
      <c r="G372" s="4">
        <v>17</v>
      </c>
      <c r="H372" s="8">
        <v>6.94</v>
      </c>
      <c r="I372" s="4">
        <v>0</v>
      </c>
    </row>
    <row r="373" spans="1:9" x14ac:dyDescent="0.2">
      <c r="A373" s="2">
        <v>5</v>
      </c>
      <c r="B373" s="1" t="s">
        <v>55</v>
      </c>
      <c r="C373" s="4">
        <v>24</v>
      </c>
      <c r="D373" s="8">
        <v>5.16</v>
      </c>
      <c r="E373" s="4">
        <v>6</v>
      </c>
      <c r="F373" s="8">
        <v>2.76</v>
      </c>
      <c r="G373" s="4">
        <v>18</v>
      </c>
      <c r="H373" s="8">
        <v>7.35</v>
      </c>
      <c r="I373" s="4">
        <v>0</v>
      </c>
    </row>
    <row r="374" spans="1:9" x14ac:dyDescent="0.2">
      <c r="A374" s="2">
        <v>5</v>
      </c>
      <c r="B374" s="1" t="s">
        <v>59</v>
      </c>
      <c r="C374" s="4">
        <v>24</v>
      </c>
      <c r="D374" s="8">
        <v>5.16</v>
      </c>
      <c r="E374" s="4">
        <v>5</v>
      </c>
      <c r="F374" s="8">
        <v>2.2999999999999998</v>
      </c>
      <c r="G374" s="4">
        <v>19</v>
      </c>
      <c r="H374" s="8">
        <v>7.76</v>
      </c>
      <c r="I374" s="4">
        <v>0</v>
      </c>
    </row>
    <row r="375" spans="1:9" x14ac:dyDescent="0.2">
      <c r="A375" s="2">
        <v>7</v>
      </c>
      <c r="B375" s="1" t="s">
        <v>69</v>
      </c>
      <c r="C375" s="4">
        <v>22</v>
      </c>
      <c r="D375" s="8">
        <v>4.7300000000000004</v>
      </c>
      <c r="E375" s="4">
        <v>19</v>
      </c>
      <c r="F375" s="8">
        <v>8.76</v>
      </c>
      <c r="G375" s="4">
        <v>3</v>
      </c>
      <c r="H375" s="8">
        <v>1.22</v>
      </c>
      <c r="I375" s="4">
        <v>0</v>
      </c>
    </row>
    <row r="376" spans="1:9" x14ac:dyDescent="0.2">
      <c r="A376" s="2">
        <v>8</v>
      </c>
      <c r="B376" s="1" t="s">
        <v>56</v>
      </c>
      <c r="C376" s="4">
        <v>21</v>
      </c>
      <c r="D376" s="8">
        <v>4.5199999999999996</v>
      </c>
      <c r="E376" s="4">
        <v>4</v>
      </c>
      <c r="F376" s="8">
        <v>1.84</v>
      </c>
      <c r="G376" s="4">
        <v>17</v>
      </c>
      <c r="H376" s="8">
        <v>6.94</v>
      </c>
      <c r="I376" s="4">
        <v>0</v>
      </c>
    </row>
    <row r="377" spans="1:9" x14ac:dyDescent="0.2">
      <c r="A377" s="2">
        <v>8</v>
      </c>
      <c r="B377" s="1" t="s">
        <v>61</v>
      </c>
      <c r="C377" s="4">
        <v>21</v>
      </c>
      <c r="D377" s="8">
        <v>4.5199999999999996</v>
      </c>
      <c r="E377" s="4">
        <v>6</v>
      </c>
      <c r="F377" s="8">
        <v>2.76</v>
      </c>
      <c r="G377" s="4">
        <v>15</v>
      </c>
      <c r="H377" s="8">
        <v>6.12</v>
      </c>
      <c r="I377" s="4">
        <v>0</v>
      </c>
    </row>
    <row r="378" spans="1:9" x14ac:dyDescent="0.2">
      <c r="A378" s="2">
        <v>10</v>
      </c>
      <c r="B378" s="1" t="s">
        <v>54</v>
      </c>
      <c r="C378" s="4">
        <v>18</v>
      </c>
      <c r="D378" s="8">
        <v>3.87</v>
      </c>
      <c r="E378" s="4">
        <v>9</v>
      </c>
      <c r="F378" s="8">
        <v>4.1500000000000004</v>
      </c>
      <c r="G378" s="4">
        <v>9</v>
      </c>
      <c r="H378" s="8">
        <v>3.67</v>
      </c>
      <c r="I378" s="4">
        <v>0</v>
      </c>
    </row>
    <row r="379" spans="1:9" x14ac:dyDescent="0.2">
      <c r="A379" s="2">
        <v>10</v>
      </c>
      <c r="B379" s="1" t="s">
        <v>70</v>
      </c>
      <c r="C379" s="4">
        <v>18</v>
      </c>
      <c r="D379" s="8">
        <v>3.87</v>
      </c>
      <c r="E379" s="4">
        <v>15</v>
      </c>
      <c r="F379" s="8">
        <v>6.91</v>
      </c>
      <c r="G379" s="4">
        <v>3</v>
      </c>
      <c r="H379" s="8">
        <v>1.22</v>
      </c>
      <c r="I379" s="4">
        <v>0</v>
      </c>
    </row>
    <row r="380" spans="1:9" x14ac:dyDescent="0.2">
      <c r="A380" s="2">
        <v>12</v>
      </c>
      <c r="B380" s="1" t="s">
        <v>60</v>
      </c>
      <c r="C380" s="4">
        <v>15</v>
      </c>
      <c r="D380" s="8">
        <v>3.23</v>
      </c>
      <c r="E380" s="4">
        <v>14</v>
      </c>
      <c r="F380" s="8">
        <v>6.45</v>
      </c>
      <c r="G380" s="4">
        <v>1</v>
      </c>
      <c r="H380" s="8">
        <v>0.41</v>
      </c>
      <c r="I380" s="4">
        <v>0</v>
      </c>
    </row>
    <row r="381" spans="1:9" x14ac:dyDescent="0.2">
      <c r="A381" s="2">
        <v>13</v>
      </c>
      <c r="B381" s="1" t="s">
        <v>57</v>
      </c>
      <c r="C381" s="4">
        <v>11</v>
      </c>
      <c r="D381" s="8">
        <v>2.37</v>
      </c>
      <c r="E381" s="4">
        <v>3</v>
      </c>
      <c r="F381" s="8">
        <v>1.38</v>
      </c>
      <c r="G381" s="4">
        <v>8</v>
      </c>
      <c r="H381" s="8">
        <v>3.27</v>
      </c>
      <c r="I381" s="4">
        <v>0</v>
      </c>
    </row>
    <row r="382" spans="1:9" x14ac:dyDescent="0.2">
      <c r="A382" s="2">
        <v>13</v>
      </c>
      <c r="B382" s="1" t="s">
        <v>64</v>
      </c>
      <c r="C382" s="4">
        <v>11</v>
      </c>
      <c r="D382" s="8">
        <v>2.37</v>
      </c>
      <c r="E382" s="4">
        <v>8</v>
      </c>
      <c r="F382" s="8">
        <v>3.69</v>
      </c>
      <c r="G382" s="4">
        <v>3</v>
      </c>
      <c r="H382" s="8">
        <v>1.22</v>
      </c>
      <c r="I382" s="4">
        <v>0</v>
      </c>
    </row>
    <row r="383" spans="1:9" x14ac:dyDescent="0.2">
      <c r="A383" s="2">
        <v>13</v>
      </c>
      <c r="B383" s="1" t="s">
        <v>65</v>
      </c>
      <c r="C383" s="4">
        <v>11</v>
      </c>
      <c r="D383" s="8">
        <v>2.37</v>
      </c>
      <c r="E383" s="4">
        <v>5</v>
      </c>
      <c r="F383" s="8">
        <v>2.2999999999999998</v>
      </c>
      <c r="G383" s="4">
        <v>6</v>
      </c>
      <c r="H383" s="8">
        <v>2.4500000000000002</v>
      </c>
      <c r="I383" s="4">
        <v>0</v>
      </c>
    </row>
    <row r="384" spans="1:9" x14ac:dyDescent="0.2">
      <c r="A384" s="2">
        <v>16</v>
      </c>
      <c r="B384" s="1" t="s">
        <v>81</v>
      </c>
      <c r="C384" s="4">
        <v>10</v>
      </c>
      <c r="D384" s="8">
        <v>2.15</v>
      </c>
      <c r="E384" s="4">
        <v>4</v>
      </c>
      <c r="F384" s="8">
        <v>1.84</v>
      </c>
      <c r="G384" s="4">
        <v>6</v>
      </c>
      <c r="H384" s="8">
        <v>2.4500000000000002</v>
      </c>
      <c r="I384" s="4">
        <v>0</v>
      </c>
    </row>
    <row r="385" spans="1:9" x14ac:dyDescent="0.2">
      <c r="A385" s="2">
        <v>16</v>
      </c>
      <c r="B385" s="1" t="s">
        <v>77</v>
      </c>
      <c r="C385" s="4">
        <v>10</v>
      </c>
      <c r="D385" s="8">
        <v>2.15</v>
      </c>
      <c r="E385" s="4">
        <v>4</v>
      </c>
      <c r="F385" s="8">
        <v>1.84</v>
      </c>
      <c r="G385" s="4">
        <v>6</v>
      </c>
      <c r="H385" s="8">
        <v>2.4500000000000002</v>
      </c>
      <c r="I385" s="4">
        <v>0</v>
      </c>
    </row>
    <row r="386" spans="1:9" x14ac:dyDescent="0.2">
      <c r="A386" s="2">
        <v>18</v>
      </c>
      <c r="B386" s="1" t="s">
        <v>63</v>
      </c>
      <c r="C386" s="4">
        <v>9</v>
      </c>
      <c r="D386" s="8">
        <v>1.94</v>
      </c>
      <c r="E386" s="4">
        <v>2</v>
      </c>
      <c r="F386" s="8">
        <v>0.92</v>
      </c>
      <c r="G386" s="4">
        <v>6</v>
      </c>
      <c r="H386" s="8">
        <v>2.4500000000000002</v>
      </c>
      <c r="I386" s="4">
        <v>0</v>
      </c>
    </row>
    <row r="387" spans="1:9" x14ac:dyDescent="0.2">
      <c r="A387" s="2">
        <v>19</v>
      </c>
      <c r="B387" s="1" t="s">
        <v>98</v>
      </c>
      <c r="C387" s="4">
        <v>6</v>
      </c>
      <c r="D387" s="8">
        <v>1.29</v>
      </c>
      <c r="E387" s="4">
        <v>1</v>
      </c>
      <c r="F387" s="8">
        <v>0.46</v>
      </c>
      <c r="G387" s="4">
        <v>5</v>
      </c>
      <c r="H387" s="8">
        <v>2.04</v>
      </c>
      <c r="I387" s="4">
        <v>0</v>
      </c>
    </row>
    <row r="388" spans="1:9" x14ac:dyDescent="0.2">
      <c r="A388" s="2">
        <v>20</v>
      </c>
      <c r="B388" s="1" t="s">
        <v>91</v>
      </c>
      <c r="C388" s="4">
        <v>5</v>
      </c>
      <c r="D388" s="8">
        <v>1.08</v>
      </c>
      <c r="E388" s="4">
        <v>2</v>
      </c>
      <c r="F388" s="8">
        <v>0.92</v>
      </c>
      <c r="G388" s="4">
        <v>3</v>
      </c>
      <c r="H388" s="8">
        <v>1.22</v>
      </c>
      <c r="I388" s="4">
        <v>0</v>
      </c>
    </row>
    <row r="389" spans="1:9" x14ac:dyDescent="0.2">
      <c r="A389" s="2">
        <v>20</v>
      </c>
      <c r="B389" s="1" t="s">
        <v>92</v>
      </c>
      <c r="C389" s="4">
        <v>5</v>
      </c>
      <c r="D389" s="8">
        <v>1.08</v>
      </c>
      <c r="E389" s="4">
        <v>2</v>
      </c>
      <c r="F389" s="8">
        <v>0.92</v>
      </c>
      <c r="G389" s="4">
        <v>3</v>
      </c>
      <c r="H389" s="8">
        <v>1.22</v>
      </c>
      <c r="I389" s="4">
        <v>0</v>
      </c>
    </row>
    <row r="390" spans="1:9" x14ac:dyDescent="0.2">
      <c r="A390" s="2">
        <v>20</v>
      </c>
      <c r="B390" s="1" t="s">
        <v>80</v>
      </c>
      <c r="C390" s="4">
        <v>5</v>
      </c>
      <c r="D390" s="8">
        <v>1.08</v>
      </c>
      <c r="E390" s="4">
        <v>3</v>
      </c>
      <c r="F390" s="8">
        <v>1.38</v>
      </c>
      <c r="G390" s="4">
        <v>2</v>
      </c>
      <c r="H390" s="8">
        <v>0.82</v>
      </c>
      <c r="I390" s="4">
        <v>0</v>
      </c>
    </row>
    <row r="391" spans="1:9" x14ac:dyDescent="0.2">
      <c r="A391" s="2">
        <v>20</v>
      </c>
      <c r="B391" s="1" t="s">
        <v>83</v>
      </c>
      <c r="C391" s="4">
        <v>5</v>
      </c>
      <c r="D391" s="8">
        <v>1.08</v>
      </c>
      <c r="E391" s="4">
        <v>1</v>
      </c>
      <c r="F391" s="8">
        <v>0.46</v>
      </c>
      <c r="G391" s="4">
        <v>4</v>
      </c>
      <c r="H391" s="8">
        <v>1.63</v>
      </c>
      <c r="I391" s="4">
        <v>0</v>
      </c>
    </row>
    <row r="392" spans="1:9" x14ac:dyDescent="0.2">
      <c r="A392" s="2">
        <v>20</v>
      </c>
      <c r="B392" s="1" t="s">
        <v>95</v>
      </c>
      <c r="C392" s="4">
        <v>5</v>
      </c>
      <c r="D392" s="8">
        <v>1.08</v>
      </c>
      <c r="E392" s="4">
        <v>4</v>
      </c>
      <c r="F392" s="8">
        <v>1.84</v>
      </c>
      <c r="G392" s="4">
        <v>1</v>
      </c>
      <c r="H392" s="8">
        <v>0.41</v>
      </c>
      <c r="I392" s="4">
        <v>0</v>
      </c>
    </row>
    <row r="393" spans="1:9" x14ac:dyDescent="0.2">
      <c r="A393" s="2">
        <v>20</v>
      </c>
      <c r="B393" s="1" t="s">
        <v>82</v>
      </c>
      <c r="C393" s="4">
        <v>5</v>
      </c>
      <c r="D393" s="8">
        <v>1.08</v>
      </c>
      <c r="E393" s="4">
        <v>1</v>
      </c>
      <c r="F393" s="8">
        <v>0.46</v>
      </c>
      <c r="G393" s="4">
        <v>4</v>
      </c>
      <c r="H393" s="8">
        <v>1.63</v>
      </c>
      <c r="I393" s="4">
        <v>0</v>
      </c>
    </row>
    <row r="394" spans="1:9" x14ac:dyDescent="0.2">
      <c r="A394" s="2">
        <v>20</v>
      </c>
      <c r="B394" s="1" t="s">
        <v>68</v>
      </c>
      <c r="C394" s="4">
        <v>5</v>
      </c>
      <c r="D394" s="8">
        <v>1.08</v>
      </c>
      <c r="E394" s="4">
        <v>1</v>
      </c>
      <c r="F394" s="8">
        <v>0.46</v>
      </c>
      <c r="G394" s="4">
        <v>4</v>
      </c>
      <c r="H394" s="8">
        <v>1.63</v>
      </c>
      <c r="I394" s="4">
        <v>0</v>
      </c>
    </row>
    <row r="395" spans="1:9" x14ac:dyDescent="0.2">
      <c r="A395" s="1"/>
      <c r="C395" s="4"/>
      <c r="D395" s="8"/>
      <c r="E395" s="4"/>
      <c r="F395" s="8"/>
      <c r="G395" s="4"/>
      <c r="H395" s="8"/>
      <c r="I395" s="4"/>
    </row>
    <row r="396" spans="1:9" x14ac:dyDescent="0.2">
      <c r="A396" s="1" t="s">
        <v>17</v>
      </c>
      <c r="C396" s="4"/>
      <c r="D396" s="8"/>
      <c r="E396" s="4"/>
      <c r="F396" s="8"/>
      <c r="G396" s="4"/>
      <c r="H396" s="8"/>
      <c r="I396" s="4"/>
    </row>
    <row r="397" spans="1:9" x14ac:dyDescent="0.2">
      <c r="A397" s="2">
        <v>1</v>
      </c>
      <c r="B397" s="1" t="s">
        <v>53</v>
      </c>
      <c r="C397" s="4">
        <v>108</v>
      </c>
      <c r="D397" s="8">
        <v>13.42</v>
      </c>
      <c r="E397" s="4">
        <v>34</v>
      </c>
      <c r="F397" s="8">
        <v>7.46</v>
      </c>
      <c r="G397" s="4">
        <v>74</v>
      </c>
      <c r="H397" s="8">
        <v>21.51</v>
      </c>
      <c r="I397" s="4">
        <v>0</v>
      </c>
    </row>
    <row r="398" spans="1:9" x14ac:dyDescent="0.2">
      <c r="A398" s="2">
        <v>2</v>
      </c>
      <c r="B398" s="1" t="s">
        <v>67</v>
      </c>
      <c r="C398" s="4">
        <v>75</v>
      </c>
      <c r="D398" s="8">
        <v>9.32</v>
      </c>
      <c r="E398" s="4">
        <v>68</v>
      </c>
      <c r="F398" s="8">
        <v>14.91</v>
      </c>
      <c r="G398" s="4">
        <v>7</v>
      </c>
      <c r="H398" s="8">
        <v>2.0299999999999998</v>
      </c>
      <c r="I398" s="4">
        <v>0</v>
      </c>
    </row>
    <row r="399" spans="1:9" x14ac:dyDescent="0.2">
      <c r="A399" s="2">
        <v>3</v>
      </c>
      <c r="B399" s="1" t="s">
        <v>66</v>
      </c>
      <c r="C399" s="4">
        <v>59</v>
      </c>
      <c r="D399" s="8">
        <v>7.33</v>
      </c>
      <c r="E399" s="4">
        <v>56</v>
      </c>
      <c r="F399" s="8">
        <v>12.28</v>
      </c>
      <c r="G399" s="4">
        <v>3</v>
      </c>
      <c r="H399" s="8">
        <v>0.87</v>
      </c>
      <c r="I399" s="4">
        <v>0</v>
      </c>
    </row>
    <row r="400" spans="1:9" x14ac:dyDescent="0.2">
      <c r="A400" s="2">
        <v>4</v>
      </c>
      <c r="B400" s="1" t="s">
        <v>62</v>
      </c>
      <c r="C400" s="4">
        <v>56</v>
      </c>
      <c r="D400" s="8">
        <v>6.96</v>
      </c>
      <c r="E400" s="4">
        <v>32</v>
      </c>
      <c r="F400" s="8">
        <v>7.02</v>
      </c>
      <c r="G400" s="4">
        <v>24</v>
      </c>
      <c r="H400" s="8">
        <v>6.98</v>
      </c>
      <c r="I400" s="4">
        <v>0</v>
      </c>
    </row>
    <row r="401" spans="1:9" x14ac:dyDescent="0.2">
      <c r="A401" s="2">
        <v>5</v>
      </c>
      <c r="B401" s="1" t="s">
        <v>54</v>
      </c>
      <c r="C401" s="4">
        <v>53</v>
      </c>
      <c r="D401" s="8">
        <v>6.58</v>
      </c>
      <c r="E401" s="4">
        <v>35</v>
      </c>
      <c r="F401" s="8">
        <v>7.68</v>
      </c>
      <c r="G401" s="4">
        <v>18</v>
      </c>
      <c r="H401" s="8">
        <v>5.23</v>
      </c>
      <c r="I401" s="4">
        <v>0</v>
      </c>
    </row>
    <row r="402" spans="1:9" x14ac:dyDescent="0.2">
      <c r="A402" s="2">
        <v>6</v>
      </c>
      <c r="B402" s="1" t="s">
        <v>69</v>
      </c>
      <c r="C402" s="4">
        <v>39</v>
      </c>
      <c r="D402" s="8">
        <v>4.84</v>
      </c>
      <c r="E402" s="4">
        <v>30</v>
      </c>
      <c r="F402" s="8">
        <v>6.58</v>
      </c>
      <c r="G402" s="4">
        <v>9</v>
      </c>
      <c r="H402" s="8">
        <v>2.62</v>
      </c>
      <c r="I402" s="4">
        <v>0</v>
      </c>
    </row>
    <row r="403" spans="1:9" x14ac:dyDescent="0.2">
      <c r="A403" s="2">
        <v>7</v>
      </c>
      <c r="B403" s="1" t="s">
        <v>55</v>
      </c>
      <c r="C403" s="4">
        <v>36</v>
      </c>
      <c r="D403" s="8">
        <v>4.47</v>
      </c>
      <c r="E403" s="4">
        <v>10</v>
      </c>
      <c r="F403" s="8">
        <v>2.19</v>
      </c>
      <c r="G403" s="4">
        <v>26</v>
      </c>
      <c r="H403" s="8">
        <v>7.56</v>
      </c>
      <c r="I403" s="4">
        <v>0</v>
      </c>
    </row>
    <row r="404" spans="1:9" x14ac:dyDescent="0.2">
      <c r="A404" s="2">
        <v>8</v>
      </c>
      <c r="B404" s="1" t="s">
        <v>60</v>
      </c>
      <c r="C404" s="4">
        <v>34</v>
      </c>
      <c r="D404" s="8">
        <v>4.22</v>
      </c>
      <c r="E404" s="4">
        <v>26</v>
      </c>
      <c r="F404" s="8">
        <v>5.7</v>
      </c>
      <c r="G404" s="4">
        <v>8</v>
      </c>
      <c r="H404" s="8">
        <v>2.33</v>
      </c>
      <c r="I404" s="4">
        <v>0</v>
      </c>
    </row>
    <row r="405" spans="1:9" x14ac:dyDescent="0.2">
      <c r="A405" s="2">
        <v>9</v>
      </c>
      <c r="B405" s="1" t="s">
        <v>61</v>
      </c>
      <c r="C405" s="4">
        <v>32</v>
      </c>
      <c r="D405" s="8">
        <v>3.98</v>
      </c>
      <c r="E405" s="4">
        <v>20</v>
      </c>
      <c r="F405" s="8">
        <v>4.3899999999999997</v>
      </c>
      <c r="G405" s="4">
        <v>12</v>
      </c>
      <c r="H405" s="8">
        <v>3.49</v>
      </c>
      <c r="I405" s="4">
        <v>0</v>
      </c>
    </row>
    <row r="406" spans="1:9" x14ac:dyDescent="0.2">
      <c r="A406" s="2">
        <v>10</v>
      </c>
      <c r="B406" s="1" t="s">
        <v>70</v>
      </c>
      <c r="C406" s="4">
        <v>27</v>
      </c>
      <c r="D406" s="8">
        <v>3.35</v>
      </c>
      <c r="E406" s="4">
        <v>26</v>
      </c>
      <c r="F406" s="8">
        <v>5.7</v>
      </c>
      <c r="G406" s="4">
        <v>1</v>
      </c>
      <c r="H406" s="8">
        <v>0.28999999999999998</v>
      </c>
      <c r="I406" s="4">
        <v>0</v>
      </c>
    </row>
    <row r="407" spans="1:9" x14ac:dyDescent="0.2">
      <c r="A407" s="2">
        <v>11</v>
      </c>
      <c r="B407" s="1" t="s">
        <v>72</v>
      </c>
      <c r="C407" s="4">
        <v>23</v>
      </c>
      <c r="D407" s="8">
        <v>2.86</v>
      </c>
      <c r="E407" s="4">
        <v>18</v>
      </c>
      <c r="F407" s="8">
        <v>3.95</v>
      </c>
      <c r="G407" s="4">
        <v>5</v>
      </c>
      <c r="H407" s="8">
        <v>1.45</v>
      </c>
      <c r="I407" s="4">
        <v>0</v>
      </c>
    </row>
    <row r="408" spans="1:9" x14ac:dyDescent="0.2">
      <c r="A408" s="2">
        <v>12</v>
      </c>
      <c r="B408" s="1" t="s">
        <v>63</v>
      </c>
      <c r="C408" s="4">
        <v>20</v>
      </c>
      <c r="D408" s="8">
        <v>2.48</v>
      </c>
      <c r="E408" s="4">
        <v>4</v>
      </c>
      <c r="F408" s="8">
        <v>0.88</v>
      </c>
      <c r="G408" s="4">
        <v>16</v>
      </c>
      <c r="H408" s="8">
        <v>4.6500000000000004</v>
      </c>
      <c r="I408" s="4">
        <v>0</v>
      </c>
    </row>
    <row r="409" spans="1:9" x14ac:dyDescent="0.2">
      <c r="A409" s="2">
        <v>13</v>
      </c>
      <c r="B409" s="1" t="s">
        <v>75</v>
      </c>
      <c r="C409" s="4">
        <v>17</v>
      </c>
      <c r="D409" s="8">
        <v>2.11</v>
      </c>
      <c r="E409" s="4">
        <v>11</v>
      </c>
      <c r="F409" s="8">
        <v>2.41</v>
      </c>
      <c r="G409" s="4">
        <v>6</v>
      </c>
      <c r="H409" s="8">
        <v>1.74</v>
      </c>
      <c r="I409" s="4">
        <v>0</v>
      </c>
    </row>
    <row r="410" spans="1:9" x14ac:dyDescent="0.2">
      <c r="A410" s="2">
        <v>14</v>
      </c>
      <c r="B410" s="1" t="s">
        <v>68</v>
      </c>
      <c r="C410" s="4">
        <v>16</v>
      </c>
      <c r="D410" s="8">
        <v>1.99</v>
      </c>
      <c r="E410" s="4">
        <v>8</v>
      </c>
      <c r="F410" s="8">
        <v>1.75</v>
      </c>
      <c r="G410" s="4">
        <v>8</v>
      </c>
      <c r="H410" s="8">
        <v>2.33</v>
      </c>
      <c r="I410" s="4">
        <v>0</v>
      </c>
    </row>
    <row r="411" spans="1:9" x14ac:dyDescent="0.2">
      <c r="A411" s="2">
        <v>15</v>
      </c>
      <c r="B411" s="1" t="s">
        <v>64</v>
      </c>
      <c r="C411" s="4">
        <v>15</v>
      </c>
      <c r="D411" s="8">
        <v>1.86</v>
      </c>
      <c r="E411" s="4">
        <v>12</v>
      </c>
      <c r="F411" s="8">
        <v>2.63</v>
      </c>
      <c r="G411" s="4">
        <v>3</v>
      </c>
      <c r="H411" s="8">
        <v>0.87</v>
      </c>
      <c r="I411" s="4">
        <v>0</v>
      </c>
    </row>
    <row r="412" spans="1:9" x14ac:dyDescent="0.2">
      <c r="A412" s="2">
        <v>16</v>
      </c>
      <c r="B412" s="1" t="s">
        <v>73</v>
      </c>
      <c r="C412" s="4">
        <v>13</v>
      </c>
      <c r="D412" s="8">
        <v>1.61</v>
      </c>
      <c r="E412" s="4">
        <v>3</v>
      </c>
      <c r="F412" s="8">
        <v>0.66</v>
      </c>
      <c r="G412" s="4">
        <v>10</v>
      </c>
      <c r="H412" s="8">
        <v>2.91</v>
      </c>
      <c r="I412" s="4">
        <v>0</v>
      </c>
    </row>
    <row r="413" spans="1:9" x14ac:dyDescent="0.2">
      <c r="A413" s="2">
        <v>17</v>
      </c>
      <c r="B413" s="1" t="s">
        <v>57</v>
      </c>
      <c r="C413" s="4">
        <v>12</v>
      </c>
      <c r="D413" s="8">
        <v>1.49</v>
      </c>
      <c r="E413" s="4">
        <v>4</v>
      </c>
      <c r="F413" s="8">
        <v>0.88</v>
      </c>
      <c r="G413" s="4">
        <v>8</v>
      </c>
      <c r="H413" s="8">
        <v>2.33</v>
      </c>
      <c r="I413" s="4">
        <v>0</v>
      </c>
    </row>
    <row r="414" spans="1:9" x14ac:dyDescent="0.2">
      <c r="A414" s="2">
        <v>18</v>
      </c>
      <c r="B414" s="1" t="s">
        <v>78</v>
      </c>
      <c r="C414" s="4">
        <v>11</v>
      </c>
      <c r="D414" s="8">
        <v>1.37</v>
      </c>
      <c r="E414" s="4">
        <v>2</v>
      </c>
      <c r="F414" s="8">
        <v>0.44</v>
      </c>
      <c r="G414" s="4">
        <v>9</v>
      </c>
      <c r="H414" s="8">
        <v>2.62</v>
      </c>
      <c r="I414" s="4">
        <v>0</v>
      </c>
    </row>
    <row r="415" spans="1:9" x14ac:dyDescent="0.2">
      <c r="A415" s="2">
        <v>19</v>
      </c>
      <c r="B415" s="1" t="s">
        <v>56</v>
      </c>
      <c r="C415" s="4">
        <v>10</v>
      </c>
      <c r="D415" s="8">
        <v>1.24</v>
      </c>
      <c r="E415" s="4">
        <v>3</v>
      </c>
      <c r="F415" s="8">
        <v>0.66</v>
      </c>
      <c r="G415" s="4">
        <v>7</v>
      </c>
      <c r="H415" s="8">
        <v>2.0299999999999998</v>
      </c>
      <c r="I415" s="4">
        <v>0</v>
      </c>
    </row>
    <row r="416" spans="1:9" x14ac:dyDescent="0.2">
      <c r="A416" s="2">
        <v>19</v>
      </c>
      <c r="B416" s="1" t="s">
        <v>81</v>
      </c>
      <c r="C416" s="4">
        <v>10</v>
      </c>
      <c r="D416" s="8">
        <v>1.24</v>
      </c>
      <c r="E416" s="4">
        <v>2</v>
      </c>
      <c r="F416" s="8">
        <v>0.44</v>
      </c>
      <c r="G416" s="4">
        <v>8</v>
      </c>
      <c r="H416" s="8">
        <v>2.33</v>
      </c>
      <c r="I416" s="4">
        <v>0</v>
      </c>
    </row>
    <row r="417" spans="1:9" x14ac:dyDescent="0.2">
      <c r="A417" s="2">
        <v>19</v>
      </c>
      <c r="B417" s="1" t="s">
        <v>87</v>
      </c>
      <c r="C417" s="4">
        <v>10</v>
      </c>
      <c r="D417" s="8">
        <v>1.24</v>
      </c>
      <c r="E417" s="4">
        <v>6</v>
      </c>
      <c r="F417" s="8">
        <v>1.32</v>
      </c>
      <c r="G417" s="4">
        <v>3</v>
      </c>
      <c r="H417" s="8">
        <v>0.87</v>
      </c>
      <c r="I417" s="4">
        <v>1</v>
      </c>
    </row>
    <row r="418" spans="1:9" x14ac:dyDescent="0.2">
      <c r="A418" s="1"/>
      <c r="C418" s="4"/>
      <c r="D418" s="8"/>
      <c r="E418" s="4"/>
      <c r="F418" s="8"/>
      <c r="G418" s="4"/>
      <c r="H418" s="8"/>
      <c r="I418" s="4"/>
    </row>
    <row r="419" spans="1:9" x14ac:dyDescent="0.2">
      <c r="A419" s="1" t="s">
        <v>18</v>
      </c>
      <c r="C419" s="4"/>
      <c r="D419" s="8"/>
      <c r="E419" s="4"/>
      <c r="F419" s="8"/>
      <c r="G419" s="4"/>
      <c r="H419" s="8"/>
      <c r="I419" s="4"/>
    </row>
    <row r="420" spans="1:9" x14ac:dyDescent="0.2">
      <c r="A420" s="2">
        <v>1</v>
      </c>
      <c r="B420" s="1" t="s">
        <v>63</v>
      </c>
      <c r="C420" s="4">
        <v>25</v>
      </c>
      <c r="D420" s="8">
        <v>14.79</v>
      </c>
      <c r="E420" s="4">
        <v>15</v>
      </c>
      <c r="F420" s="8">
        <v>18.07</v>
      </c>
      <c r="G420" s="4">
        <v>10</v>
      </c>
      <c r="H420" s="8">
        <v>12.5</v>
      </c>
      <c r="I420" s="4">
        <v>0</v>
      </c>
    </row>
    <row r="421" spans="1:9" x14ac:dyDescent="0.2">
      <c r="A421" s="2">
        <v>2</v>
      </c>
      <c r="B421" s="1" t="s">
        <v>53</v>
      </c>
      <c r="C421" s="4">
        <v>16</v>
      </c>
      <c r="D421" s="8">
        <v>9.4700000000000006</v>
      </c>
      <c r="E421" s="4">
        <v>1</v>
      </c>
      <c r="F421" s="8">
        <v>1.2</v>
      </c>
      <c r="G421" s="4">
        <v>15</v>
      </c>
      <c r="H421" s="8">
        <v>18.75</v>
      </c>
      <c r="I421" s="4">
        <v>0</v>
      </c>
    </row>
    <row r="422" spans="1:9" x14ac:dyDescent="0.2">
      <c r="A422" s="2">
        <v>3</v>
      </c>
      <c r="B422" s="1" t="s">
        <v>67</v>
      </c>
      <c r="C422" s="4">
        <v>14</v>
      </c>
      <c r="D422" s="8">
        <v>8.2799999999999994</v>
      </c>
      <c r="E422" s="4">
        <v>10</v>
      </c>
      <c r="F422" s="8">
        <v>12.05</v>
      </c>
      <c r="G422" s="4">
        <v>4</v>
      </c>
      <c r="H422" s="8">
        <v>5</v>
      </c>
      <c r="I422" s="4">
        <v>0</v>
      </c>
    </row>
    <row r="423" spans="1:9" x14ac:dyDescent="0.2">
      <c r="A423" s="2">
        <v>4</v>
      </c>
      <c r="B423" s="1" t="s">
        <v>69</v>
      </c>
      <c r="C423" s="4">
        <v>12</v>
      </c>
      <c r="D423" s="8">
        <v>7.1</v>
      </c>
      <c r="E423" s="4">
        <v>8</v>
      </c>
      <c r="F423" s="8">
        <v>9.64</v>
      </c>
      <c r="G423" s="4">
        <v>1</v>
      </c>
      <c r="H423" s="8">
        <v>1.25</v>
      </c>
      <c r="I423" s="4">
        <v>1</v>
      </c>
    </row>
    <row r="424" spans="1:9" x14ac:dyDescent="0.2">
      <c r="A424" s="2">
        <v>5</v>
      </c>
      <c r="B424" s="1" t="s">
        <v>70</v>
      </c>
      <c r="C424" s="4">
        <v>10</v>
      </c>
      <c r="D424" s="8">
        <v>5.92</v>
      </c>
      <c r="E424" s="4">
        <v>10</v>
      </c>
      <c r="F424" s="8">
        <v>12.05</v>
      </c>
      <c r="G424" s="4">
        <v>0</v>
      </c>
      <c r="H424" s="8">
        <v>0</v>
      </c>
      <c r="I424" s="4">
        <v>0</v>
      </c>
    </row>
    <row r="425" spans="1:9" x14ac:dyDescent="0.2">
      <c r="A425" s="2">
        <v>6</v>
      </c>
      <c r="B425" s="1" t="s">
        <v>62</v>
      </c>
      <c r="C425" s="4">
        <v>8</v>
      </c>
      <c r="D425" s="8">
        <v>4.7300000000000004</v>
      </c>
      <c r="E425" s="4">
        <v>3</v>
      </c>
      <c r="F425" s="8">
        <v>3.61</v>
      </c>
      <c r="G425" s="4">
        <v>5</v>
      </c>
      <c r="H425" s="8">
        <v>6.25</v>
      </c>
      <c r="I425" s="4">
        <v>0</v>
      </c>
    </row>
    <row r="426" spans="1:9" x14ac:dyDescent="0.2">
      <c r="A426" s="2">
        <v>7</v>
      </c>
      <c r="B426" s="1" t="s">
        <v>54</v>
      </c>
      <c r="C426" s="4">
        <v>7</v>
      </c>
      <c r="D426" s="8">
        <v>4.1399999999999997</v>
      </c>
      <c r="E426" s="4">
        <v>1</v>
      </c>
      <c r="F426" s="8">
        <v>1.2</v>
      </c>
      <c r="G426" s="4">
        <v>6</v>
      </c>
      <c r="H426" s="8">
        <v>7.5</v>
      </c>
      <c r="I426" s="4">
        <v>0</v>
      </c>
    </row>
    <row r="427" spans="1:9" x14ac:dyDescent="0.2">
      <c r="A427" s="2">
        <v>8</v>
      </c>
      <c r="B427" s="1" t="s">
        <v>55</v>
      </c>
      <c r="C427" s="4">
        <v>6</v>
      </c>
      <c r="D427" s="8">
        <v>3.55</v>
      </c>
      <c r="E427" s="4">
        <v>3</v>
      </c>
      <c r="F427" s="8">
        <v>3.61</v>
      </c>
      <c r="G427" s="4">
        <v>3</v>
      </c>
      <c r="H427" s="8">
        <v>3.75</v>
      </c>
      <c r="I427" s="4">
        <v>0</v>
      </c>
    </row>
    <row r="428" spans="1:9" x14ac:dyDescent="0.2">
      <c r="A428" s="2">
        <v>8</v>
      </c>
      <c r="B428" s="1" t="s">
        <v>60</v>
      </c>
      <c r="C428" s="4">
        <v>6</v>
      </c>
      <c r="D428" s="8">
        <v>3.55</v>
      </c>
      <c r="E428" s="4">
        <v>6</v>
      </c>
      <c r="F428" s="8">
        <v>7.23</v>
      </c>
      <c r="G428" s="4">
        <v>0</v>
      </c>
      <c r="H428" s="8">
        <v>0</v>
      </c>
      <c r="I428" s="4">
        <v>0</v>
      </c>
    </row>
    <row r="429" spans="1:9" x14ac:dyDescent="0.2">
      <c r="A429" s="2">
        <v>10</v>
      </c>
      <c r="B429" s="1" t="s">
        <v>66</v>
      </c>
      <c r="C429" s="4">
        <v>5</v>
      </c>
      <c r="D429" s="8">
        <v>2.96</v>
      </c>
      <c r="E429" s="4">
        <v>5</v>
      </c>
      <c r="F429" s="8">
        <v>6.02</v>
      </c>
      <c r="G429" s="4">
        <v>0</v>
      </c>
      <c r="H429" s="8">
        <v>0</v>
      </c>
      <c r="I429" s="4">
        <v>0</v>
      </c>
    </row>
    <row r="430" spans="1:9" x14ac:dyDescent="0.2">
      <c r="A430" s="2">
        <v>11</v>
      </c>
      <c r="B430" s="1" t="s">
        <v>61</v>
      </c>
      <c r="C430" s="4">
        <v>4</v>
      </c>
      <c r="D430" s="8">
        <v>2.37</v>
      </c>
      <c r="E430" s="4">
        <v>3</v>
      </c>
      <c r="F430" s="8">
        <v>3.61</v>
      </c>
      <c r="G430" s="4">
        <v>1</v>
      </c>
      <c r="H430" s="8">
        <v>1.25</v>
      </c>
      <c r="I430" s="4">
        <v>0</v>
      </c>
    </row>
    <row r="431" spans="1:9" x14ac:dyDescent="0.2">
      <c r="A431" s="2">
        <v>11</v>
      </c>
      <c r="B431" s="1" t="s">
        <v>64</v>
      </c>
      <c r="C431" s="4">
        <v>4</v>
      </c>
      <c r="D431" s="8">
        <v>2.37</v>
      </c>
      <c r="E431" s="4">
        <v>4</v>
      </c>
      <c r="F431" s="8">
        <v>4.82</v>
      </c>
      <c r="G431" s="4">
        <v>0</v>
      </c>
      <c r="H431" s="8">
        <v>0</v>
      </c>
      <c r="I431" s="4">
        <v>0</v>
      </c>
    </row>
    <row r="432" spans="1:9" x14ac:dyDescent="0.2">
      <c r="A432" s="2">
        <v>11</v>
      </c>
      <c r="B432" s="1" t="s">
        <v>65</v>
      </c>
      <c r="C432" s="4">
        <v>4</v>
      </c>
      <c r="D432" s="8">
        <v>2.37</v>
      </c>
      <c r="E432" s="4">
        <v>3</v>
      </c>
      <c r="F432" s="8">
        <v>3.61</v>
      </c>
      <c r="G432" s="4">
        <v>1</v>
      </c>
      <c r="H432" s="8">
        <v>1.25</v>
      </c>
      <c r="I432" s="4">
        <v>0</v>
      </c>
    </row>
    <row r="433" spans="1:9" x14ac:dyDescent="0.2">
      <c r="A433" s="2">
        <v>11</v>
      </c>
      <c r="B433" s="1" t="s">
        <v>68</v>
      </c>
      <c r="C433" s="4">
        <v>4</v>
      </c>
      <c r="D433" s="8">
        <v>2.37</v>
      </c>
      <c r="E433" s="4">
        <v>4</v>
      </c>
      <c r="F433" s="8">
        <v>4.82</v>
      </c>
      <c r="G433" s="4">
        <v>0</v>
      </c>
      <c r="H433" s="8">
        <v>0</v>
      </c>
      <c r="I433" s="4">
        <v>0</v>
      </c>
    </row>
    <row r="434" spans="1:9" x14ac:dyDescent="0.2">
      <c r="A434" s="2">
        <v>15</v>
      </c>
      <c r="B434" s="1" t="s">
        <v>99</v>
      </c>
      <c r="C434" s="4">
        <v>3</v>
      </c>
      <c r="D434" s="8">
        <v>1.78</v>
      </c>
      <c r="E434" s="4">
        <v>1</v>
      </c>
      <c r="F434" s="8">
        <v>1.2</v>
      </c>
      <c r="G434" s="4">
        <v>2</v>
      </c>
      <c r="H434" s="8">
        <v>2.5</v>
      </c>
      <c r="I434" s="4">
        <v>0</v>
      </c>
    </row>
    <row r="435" spans="1:9" x14ac:dyDescent="0.2">
      <c r="A435" s="2">
        <v>15</v>
      </c>
      <c r="B435" s="1" t="s">
        <v>59</v>
      </c>
      <c r="C435" s="4">
        <v>3</v>
      </c>
      <c r="D435" s="8">
        <v>1.78</v>
      </c>
      <c r="E435" s="4">
        <v>1</v>
      </c>
      <c r="F435" s="8">
        <v>1.2</v>
      </c>
      <c r="G435" s="4">
        <v>2</v>
      </c>
      <c r="H435" s="8">
        <v>2.5</v>
      </c>
      <c r="I435" s="4">
        <v>0</v>
      </c>
    </row>
    <row r="436" spans="1:9" x14ac:dyDescent="0.2">
      <c r="A436" s="2">
        <v>15</v>
      </c>
      <c r="B436" s="1" t="s">
        <v>78</v>
      </c>
      <c r="C436" s="4">
        <v>3</v>
      </c>
      <c r="D436" s="8">
        <v>1.78</v>
      </c>
      <c r="E436" s="4">
        <v>1</v>
      </c>
      <c r="F436" s="8">
        <v>1.2</v>
      </c>
      <c r="G436" s="4">
        <v>2</v>
      </c>
      <c r="H436" s="8">
        <v>2.5</v>
      </c>
      <c r="I436" s="4">
        <v>0</v>
      </c>
    </row>
    <row r="437" spans="1:9" x14ac:dyDescent="0.2">
      <c r="A437" s="2">
        <v>15</v>
      </c>
      <c r="B437" s="1" t="s">
        <v>82</v>
      </c>
      <c r="C437" s="4">
        <v>3</v>
      </c>
      <c r="D437" s="8">
        <v>1.78</v>
      </c>
      <c r="E437" s="4">
        <v>0</v>
      </c>
      <c r="F437" s="8">
        <v>0</v>
      </c>
      <c r="G437" s="4">
        <v>3</v>
      </c>
      <c r="H437" s="8">
        <v>3.75</v>
      </c>
      <c r="I437" s="4">
        <v>0</v>
      </c>
    </row>
    <row r="438" spans="1:9" x14ac:dyDescent="0.2">
      <c r="A438" s="2">
        <v>15</v>
      </c>
      <c r="B438" s="1" t="s">
        <v>88</v>
      </c>
      <c r="C438" s="4">
        <v>3</v>
      </c>
      <c r="D438" s="8">
        <v>1.78</v>
      </c>
      <c r="E438" s="4">
        <v>1</v>
      </c>
      <c r="F438" s="8">
        <v>1.2</v>
      </c>
      <c r="G438" s="4">
        <v>0</v>
      </c>
      <c r="H438" s="8">
        <v>0</v>
      </c>
      <c r="I438" s="4">
        <v>0</v>
      </c>
    </row>
    <row r="439" spans="1:9" x14ac:dyDescent="0.2">
      <c r="A439" s="2">
        <v>20</v>
      </c>
      <c r="B439" s="1" t="s">
        <v>76</v>
      </c>
      <c r="C439" s="4">
        <v>2</v>
      </c>
      <c r="D439" s="8">
        <v>1.18</v>
      </c>
      <c r="E439" s="4">
        <v>2</v>
      </c>
      <c r="F439" s="8">
        <v>2.41</v>
      </c>
      <c r="G439" s="4">
        <v>0</v>
      </c>
      <c r="H439" s="8">
        <v>0</v>
      </c>
      <c r="I439" s="4">
        <v>0</v>
      </c>
    </row>
    <row r="440" spans="1:9" x14ac:dyDescent="0.2">
      <c r="A440" s="2">
        <v>20</v>
      </c>
      <c r="B440" s="1" t="s">
        <v>89</v>
      </c>
      <c r="C440" s="4">
        <v>2</v>
      </c>
      <c r="D440" s="8">
        <v>1.18</v>
      </c>
      <c r="E440" s="4">
        <v>0</v>
      </c>
      <c r="F440" s="8">
        <v>0</v>
      </c>
      <c r="G440" s="4">
        <v>2</v>
      </c>
      <c r="H440" s="8">
        <v>2.5</v>
      </c>
      <c r="I440" s="4">
        <v>0</v>
      </c>
    </row>
    <row r="441" spans="1:9" x14ac:dyDescent="0.2">
      <c r="A441" s="2">
        <v>20</v>
      </c>
      <c r="B441" s="1" t="s">
        <v>79</v>
      </c>
      <c r="C441" s="4">
        <v>2</v>
      </c>
      <c r="D441" s="8">
        <v>1.18</v>
      </c>
      <c r="E441" s="4">
        <v>0</v>
      </c>
      <c r="F441" s="8">
        <v>0</v>
      </c>
      <c r="G441" s="4">
        <v>2</v>
      </c>
      <c r="H441" s="8">
        <v>2.5</v>
      </c>
      <c r="I441" s="4">
        <v>0</v>
      </c>
    </row>
    <row r="442" spans="1:9" x14ac:dyDescent="0.2">
      <c r="A442" s="2">
        <v>20</v>
      </c>
      <c r="B442" s="1" t="s">
        <v>92</v>
      </c>
      <c r="C442" s="4">
        <v>2</v>
      </c>
      <c r="D442" s="8">
        <v>1.18</v>
      </c>
      <c r="E442" s="4">
        <v>0</v>
      </c>
      <c r="F442" s="8">
        <v>0</v>
      </c>
      <c r="G442" s="4">
        <v>2</v>
      </c>
      <c r="H442" s="8">
        <v>2.5</v>
      </c>
      <c r="I442" s="4">
        <v>0</v>
      </c>
    </row>
    <row r="443" spans="1:9" x14ac:dyDescent="0.2">
      <c r="A443" s="2">
        <v>20</v>
      </c>
      <c r="B443" s="1" t="s">
        <v>93</v>
      </c>
      <c r="C443" s="4">
        <v>2</v>
      </c>
      <c r="D443" s="8">
        <v>1.18</v>
      </c>
      <c r="E443" s="4">
        <v>0</v>
      </c>
      <c r="F443" s="8">
        <v>0</v>
      </c>
      <c r="G443" s="4">
        <v>2</v>
      </c>
      <c r="H443" s="8">
        <v>2.5</v>
      </c>
      <c r="I443" s="4">
        <v>0</v>
      </c>
    </row>
    <row r="444" spans="1:9" x14ac:dyDescent="0.2">
      <c r="A444" s="2">
        <v>20</v>
      </c>
      <c r="B444" s="1" t="s">
        <v>56</v>
      </c>
      <c r="C444" s="4">
        <v>2</v>
      </c>
      <c r="D444" s="8">
        <v>1.18</v>
      </c>
      <c r="E444" s="4">
        <v>0</v>
      </c>
      <c r="F444" s="8">
        <v>0</v>
      </c>
      <c r="G444" s="4">
        <v>2</v>
      </c>
      <c r="H444" s="8">
        <v>2.5</v>
      </c>
      <c r="I444" s="4">
        <v>0</v>
      </c>
    </row>
    <row r="445" spans="1:9" x14ac:dyDescent="0.2">
      <c r="A445" s="2">
        <v>20</v>
      </c>
      <c r="B445" s="1" t="s">
        <v>81</v>
      </c>
      <c r="C445" s="4">
        <v>2</v>
      </c>
      <c r="D445" s="8">
        <v>1.18</v>
      </c>
      <c r="E445" s="4">
        <v>1</v>
      </c>
      <c r="F445" s="8">
        <v>1.2</v>
      </c>
      <c r="G445" s="4">
        <v>1</v>
      </c>
      <c r="H445" s="8">
        <v>1.25</v>
      </c>
      <c r="I445" s="4">
        <v>0</v>
      </c>
    </row>
    <row r="446" spans="1:9" x14ac:dyDescent="0.2">
      <c r="A446" s="2">
        <v>20</v>
      </c>
      <c r="B446" s="1" t="s">
        <v>100</v>
      </c>
      <c r="C446" s="4">
        <v>2</v>
      </c>
      <c r="D446" s="8">
        <v>1.18</v>
      </c>
      <c r="E446" s="4">
        <v>0</v>
      </c>
      <c r="F446" s="8">
        <v>0</v>
      </c>
      <c r="G446" s="4">
        <v>2</v>
      </c>
      <c r="H446" s="8">
        <v>2.5</v>
      </c>
      <c r="I446" s="4">
        <v>0</v>
      </c>
    </row>
    <row r="447" spans="1:9" x14ac:dyDescent="0.2">
      <c r="A447" s="2">
        <v>20</v>
      </c>
      <c r="B447" s="1" t="s">
        <v>84</v>
      </c>
      <c r="C447" s="4">
        <v>2</v>
      </c>
      <c r="D447" s="8">
        <v>1.18</v>
      </c>
      <c r="E447" s="4">
        <v>0</v>
      </c>
      <c r="F447" s="8">
        <v>0</v>
      </c>
      <c r="G447" s="4">
        <v>2</v>
      </c>
      <c r="H447" s="8">
        <v>2.5</v>
      </c>
      <c r="I447" s="4">
        <v>0</v>
      </c>
    </row>
    <row r="448" spans="1:9" x14ac:dyDescent="0.2">
      <c r="A448" s="2">
        <v>20</v>
      </c>
      <c r="B448" s="1" t="s">
        <v>98</v>
      </c>
      <c r="C448" s="4">
        <v>2</v>
      </c>
      <c r="D448" s="8">
        <v>1.18</v>
      </c>
      <c r="E448" s="4">
        <v>0</v>
      </c>
      <c r="F448" s="8">
        <v>0</v>
      </c>
      <c r="G448" s="4">
        <v>2</v>
      </c>
      <c r="H448" s="8">
        <v>2.5</v>
      </c>
      <c r="I448" s="4">
        <v>0</v>
      </c>
    </row>
    <row r="449" spans="1:9" x14ac:dyDescent="0.2">
      <c r="A449" s="2">
        <v>20</v>
      </c>
      <c r="B449" s="1" t="s">
        <v>74</v>
      </c>
      <c r="C449" s="4">
        <v>2</v>
      </c>
      <c r="D449" s="8">
        <v>1.18</v>
      </c>
      <c r="E449" s="4">
        <v>0</v>
      </c>
      <c r="F449" s="8">
        <v>0</v>
      </c>
      <c r="G449" s="4">
        <v>2</v>
      </c>
      <c r="H449" s="8">
        <v>2.5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19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67</v>
      </c>
      <c r="C452" s="4">
        <v>24</v>
      </c>
      <c r="D452" s="8">
        <v>7.34</v>
      </c>
      <c r="E452" s="4">
        <v>19</v>
      </c>
      <c r="F452" s="8">
        <v>13.77</v>
      </c>
      <c r="G452" s="4">
        <v>5</v>
      </c>
      <c r="H452" s="8">
        <v>2.67</v>
      </c>
      <c r="I452" s="4">
        <v>0</v>
      </c>
    </row>
    <row r="453" spans="1:9" x14ac:dyDescent="0.2">
      <c r="A453" s="2">
        <v>2</v>
      </c>
      <c r="B453" s="1" t="s">
        <v>53</v>
      </c>
      <c r="C453" s="4">
        <v>23</v>
      </c>
      <c r="D453" s="8">
        <v>7.03</v>
      </c>
      <c r="E453" s="4">
        <v>4</v>
      </c>
      <c r="F453" s="8">
        <v>2.9</v>
      </c>
      <c r="G453" s="4">
        <v>19</v>
      </c>
      <c r="H453" s="8">
        <v>10.16</v>
      </c>
      <c r="I453" s="4">
        <v>0</v>
      </c>
    </row>
    <row r="454" spans="1:9" x14ac:dyDescent="0.2">
      <c r="A454" s="2">
        <v>3</v>
      </c>
      <c r="B454" s="1" t="s">
        <v>66</v>
      </c>
      <c r="C454" s="4">
        <v>22</v>
      </c>
      <c r="D454" s="8">
        <v>6.73</v>
      </c>
      <c r="E454" s="4">
        <v>20</v>
      </c>
      <c r="F454" s="8">
        <v>14.49</v>
      </c>
      <c r="G454" s="4">
        <v>2</v>
      </c>
      <c r="H454" s="8">
        <v>1.07</v>
      </c>
      <c r="I454" s="4">
        <v>0</v>
      </c>
    </row>
    <row r="455" spans="1:9" x14ac:dyDescent="0.2">
      <c r="A455" s="2">
        <v>4</v>
      </c>
      <c r="B455" s="1" t="s">
        <v>56</v>
      </c>
      <c r="C455" s="4">
        <v>19</v>
      </c>
      <c r="D455" s="8">
        <v>5.81</v>
      </c>
      <c r="E455" s="4">
        <v>6</v>
      </c>
      <c r="F455" s="8">
        <v>4.3499999999999996</v>
      </c>
      <c r="G455" s="4">
        <v>13</v>
      </c>
      <c r="H455" s="8">
        <v>6.95</v>
      </c>
      <c r="I455" s="4">
        <v>0</v>
      </c>
    </row>
    <row r="456" spans="1:9" x14ac:dyDescent="0.2">
      <c r="A456" s="2">
        <v>5</v>
      </c>
      <c r="B456" s="1" t="s">
        <v>55</v>
      </c>
      <c r="C456" s="4">
        <v>18</v>
      </c>
      <c r="D456" s="8">
        <v>5.5</v>
      </c>
      <c r="E456" s="4">
        <v>8</v>
      </c>
      <c r="F456" s="8">
        <v>5.8</v>
      </c>
      <c r="G456" s="4">
        <v>10</v>
      </c>
      <c r="H456" s="8">
        <v>5.35</v>
      </c>
      <c r="I456" s="4">
        <v>0</v>
      </c>
    </row>
    <row r="457" spans="1:9" x14ac:dyDescent="0.2">
      <c r="A457" s="2">
        <v>5</v>
      </c>
      <c r="B457" s="1" t="s">
        <v>63</v>
      </c>
      <c r="C457" s="4">
        <v>18</v>
      </c>
      <c r="D457" s="8">
        <v>5.5</v>
      </c>
      <c r="E457" s="4">
        <v>2</v>
      </c>
      <c r="F457" s="8">
        <v>1.45</v>
      </c>
      <c r="G457" s="4">
        <v>16</v>
      </c>
      <c r="H457" s="8">
        <v>8.56</v>
      </c>
      <c r="I457" s="4">
        <v>0</v>
      </c>
    </row>
    <row r="458" spans="1:9" x14ac:dyDescent="0.2">
      <c r="A458" s="2">
        <v>7</v>
      </c>
      <c r="B458" s="1" t="s">
        <v>60</v>
      </c>
      <c r="C458" s="4">
        <v>13</v>
      </c>
      <c r="D458" s="8">
        <v>3.98</v>
      </c>
      <c r="E458" s="4">
        <v>13</v>
      </c>
      <c r="F458" s="8">
        <v>9.42</v>
      </c>
      <c r="G458" s="4">
        <v>0</v>
      </c>
      <c r="H458" s="8">
        <v>0</v>
      </c>
      <c r="I458" s="4">
        <v>0</v>
      </c>
    </row>
    <row r="459" spans="1:9" x14ac:dyDescent="0.2">
      <c r="A459" s="2">
        <v>8</v>
      </c>
      <c r="B459" s="1" t="s">
        <v>61</v>
      </c>
      <c r="C459" s="4">
        <v>12</v>
      </c>
      <c r="D459" s="8">
        <v>3.67</v>
      </c>
      <c r="E459" s="4">
        <v>7</v>
      </c>
      <c r="F459" s="8">
        <v>5.07</v>
      </c>
      <c r="G459" s="4">
        <v>5</v>
      </c>
      <c r="H459" s="8">
        <v>2.67</v>
      </c>
      <c r="I459" s="4">
        <v>0</v>
      </c>
    </row>
    <row r="460" spans="1:9" x14ac:dyDescent="0.2">
      <c r="A460" s="2">
        <v>8</v>
      </c>
      <c r="B460" s="1" t="s">
        <v>69</v>
      </c>
      <c r="C460" s="4">
        <v>12</v>
      </c>
      <c r="D460" s="8">
        <v>3.67</v>
      </c>
      <c r="E460" s="4">
        <v>7</v>
      </c>
      <c r="F460" s="8">
        <v>5.07</v>
      </c>
      <c r="G460" s="4">
        <v>4</v>
      </c>
      <c r="H460" s="8">
        <v>2.14</v>
      </c>
      <c r="I460" s="4">
        <v>0</v>
      </c>
    </row>
    <row r="461" spans="1:9" x14ac:dyDescent="0.2">
      <c r="A461" s="2">
        <v>10</v>
      </c>
      <c r="B461" s="1" t="s">
        <v>81</v>
      </c>
      <c r="C461" s="4">
        <v>11</v>
      </c>
      <c r="D461" s="8">
        <v>3.36</v>
      </c>
      <c r="E461" s="4">
        <v>3</v>
      </c>
      <c r="F461" s="8">
        <v>2.17</v>
      </c>
      <c r="G461" s="4">
        <v>8</v>
      </c>
      <c r="H461" s="8">
        <v>4.28</v>
      </c>
      <c r="I461" s="4">
        <v>0</v>
      </c>
    </row>
    <row r="462" spans="1:9" x14ac:dyDescent="0.2">
      <c r="A462" s="2">
        <v>11</v>
      </c>
      <c r="B462" s="1" t="s">
        <v>75</v>
      </c>
      <c r="C462" s="4">
        <v>10</v>
      </c>
      <c r="D462" s="8">
        <v>3.06</v>
      </c>
      <c r="E462" s="4">
        <v>3</v>
      </c>
      <c r="F462" s="8">
        <v>2.17</v>
      </c>
      <c r="G462" s="4">
        <v>7</v>
      </c>
      <c r="H462" s="8">
        <v>3.74</v>
      </c>
      <c r="I462" s="4">
        <v>0</v>
      </c>
    </row>
    <row r="463" spans="1:9" x14ac:dyDescent="0.2">
      <c r="A463" s="2">
        <v>11</v>
      </c>
      <c r="B463" s="1" t="s">
        <v>72</v>
      </c>
      <c r="C463" s="4">
        <v>10</v>
      </c>
      <c r="D463" s="8">
        <v>3.06</v>
      </c>
      <c r="E463" s="4">
        <v>5</v>
      </c>
      <c r="F463" s="8">
        <v>3.62</v>
      </c>
      <c r="G463" s="4">
        <v>5</v>
      </c>
      <c r="H463" s="8">
        <v>2.67</v>
      </c>
      <c r="I463" s="4">
        <v>0</v>
      </c>
    </row>
    <row r="464" spans="1:9" x14ac:dyDescent="0.2">
      <c r="A464" s="2">
        <v>13</v>
      </c>
      <c r="B464" s="1" t="s">
        <v>54</v>
      </c>
      <c r="C464" s="4">
        <v>8</v>
      </c>
      <c r="D464" s="8">
        <v>2.4500000000000002</v>
      </c>
      <c r="E464" s="4">
        <v>5</v>
      </c>
      <c r="F464" s="8">
        <v>3.62</v>
      </c>
      <c r="G464" s="4">
        <v>3</v>
      </c>
      <c r="H464" s="8">
        <v>1.6</v>
      </c>
      <c r="I464" s="4">
        <v>0</v>
      </c>
    </row>
    <row r="465" spans="1:9" x14ac:dyDescent="0.2">
      <c r="A465" s="2">
        <v>13</v>
      </c>
      <c r="B465" s="1" t="s">
        <v>92</v>
      </c>
      <c r="C465" s="4">
        <v>8</v>
      </c>
      <c r="D465" s="8">
        <v>2.4500000000000002</v>
      </c>
      <c r="E465" s="4">
        <v>1</v>
      </c>
      <c r="F465" s="8">
        <v>0.72</v>
      </c>
      <c r="G465" s="4">
        <v>7</v>
      </c>
      <c r="H465" s="8">
        <v>3.74</v>
      </c>
      <c r="I465" s="4">
        <v>0</v>
      </c>
    </row>
    <row r="466" spans="1:9" x14ac:dyDescent="0.2">
      <c r="A466" s="2">
        <v>13</v>
      </c>
      <c r="B466" s="1" t="s">
        <v>100</v>
      </c>
      <c r="C466" s="4">
        <v>8</v>
      </c>
      <c r="D466" s="8">
        <v>2.4500000000000002</v>
      </c>
      <c r="E466" s="4">
        <v>2</v>
      </c>
      <c r="F466" s="8">
        <v>1.45</v>
      </c>
      <c r="G466" s="4">
        <v>6</v>
      </c>
      <c r="H466" s="8">
        <v>3.21</v>
      </c>
      <c r="I466" s="4">
        <v>0</v>
      </c>
    </row>
    <row r="467" spans="1:9" x14ac:dyDescent="0.2">
      <c r="A467" s="2">
        <v>13</v>
      </c>
      <c r="B467" s="1" t="s">
        <v>62</v>
      </c>
      <c r="C467" s="4">
        <v>8</v>
      </c>
      <c r="D467" s="8">
        <v>2.4500000000000002</v>
      </c>
      <c r="E467" s="4">
        <v>5</v>
      </c>
      <c r="F467" s="8">
        <v>3.62</v>
      </c>
      <c r="G467" s="4">
        <v>3</v>
      </c>
      <c r="H467" s="8">
        <v>1.6</v>
      </c>
      <c r="I467" s="4">
        <v>0</v>
      </c>
    </row>
    <row r="468" spans="1:9" x14ac:dyDescent="0.2">
      <c r="A468" s="2">
        <v>17</v>
      </c>
      <c r="B468" s="1" t="s">
        <v>65</v>
      </c>
      <c r="C468" s="4">
        <v>7</v>
      </c>
      <c r="D468" s="8">
        <v>2.14</v>
      </c>
      <c r="E468" s="4">
        <v>4</v>
      </c>
      <c r="F468" s="8">
        <v>2.9</v>
      </c>
      <c r="G468" s="4">
        <v>3</v>
      </c>
      <c r="H468" s="8">
        <v>1.6</v>
      </c>
      <c r="I468" s="4">
        <v>0</v>
      </c>
    </row>
    <row r="469" spans="1:9" x14ac:dyDescent="0.2">
      <c r="A469" s="2">
        <v>17</v>
      </c>
      <c r="B469" s="1" t="s">
        <v>70</v>
      </c>
      <c r="C469" s="4">
        <v>7</v>
      </c>
      <c r="D469" s="8">
        <v>2.14</v>
      </c>
      <c r="E469" s="4">
        <v>7</v>
      </c>
      <c r="F469" s="8">
        <v>5.07</v>
      </c>
      <c r="G469" s="4">
        <v>0</v>
      </c>
      <c r="H469" s="8">
        <v>0</v>
      </c>
      <c r="I469" s="4">
        <v>0</v>
      </c>
    </row>
    <row r="470" spans="1:9" x14ac:dyDescent="0.2">
      <c r="A470" s="2">
        <v>19</v>
      </c>
      <c r="B470" s="1" t="s">
        <v>80</v>
      </c>
      <c r="C470" s="4">
        <v>6</v>
      </c>
      <c r="D470" s="8">
        <v>1.83</v>
      </c>
      <c r="E470" s="4">
        <v>1</v>
      </c>
      <c r="F470" s="8">
        <v>0.72</v>
      </c>
      <c r="G470" s="4">
        <v>5</v>
      </c>
      <c r="H470" s="8">
        <v>2.67</v>
      </c>
      <c r="I470" s="4">
        <v>0</v>
      </c>
    </row>
    <row r="471" spans="1:9" x14ac:dyDescent="0.2">
      <c r="A471" s="2">
        <v>20</v>
      </c>
      <c r="B471" s="1" t="s">
        <v>99</v>
      </c>
      <c r="C471" s="4">
        <v>5</v>
      </c>
      <c r="D471" s="8">
        <v>1.53</v>
      </c>
      <c r="E471" s="4">
        <v>2</v>
      </c>
      <c r="F471" s="8">
        <v>1.45</v>
      </c>
      <c r="G471" s="4">
        <v>3</v>
      </c>
      <c r="H471" s="8">
        <v>1.6</v>
      </c>
      <c r="I471" s="4">
        <v>0</v>
      </c>
    </row>
    <row r="472" spans="1:9" x14ac:dyDescent="0.2">
      <c r="A472" s="2">
        <v>20</v>
      </c>
      <c r="B472" s="1" t="s">
        <v>77</v>
      </c>
      <c r="C472" s="4">
        <v>5</v>
      </c>
      <c r="D472" s="8">
        <v>1.53</v>
      </c>
      <c r="E472" s="4">
        <v>2</v>
      </c>
      <c r="F472" s="8">
        <v>1.45</v>
      </c>
      <c r="G472" s="4">
        <v>3</v>
      </c>
      <c r="H472" s="8">
        <v>1.6</v>
      </c>
      <c r="I472" s="4">
        <v>0</v>
      </c>
    </row>
    <row r="473" spans="1:9" x14ac:dyDescent="0.2">
      <c r="A473" s="2">
        <v>20</v>
      </c>
      <c r="B473" s="1" t="s">
        <v>57</v>
      </c>
      <c r="C473" s="4">
        <v>5</v>
      </c>
      <c r="D473" s="8">
        <v>1.53</v>
      </c>
      <c r="E473" s="4">
        <v>0</v>
      </c>
      <c r="F473" s="8">
        <v>0</v>
      </c>
      <c r="G473" s="4">
        <v>5</v>
      </c>
      <c r="H473" s="8">
        <v>2.67</v>
      </c>
      <c r="I473" s="4">
        <v>0</v>
      </c>
    </row>
    <row r="474" spans="1:9" x14ac:dyDescent="0.2">
      <c r="A474" s="2">
        <v>20</v>
      </c>
      <c r="B474" s="1" t="s">
        <v>68</v>
      </c>
      <c r="C474" s="4">
        <v>5</v>
      </c>
      <c r="D474" s="8">
        <v>1.53</v>
      </c>
      <c r="E474" s="4">
        <v>2</v>
      </c>
      <c r="F474" s="8">
        <v>1.45</v>
      </c>
      <c r="G474" s="4">
        <v>3</v>
      </c>
      <c r="H474" s="8">
        <v>1.6</v>
      </c>
      <c r="I474" s="4">
        <v>0</v>
      </c>
    </row>
    <row r="475" spans="1:9" x14ac:dyDescent="0.2">
      <c r="A475" s="2">
        <v>20</v>
      </c>
      <c r="B475" s="1" t="s">
        <v>98</v>
      </c>
      <c r="C475" s="4">
        <v>5</v>
      </c>
      <c r="D475" s="8">
        <v>1.53</v>
      </c>
      <c r="E475" s="4">
        <v>0</v>
      </c>
      <c r="F475" s="8">
        <v>0</v>
      </c>
      <c r="G475" s="4">
        <v>5</v>
      </c>
      <c r="H475" s="8">
        <v>2.67</v>
      </c>
      <c r="I475" s="4">
        <v>0</v>
      </c>
    </row>
    <row r="476" spans="1:9" x14ac:dyDescent="0.2">
      <c r="A476" s="1"/>
      <c r="C476" s="4"/>
      <c r="D476" s="8"/>
      <c r="E476" s="4"/>
      <c r="F476" s="8"/>
      <c r="G476" s="4"/>
      <c r="H476" s="8"/>
      <c r="I476" s="4"/>
    </row>
    <row r="477" spans="1:9" x14ac:dyDescent="0.2">
      <c r="A477" s="1" t="s">
        <v>20</v>
      </c>
      <c r="C477" s="4"/>
      <c r="D477" s="8"/>
      <c r="E477" s="4"/>
      <c r="F477" s="8"/>
      <c r="G477" s="4"/>
      <c r="H477" s="8"/>
      <c r="I477" s="4"/>
    </row>
    <row r="478" spans="1:9" x14ac:dyDescent="0.2">
      <c r="A478" s="2">
        <v>1</v>
      </c>
      <c r="B478" s="1" t="s">
        <v>67</v>
      </c>
      <c r="C478" s="4">
        <v>29</v>
      </c>
      <c r="D478" s="8">
        <v>8.3800000000000008</v>
      </c>
      <c r="E478" s="4">
        <v>29</v>
      </c>
      <c r="F478" s="8">
        <v>13.12</v>
      </c>
      <c r="G478" s="4">
        <v>0</v>
      </c>
      <c r="H478" s="8">
        <v>0</v>
      </c>
      <c r="I478" s="4">
        <v>0</v>
      </c>
    </row>
    <row r="479" spans="1:9" x14ac:dyDescent="0.2">
      <c r="A479" s="2">
        <v>2</v>
      </c>
      <c r="B479" s="1" t="s">
        <v>54</v>
      </c>
      <c r="C479" s="4">
        <v>28</v>
      </c>
      <c r="D479" s="8">
        <v>8.09</v>
      </c>
      <c r="E479" s="4">
        <v>25</v>
      </c>
      <c r="F479" s="8">
        <v>11.31</v>
      </c>
      <c r="G479" s="4">
        <v>3</v>
      </c>
      <c r="H479" s="8">
        <v>2.59</v>
      </c>
      <c r="I479" s="4">
        <v>0</v>
      </c>
    </row>
    <row r="480" spans="1:9" x14ac:dyDescent="0.2">
      <c r="A480" s="2">
        <v>3</v>
      </c>
      <c r="B480" s="1" t="s">
        <v>66</v>
      </c>
      <c r="C480" s="4">
        <v>26</v>
      </c>
      <c r="D480" s="8">
        <v>7.51</v>
      </c>
      <c r="E480" s="4">
        <v>22</v>
      </c>
      <c r="F480" s="8">
        <v>9.9499999999999993</v>
      </c>
      <c r="G480" s="4">
        <v>4</v>
      </c>
      <c r="H480" s="8">
        <v>3.45</v>
      </c>
      <c r="I480" s="4">
        <v>0</v>
      </c>
    </row>
    <row r="481" spans="1:9" x14ac:dyDescent="0.2">
      <c r="A481" s="2">
        <v>4</v>
      </c>
      <c r="B481" s="1" t="s">
        <v>53</v>
      </c>
      <c r="C481" s="4">
        <v>25</v>
      </c>
      <c r="D481" s="8">
        <v>7.23</v>
      </c>
      <c r="E481" s="4">
        <v>12</v>
      </c>
      <c r="F481" s="8">
        <v>5.43</v>
      </c>
      <c r="G481" s="4">
        <v>13</v>
      </c>
      <c r="H481" s="8">
        <v>11.21</v>
      </c>
      <c r="I481" s="4">
        <v>0</v>
      </c>
    </row>
    <row r="482" spans="1:9" x14ac:dyDescent="0.2">
      <c r="A482" s="2">
        <v>4</v>
      </c>
      <c r="B482" s="1" t="s">
        <v>62</v>
      </c>
      <c r="C482" s="4">
        <v>25</v>
      </c>
      <c r="D482" s="8">
        <v>7.23</v>
      </c>
      <c r="E482" s="4">
        <v>19</v>
      </c>
      <c r="F482" s="8">
        <v>8.6</v>
      </c>
      <c r="G482" s="4">
        <v>6</v>
      </c>
      <c r="H482" s="8">
        <v>5.17</v>
      </c>
      <c r="I482" s="4">
        <v>0</v>
      </c>
    </row>
    <row r="483" spans="1:9" x14ac:dyDescent="0.2">
      <c r="A483" s="2">
        <v>6</v>
      </c>
      <c r="B483" s="1" t="s">
        <v>60</v>
      </c>
      <c r="C483" s="4">
        <v>23</v>
      </c>
      <c r="D483" s="8">
        <v>6.65</v>
      </c>
      <c r="E483" s="4">
        <v>15</v>
      </c>
      <c r="F483" s="8">
        <v>6.79</v>
      </c>
      <c r="G483" s="4">
        <v>7</v>
      </c>
      <c r="H483" s="8">
        <v>6.03</v>
      </c>
      <c r="I483" s="4">
        <v>1</v>
      </c>
    </row>
    <row r="484" spans="1:9" x14ac:dyDescent="0.2">
      <c r="A484" s="2">
        <v>7</v>
      </c>
      <c r="B484" s="1" t="s">
        <v>55</v>
      </c>
      <c r="C484" s="4">
        <v>22</v>
      </c>
      <c r="D484" s="8">
        <v>6.36</v>
      </c>
      <c r="E484" s="4">
        <v>14</v>
      </c>
      <c r="F484" s="8">
        <v>6.33</v>
      </c>
      <c r="G484" s="4">
        <v>8</v>
      </c>
      <c r="H484" s="8">
        <v>6.9</v>
      </c>
      <c r="I484" s="4">
        <v>0</v>
      </c>
    </row>
    <row r="485" spans="1:9" x14ac:dyDescent="0.2">
      <c r="A485" s="2">
        <v>8</v>
      </c>
      <c r="B485" s="1" t="s">
        <v>65</v>
      </c>
      <c r="C485" s="4">
        <v>12</v>
      </c>
      <c r="D485" s="8">
        <v>3.47</v>
      </c>
      <c r="E485" s="4">
        <v>4</v>
      </c>
      <c r="F485" s="8">
        <v>1.81</v>
      </c>
      <c r="G485" s="4">
        <v>8</v>
      </c>
      <c r="H485" s="8">
        <v>6.9</v>
      </c>
      <c r="I485" s="4">
        <v>0</v>
      </c>
    </row>
    <row r="486" spans="1:9" x14ac:dyDescent="0.2">
      <c r="A486" s="2">
        <v>9</v>
      </c>
      <c r="B486" s="1" t="s">
        <v>61</v>
      </c>
      <c r="C486" s="4">
        <v>11</v>
      </c>
      <c r="D486" s="8">
        <v>3.18</v>
      </c>
      <c r="E486" s="4">
        <v>8</v>
      </c>
      <c r="F486" s="8">
        <v>3.62</v>
      </c>
      <c r="G486" s="4">
        <v>3</v>
      </c>
      <c r="H486" s="8">
        <v>2.59</v>
      </c>
      <c r="I486" s="4">
        <v>0</v>
      </c>
    </row>
    <row r="487" spans="1:9" x14ac:dyDescent="0.2">
      <c r="A487" s="2">
        <v>9</v>
      </c>
      <c r="B487" s="1" t="s">
        <v>71</v>
      </c>
      <c r="C487" s="4">
        <v>11</v>
      </c>
      <c r="D487" s="8">
        <v>3.18</v>
      </c>
      <c r="E487" s="4">
        <v>0</v>
      </c>
      <c r="F487" s="8">
        <v>0</v>
      </c>
      <c r="G487" s="4">
        <v>8</v>
      </c>
      <c r="H487" s="8">
        <v>6.9</v>
      </c>
      <c r="I487" s="4">
        <v>0</v>
      </c>
    </row>
    <row r="488" spans="1:9" x14ac:dyDescent="0.2">
      <c r="A488" s="2">
        <v>11</v>
      </c>
      <c r="B488" s="1" t="s">
        <v>79</v>
      </c>
      <c r="C488" s="4">
        <v>9</v>
      </c>
      <c r="D488" s="8">
        <v>2.6</v>
      </c>
      <c r="E488" s="4">
        <v>4</v>
      </c>
      <c r="F488" s="8">
        <v>1.81</v>
      </c>
      <c r="G488" s="4">
        <v>5</v>
      </c>
      <c r="H488" s="8">
        <v>4.3099999999999996</v>
      </c>
      <c r="I488" s="4">
        <v>0</v>
      </c>
    </row>
    <row r="489" spans="1:9" x14ac:dyDescent="0.2">
      <c r="A489" s="2">
        <v>11</v>
      </c>
      <c r="B489" s="1" t="s">
        <v>56</v>
      </c>
      <c r="C489" s="4">
        <v>9</v>
      </c>
      <c r="D489" s="8">
        <v>2.6</v>
      </c>
      <c r="E489" s="4">
        <v>6</v>
      </c>
      <c r="F489" s="8">
        <v>2.71</v>
      </c>
      <c r="G489" s="4">
        <v>3</v>
      </c>
      <c r="H489" s="8">
        <v>2.59</v>
      </c>
      <c r="I489" s="4">
        <v>0</v>
      </c>
    </row>
    <row r="490" spans="1:9" x14ac:dyDescent="0.2">
      <c r="A490" s="2">
        <v>11</v>
      </c>
      <c r="B490" s="1" t="s">
        <v>63</v>
      </c>
      <c r="C490" s="4">
        <v>9</v>
      </c>
      <c r="D490" s="8">
        <v>2.6</v>
      </c>
      <c r="E490" s="4">
        <v>7</v>
      </c>
      <c r="F490" s="8">
        <v>3.17</v>
      </c>
      <c r="G490" s="4">
        <v>2</v>
      </c>
      <c r="H490" s="8">
        <v>1.72</v>
      </c>
      <c r="I490" s="4">
        <v>0</v>
      </c>
    </row>
    <row r="491" spans="1:9" x14ac:dyDescent="0.2">
      <c r="A491" s="2">
        <v>11</v>
      </c>
      <c r="B491" s="1" t="s">
        <v>82</v>
      </c>
      <c r="C491" s="4">
        <v>9</v>
      </c>
      <c r="D491" s="8">
        <v>2.6</v>
      </c>
      <c r="E491" s="4">
        <v>3</v>
      </c>
      <c r="F491" s="8">
        <v>1.36</v>
      </c>
      <c r="G491" s="4">
        <v>5</v>
      </c>
      <c r="H491" s="8">
        <v>4.3099999999999996</v>
      </c>
      <c r="I491" s="4">
        <v>0</v>
      </c>
    </row>
    <row r="492" spans="1:9" x14ac:dyDescent="0.2">
      <c r="A492" s="2">
        <v>11</v>
      </c>
      <c r="B492" s="1" t="s">
        <v>72</v>
      </c>
      <c r="C492" s="4">
        <v>9</v>
      </c>
      <c r="D492" s="8">
        <v>2.6</v>
      </c>
      <c r="E492" s="4">
        <v>8</v>
      </c>
      <c r="F492" s="8">
        <v>3.62</v>
      </c>
      <c r="G492" s="4">
        <v>1</v>
      </c>
      <c r="H492" s="8">
        <v>0.86</v>
      </c>
      <c r="I492" s="4">
        <v>0</v>
      </c>
    </row>
    <row r="493" spans="1:9" x14ac:dyDescent="0.2">
      <c r="A493" s="2">
        <v>16</v>
      </c>
      <c r="B493" s="1" t="s">
        <v>69</v>
      </c>
      <c r="C493" s="4">
        <v>8</v>
      </c>
      <c r="D493" s="8">
        <v>2.31</v>
      </c>
      <c r="E493" s="4">
        <v>5</v>
      </c>
      <c r="F493" s="8">
        <v>2.2599999999999998</v>
      </c>
      <c r="G493" s="4">
        <v>0</v>
      </c>
      <c r="H493" s="8">
        <v>0</v>
      </c>
      <c r="I493" s="4">
        <v>0</v>
      </c>
    </row>
    <row r="494" spans="1:9" x14ac:dyDescent="0.2">
      <c r="A494" s="2">
        <v>17</v>
      </c>
      <c r="B494" s="1" t="s">
        <v>68</v>
      </c>
      <c r="C494" s="4">
        <v>7</v>
      </c>
      <c r="D494" s="8">
        <v>2.02</v>
      </c>
      <c r="E494" s="4">
        <v>2</v>
      </c>
      <c r="F494" s="8">
        <v>0.9</v>
      </c>
      <c r="G494" s="4">
        <v>5</v>
      </c>
      <c r="H494" s="8">
        <v>4.3099999999999996</v>
      </c>
      <c r="I494" s="4">
        <v>0</v>
      </c>
    </row>
    <row r="495" spans="1:9" x14ac:dyDescent="0.2">
      <c r="A495" s="2">
        <v>18</v>
      </c>
      <c r="B495" s="1" t="s">
        <v>58</v>
      </c>
      <c r="C495" s="4">
        <v>6</v>
      </c>
      <c r="D495" s="8">
        <v>1.73</v>
      </c>
      <c r="E495" s="4">
        <v>1</v>
      </c>
      <c r="F495" s="8">
        <v>0.45</v>
      </c>
      <c r="G495" s="4">
        <v>5</v>
      </c>
      <c r="H495" s="8">
        <v>4.3099999999999996</v>
      </c>
      <c r="I495" s="4">
        <v>0</v>
      </c>
    </row>
    <row r="496" spans="1:9" x14ac:dyDescent="0.2">
      <c r="A496" s="2">
        <v>19</v>
      </c>
      <c r="B496" s="1" t="s">
        <v>76</v>
      </c>
      <c r="C496" s="4">
        <v>5</v>
      </c>
      <c r="D496" s="8">
        <v>1.45</v>
      </c>
      <c r="E496" s="4">
        <v>3</v>
      </c>
      <c r="F496" s="8">
        <v>1.36</v>
      </c>
      <c r="G496" s="4">
        <v>2</v>
      </c>
      <c r="H496" s="8">
        <v>1.72</v>
      </c>
      <c r="I496" s="4">
        <v>0</v>
      </c>
    </row>
    <row r="497" spans="1:9" x14ac:dyDescent="0.2">
      <c r="A497" s="2">
        <v>19</v>
      </c>
      <c r="B497" s="1" t="s">
        <v>59</v>
      </c>
      <c r="C497" s="4">
        <v>5</v>
      </c>
      <c r="D497" s="8">
        <v>1.45</v>
      </c>
      <c r="E497" s="4">
        <v>4</v>
      </c>
      <c r="F497" s="8">
        <v>1.81</v>
      </c>
      <c r="G497" s="4">
        <v>1</v>
      </c>
      <c r="H497" s="8">
        <v>0.86</v>
      </c>
      <c r="I497" s="4">
        <v>0</v>
      </c>
    </row>
    <row r="498" spans="1:9" x14ac:dyDescent="0.2">
      <c r="A498" s="2">
        <v>19</v>
      </c>
      <c r="B498" s="1" t="s">
        <v>70</v>
      </c>
      <c r="C498" s="4">
        <v>5</v>
      </c>
      <c r="D498" s="8">
        <v>1.45</v>
      </c>
      <c r="E498" s="4">
        <v>5</v>
      </c>
      <c r="F498" s="8">
        <v>2.2599999999999998</v>
      </c>
      <c r="G498" s="4">
        <v>0</v>
      </c>
      <c r="H498" s="8">
        <v>0</v>
      </c>
      <c r="I498" s="4">
        <v>0</v>
      </c>
    </row>
    <row r="499" spans="1:9" x14ac:dyDescent="0.2">
      <c r="A499" s="1"/>
      <c r="C499" s="4"/>
      <c r="D499" s="8"/>
      <c r="E499" s="4"/>
      <c r="F499" s="8"/>
      <c r="G499" s="4"/>
      <c r="H499" s="8"/>
      <c r="I499" s="4"/>
    </row>
    <row r="500" spans="1:9" x14ac:dyDescent="0.2">
      <c r="A500" s="1" t="s">
        <v>21</v>
      </c>
      <c r="C500" s="4"/>
      <c r="D500" s="8"/>
      <c r="E500" s="4"/>
      <c r="F500" s="8"/>
      <c r="G500" s="4"/>
      <c r="H500" s="8"/>
      <c r="I500" s="4"/>
    </row>
    <row r="501" spans="1:9" x14ac:dyDescent="0.2">
      <c r="A501" s="2">
        <v>1</v>
      </c>
      <c r="B501" s="1" t="s">
        <v>67</v>
      </c>
      <c r="C501" s="4">
        <v>39</v>
      </c>
      <c r="D501" s="8">
        <v>10.29</v>
      </c>
      <c r="E501" s="4">
        <v>35</v>
      </c>
      <c r="F501" s="8">
        <v>17.329999999999998</v>
      </c>
      <c r="G501" s="4">
        <v>4</v>
      </c>
      <c r="H501" s="8">
        <v>2.29</v>
      </c>
      <c r="I501" s="4">
        <v>0</v>
      </c>
    </row>
    <row r="502" spans="1:9" x14ac:dyDescent="0.2">
      <c r="A502" s="2">
        <v>2</v>
      </c>
      <c r="B502" s="1" t="s">
        <v>53</v>
      </c>
      <c r="C502" s="4">
        <v>30</v>
      </c>
      <c r="D502" s="8">
        <v>7.92</v>
      </c>
      <c r="E502" s="4">
        <v>7</v>
      </c>
      <c r="F502" s="8">
        <v>3.47</v>
      </c>
      <c r="G502" s="4">
        <v>23</v>
      </c>
      <c r="H502" s="8">
        <v>13.14</v>
      </c>
      <c r="I502" s="4">
        <v>0</v>
      </c>
    </row>
    <row r="503" spans="1:9" x14ac:dyDescent="0.2">
      <c r="A503" s="2">
        <v>3</v>
      </c>
      <c r="B503" s="1" t="s">
        <v>62</v>
      </c>
      <c r="C503" s="4">
        <v>28</v>
      </c>
      <c r="D503" s="8">
        <v>7.39</v>
      </c>
      <c r="E503" s="4">
        <v>13</v>
      </c>
      <c r="F503" s="8">
        <v>6.44</v>
      </c>
      <c r="G503" s="4">
        <v>15</v>
      </c>
      <c r="H503" s="8">
        <v>8.57</v>
      </c>
      <c r="I503" s="4">
        <v>0</v>
      </c>
    </row>
    <row r="504" spans="1:9" x14ac:dyDescent="0.2">
      <c r="A504" s="2">
        <v>4</v>
      </c>
      <c r="B504" s="1" t="s">
        <v>66</v>
      </c>
      <c r="C504" s="4">
        <v>25</v>
      </c>
      <c r="D504" s="8">
        <v>6.6</v>
      </c>
      <c r="E504" s="4">
        <v>24</v>
      </c>
      <c r="F504" s="8">
        <v>11.88</v>
      </c>
      <c r="G504" s="4">
        <v>1</v>
      </c>
      <c r="H504" s="8">
        <v>0.56999999999999995</v>
      </c>
      <c r="I504" s="4">
        <v>0</v>
      </c>
    </row>
    <row r="505" spans="1:9" x14ac:dyDescent="0.2">
      <c r="A505" s="2">
        <v>5</v>
      </c>
      <c r="B505" s="1" t="s">
        <v>54</v>
      </c>
      <c r="C505" s="4">
        <v>22</v>
      </c>
      <c r="D505" s="8">
        <v>5.8</v>
      </c>
      <c r="E505" s="4">
        <v>14</v>
      </c>
      <c r="F505" s="8">
        <v>6.93</v>
      </c>
      <c r="G505" s="4">
        <v>8</v>
      </c>
      <c r="H505" s="8">
        <v>4.57</v>
      </c>
      <c r="I505" s="4">
        <v>0</v>
      </c>
    </row>
    <row r="506" spans="1:9" x14ac:dyDescent="0.2">
      <c r="A506" s="2">
        <v>6</v>
      </c>
      <c r="B506" s="1" t="s">
        <v>59</v>
      </c>
      <c r="C506" s="4">
        <v>20</v>
      </c>
      <c r="D506" s="8">
        <v>5.28</v>
      </c>
      <c r="E506" s="4">
        <v>6</v>
      </c>
      <c r="F506" s="8">
        <v>2.97</v>
      </c>
      <c r="G506" s="4">
        <v>14</v>
      </c>
      <c r="H506" s="8">
        <v>8</v>
      </c>
      <c r="I506" s="4">
        <v>0</v>
      </c>
    </row>
    <row r="507" spans="1:9" x14ac:dyDescent="0.2">
      <c r="A507" s="2">
        <v>6</v>
      </c>
      <c r="B507" s="1" t="s">
        <v>61</v>
      </c>
      <c r="C507" s="4">
        <v>20</v>
      </c>
      <c r="D507" s="8">
        <v>5.28</v>
      </c>
      <c r="E507" s="4">
        <v>15</v>
      </c>
      <c r="F507" s="8">
        <v>7.43</v>
      </c>
      <c r="G507" s="4">
        <v>5</v>
      </c>
      <c r="H507" s="8">
        <v>2.86</v>
      </c>
      <c r="I507" s="4">
        <v>0</v>
      </c>
    </row>
    <row r="508" spans="1:9" x14ac:dyDescent="0.2">
      <c r="A508" s="2">
        <v>8</v>
      </c>
      <c r="B508" s="1" t="s">
        <v>69</v>
      </c>
      <c r="C508" s="4">
        <v>19</v>
      </c>
      <c r="D508" s="8">
        <v>5.01</v>
      </c>
      <c r="E508" s="4">
        <v>14</v>
      </c>
      <c r="F508" s="8">
        <v>6.93</v>
      </c>
      <c r="G508" s="4">
        <v>5</v>
      </c>
      <c r="H508" s="8">
        <v>2.86</v>
      </c>
      <c r="I508" s="4">
        <v>0</v>
      </c>
    </row>
    <row r="509" spans="1:9" x14ac:dyDescent="0.2">
      <c r="A509" s="2">
        <v>9</v>
      </c>
      <c r="B509" s="1" t="s">
        <v>55</v>
      </c>
      <c r="C509" s="4">
        <v>18</v>
      </c>
      <c r="D509" s="8">
        <v>4.75</v>
      </c>
      <c r="E509" s="4">
        <v>10</v>
      </c>
      <c r="F509" s="8">
        <v>4.95</v>
      </c>
      <c r="G509" s="4">
        <v>8</v>
      </c>
      <c r="H509" s="8">
        <v>4.57</v>
      </c>
      <c r="I509" s="4">
        <v>0</v>
      </c>
    </row>
    <row r="510" spans="1:9" x14ac:dyDescent="0.2">
      <c r="A510" s="2">
        <v>10</v>
      </c>
      <c r="B510" s="1" t="s">
        <v>76</v>
      </c>
      <c r="C510" s="4">
        <v>10</v>
      </c>
      <c r="D510" s="8">
        <v>2.64</v>
      </c>
      <c r="E510" s="4">
        <v>5</v>
      </c>
      <c r="F510" s="8">
        <v>2.48</v>
      </c>
      <c r="G510" s="4">
        <v>5</v>
      </c>
      <c r="H510" s="8">
        <v>2.86</v>
      </c>
      <c r="I510" s="4">
        <v>0</v>
      </c>
    </row>
    <row r="511" spans="1:9" x14ac:dyDescent="0.2">
      <c r="A511" s="2">
        <v>10</v>
      </c>
      <c r="B511" s="1" t="s">
        <v>60</v>
      </c>
      <c r="C511" s="4">
        <v>10</v>
      </c>
      <c r="D511" s="8">
        <v>2.64</v>
      </c>
      <c r="E511" s="4">
        <v>5</v>
      </c>
      <c r="F511" s="8">
        <v>2.48</v>
      </c>
      <c r="G511" s="4">
        <v>5</v>
      </c>
      <c r="H511" s="8">
        <v>2.86</v>
      </c>
      <c r="I511" s="4">
        <v>0</v>
      </c>
    </row>
    <row r="512" spans="1:9" x14ac:dyDescent="0.2">
      <c r="A512" s="2">
        <v>10</v>
      </c>
      <c r="B512" s="1" t="s">
        <v>68</v>
      </c>
      <c r="C512" s="4">
        <v>10</v>
      </c>
      <c r="D512" s="8">
        <v>2.64</v>
      </c>
      <c r="E512" s="4">
        <v>5</v>
      </c>
      <c r="F512" s="8">
        <v>2.48</v>
      </c>
      <c r="G512" s="4">
        <v>5</v>
      </c>
      <c r="H512" s="8">
        <v>2.86</v>
      </c>
      <c r="I512" s="4">
        <v>0</v>
      </c>
    </row>
    <row r="513" spans="1:9" x14ac:dyDescent="0.2">
      <c r="A513" s="2">
        <v>13</v>
      </c>
      <c r="B513" s="1" t="s">
        <v>56</v>
      </c>
      <c r="C513" s="4">
        <v>9</v>
      </c>
      <c r="D513" s="8">
        <v>2.37</v>
      </c>
      <c r="E513" s="4">
        <v>6</v>
      </c>
      <c r="F513" s="8">
        <v>2.97</v>
      </c>
      <c r="G513" s="4">
        <v>3</v>
      </c>
      <c r="H513" s="8">
        <v>1.71</v>
      </c>
      <c r="I513" s="4">
        <v>0</v>
      </c>
    </row>
    <row r="514" spans="1:9" x14ac:dyDescent="0.2">
      <c r="A514" s="2">
        <v>13</v>
      </c>
      <c r="B514" s="1" t="s">
        <v>70</v>
      </c>
      <c r="C514" s="4">
        <v>9</v>
      </c>
      <c r="D514" s="8">
        <v>2.37</v>
      </c>
      <c r="E514" s="4">
        <v>7</v>
      </c>
      <c r="F514" s="8">
        <v>3.47</v>
      </c>
      <c r="G514" s="4">
        <v>2</v>
      </c>
      <c r="H514" s="8">
        <v>1.1399999999999999</v>
      </c>
      <c r="I514" s="4">
        <v>0</v>
      </c>
    </row>
    <row r="515" spans="1:9" x14ac:dyDescent="0.2">
      <c r="A515" s="2">
        <v>15</v>
      </c>
      <c r="B515" s="1" t="s">
        <v>65</v>
      </c>
      <c r="C515" s="4">
        <v>8</v>
      </c>
      <c r="D515" s="8">
        <v>2.11</v>
      </c>
      <c r="E515" s="4">
        <v>5</v>
      </c>
      <c r="F515" s="8">
        <v>2.48</v>
      </c>
      <c r="G515" s="4">
        <v>3</v>
      </c>
      <c r="H515" s="8">
        <v>1.71</v>
      </c>
      <c r="I515" s="4">
        <v>0</v>
      </c>
    </row>
    <row r="516" spans="1:9" x14ac:dyDescent="0.2">
      <c r="A516" s="2">
        <v>15</v>
      </c>
      <c r="B516" s="1" t="s">
        <v>71</v>
      </c>
      <c r="C516" s="4">
        <v>8</v>
      </c>
      <c r="D516" s="8">
        <v>2.11</v>
      </c>
      <c r="E516" s="4">
        <v>0</v>
      </c>
      <c r="F516" s="8">
        <v>0</v>
      </c>
      <c r="G516" s="4">
        <v>7</v>
      </c>
      <c r="H516" s="8">
        <v>4</v>
      </c>
      <c r="I516" s="4">
        <v>0</v>
      </c>
    </row>
    <row r="517" spans="1:9" x14ac:dyDescent="0.2">
      <c r="A517" s="2">
        <v>15</v>
      </c>
      <c r="B517" s="1" t="s">
        <v>72</v>
      </c>
      <c r="C517" s="4">
        <v>8</v>
      </c>
      <c r="D517" s="8">
        <v>2.11</v>
      </c>
      <c r="E517" s="4">
        <v>6</v>
      </c>
      <c r="F517" s="8">
        <v>2.97</v>
      </c>
      <c r="G517" s="4">
        <v>2</v>
      </c>
      <c r="H517" s="8">
        <v>1.1399999999999999</v>
      </c>
      <c r="I517" s="4">
        <v>0</v>
      </c>
    </row>
    <row r="518" spans="1:9" x14ac:dyDescent="0.2">
      <c r="A518" s="2">
        <v>18</v>
      </c>
      <c r="B518" s="1" t="s">
        <v>101</v>
      </c>
      <c r="C518" s="4">
        <v>7</v>
      </c>
      <c r="D518" s="8">
        <v>1.85</v>
      </c>
      <c r="E518" s="4">
        <v>2</v>
      </c>
      <c r="F518" s="8">
        <v>0.99</v>
      </c>
      <c r="G518" s="4">
        <v>5</v>
      </c>
      <c r="H518" s="8">
        <v>2.86</v>
      </c>
      <c r="I518" s="4">
        <v>0</v>
      </c>
    </row>
    <row r="519" spans="1:9" x14ac:dyDescent="0.2">
      <c r="A519" s="2">
        <v>18</v>
      </c>
      <c r="B519" s="1" t="s">
        <v>63</v>
      </c>
      <c r="C519" s="4">
        <v>7</v>
      </c>
      <c r="D519" s="8">
        <v>1.85</v>
      </c>
      <c r="E519" s="4">
        <v>0</v>
      </c>
      <c r="F519" s="8">
        <v>0</v>
      </c>
      <c r="G519" s="4">
        <v>7</v>
      </c>
      <c r="H519" s="8">
        <v>4</v>
      </c>
      <c r="I519" s="4">
        <v>0</v>
      </c>
    </row>
    <row r="520" spans="1:9" x14ac:dyDescent="0.2">
      <c r="A520" s="2">
        <v>20</v>
      </c>
      <c r="B520" s="1" t="s">
        <v>91</v>
      </c>
      <c r="C520" s="4">
        <v>6</v>
      </c>
      <c r="D520" s="8">
        <v>1.58</v>
      </c>
      <c r="E520" s="4">
        <v>2</v>
      </c>
      <c r="F520" s="8">
        <v>0.99</v>
      </c>
      <c r="G520" s="4">
        <v>4</v>
      </c>
      <c r="H520" s="8">
        <v>2.29</v>
      </c>
      <c r="I520" s="4">
        <v>0</v>
      </c>
    </row>
    <row r="521" spans="1:9" x14ac:dyDescent="0.2">
      <c r="A521" s="1"/>
      <c r="C521" s="4"/>
      <c r="D521" s="8"/>
      <c r="E521" s="4"/>
      <c r="F521" s="8"/>
      <c r="G521" s="4"/>
      <c r="H521" s="8"/>
      <c r="I521" s="4"/>
    </row>
    <row r="522" spans="1:9" x14ac:dyDescent="0.2">
      <c r="A522" s="1" t="s">
        <v>22</v>
      </c>
      <c r="C522" s="4"/>
      <c r="D522" s="8"/>
      <c r="E522" s="4"/>
      <c r="F522" s="8"/>
      <c r="G522" s="4"/>
      <c r="H522" s="8"/>
      <c r="I522" s="4"/>
    </row>
    <row r="523" spans="1:9" x14ac:dyDescent="0.2">
      <c r="A523" s="2">
        <v>1</v>
      </c>
      <c r="B523" s="1" t="s">
        <v>62</v>
      </c>
      <c r="C523" s="4">
        <v>44</v>
      </c>
      <c r="D523" s="8">
        <v>13.41</v>
      </c>
      <c r="E523" s="4">
        <v>28</v>
      </c>
      <c r="F523" s="8">
        <v>12.39</v>
      </c>
      <c r="G523" s="4">
        <v>16</v>
      </c>
      <c r="H523" s="8">
        <v>16.670000000000002</v>
      </c>
      <c r="I523" s="4">
        <v>0</v>
      </c>
    </row>
    <row r="524" spans="1:9" x14ac:dyDescent="0.2">
      <c r="A524" s="2">
        <v>2</v>
      </c>
      <c r="B524" s="1" t="s">
        <v>67</v>
      </c>
      <c r="C524" s="4">
        <v>34</v>
      </c>
      <c r="D524" s="8">
        <v>10.37</v>
      </c>
      <c r="E524" s="4">
        <v>34</v>
      </c>
      <c r="F524" s="8">
        <v>15.04</v>
      </c>
      <c r="G524" s="4">
        <v>0</v>
      </c>
      <c r="H524" s="8">
        <v>0</v>
      </c>
      <c r="I524" s="4">
        <v>0</v>
      </c>
    </row>
    <row r="525" spans="1:9" x14ac:dyDescent="0.2">
      <c r="A525" s="2">
        <v>3</v>
      </c>
      <c r="B525" s="1" t="s">
        <v>53</v>
      </c>
      <c r="C525" s="4">
        <v>26</v>
      </c>
      <c r="D525" s="8">
        <v>7.93</v>
      </c>
      <c r="E525" s="4">
        <v>8</v>
      </c>
      <c r="F525" s="8">
        <v>3.54</v>
      </c>
      <c r="G525" s="4">
        <v>18</v>
      </c>
      <c r="H525" s="8">
        <v>18.75</v>
      </c>
      <c r="I525" s="4">
        <v>0</v>
      </c>
    </row>
    <row r="526" spans="1:9" x14ac:dyDescent="0.2">
      <c r="A526" s="2">
        <v>4</v>
      </c>
      <c r="B526" s="1" t="s">
        <v>66</v>
      </c>
      <c r="C526" s="4">
        <v>25</v>
      </c>
      <c r="D526" s="8">
        <v>7.62</v>
      </c>
      <c r="E526" s="4">
        <v>24</v>
      </c>
      <c r="F526" s="8">
        <v>10.62</v>
      </c>
      <c r="G526" s="4">
        <v>1</v>
      </c>
      <c r="H526" s="8">
        <v>1.04</v>
      </c>
      <c r="I526" s="4">
        <v>0</v>
      </c>
    </row>
    <row r="527" spans="1:9" x14ac:dyDescent="0.2">
      <c r="A527" s="2">
        <v>5</v>
      </c>
      <c r="B527" s="1" t="s">
        <v>60</v>
      </c>
      <c r="C527" s="4">
        <v>21</v>
      </c>
      <c r="D527" s="8">
        <v>6.4</v>
      </c>
      <c r="E527" s="4">
        <v>16</v>
      </c>
      <c r="F527" s="8">
        <v>7.08</v>
      </c>
      <c r="G527" s="4">
        <v>5</v>
      </c>
      <c r="H527" s="8">
        <v>5.21</v>
      </c>
      <c r="I527" s="4">
        <v>0</v>
      </c>
    </row>
    <row r="528" spans="1:9" x14ac:dyDescent="0.2">
      <c r="A528" s="2">
        <v>6</v>
      </c>
      <c r="B528" s="1" t="s">
        <v>61</v>
      </c>
      <c r="C528" s="4">
        <v>17</v>
      </c>
      <c r="D528" s="8">
        <v>5.18</v>
      </c>
      <c r="E528" s="4">
        <v>11</v>
      </c>
      <c r="F528" s="8">
        <v>4.87</v>
      </c>
      <c r="G528" s="4">
        <v>6</v>
      </c>
      <c r="H528" s="8">
        <v>6.25</v>
      </c>
      <c r="I528" s="4">
        <v>0</v>
      </c>
    </row>
    <row r="529" spans="1:9" x14ac:dyDescent="0.2">
      <c r="A529" s="2">
        <v>7</v>
      </c>
      <c r="B529" s="1" t="s">
        <v>54</v>
      </c>
      <c r="C529" s="4">
        <v>16</v>
      </c>
      <c r="D529" s="8">
        <v>4.88</v>
      </c>
      <c r="E529" s="4">
        <v>16</v>
      </c>
      <c r="F529" s="8">
        <v>7.08</v>
      </c>
      <c r="G529" s="4">
        <v>0</v>
      </c>
      <c r="H529" s="8">
        <v>0</v>
      </c>
      <c r="I529" s="4">
        <v>0</v>
      </c>
    </row>
    <row r="530" spans="1:9" x14ac:dyDescent="0.2">
      <c r="A530" s="2">
        <v>8</v>
      </c>
      <c r="B530" s="1" t="s">
        <v>63</v>
      </c>
      <c r="C530" s="4">
        <v>14</v>
      </c>
      <c r="D530" s="8">
        <v>4.2699999999999996</v>
      </c>
      <c r="E530" s="4">
        <v>12</v>
      </c>
      <c r="F530" s="8">
        <v>5.31</v>
      </c>
      <c r="G530" s="4">
        <v>2</v>
      </c>
      <c r="H530" s="8">
        <v>2.08</v>
      </c>
      <c r="I530" s="4">
        <v>0</v>
      </c>
    </row>
    <row r="531" spans="1:9" x14ac:dyDescent="0.2">
      <c r="A531" s="2">
        <v>9</v>
      </c>
      <c r="B531" s="1" t="s">
        <v>89</v>
      </c>
      <c r="C531" s="4">
        <v>12</v>
      </c>
      <c r="D531" s="8">
        <v>3.66</v>
      </c>
      <c r="E531" s="4">
        <v>9</v>
      </c>
      <c r="F531" s="8">
        <v>3.98</v>
      </c>
      <c r="G531" s="4">
        <v>2</v>
      </c>
      <c r="H531" s="8">
        <v>2.08</v>
      </c>
      <c r="I531" s="4">
        <v>1</v>
      </c>
    </row>
    <row r="532" spans="1:9" x14ac:dyDescent="0.2">
      <c r="A532" s="2">
        <v>9</v>
      </c>
      <c r="B532" s="1" t="s">
        <v>69</v>
      </c>
      <c r="C532" s="4">
        <v>12</v>
      </c>
      <c r="D532" s="8">
        <v>3.66</v>
      </c>
      <c r="E532" s="4">
        <v>11</v>
      </c>
      <c r="F532" s="8">
        <v>4.87</v>
      </c>
      <c r="G532" s="4">
        <v>0</v>
      </c>
      <c r="H532" s="8">
        <v>0</v>
      </c>
      <c r="I532" s="4">
        <v>0</v>
      </c>
    </row>
    <row r="533" spans="1:9" x14ac:dyDescent="0.2">
      <c r="A533" s="2">
        <v>11</v>
      </c>
      <c r="B533" s="1" t="s">
        <v>55</v>
      </c>
      <c r="C533" s="4">
        <v>8</v>
      </c>
      <c r="D533" s="8">
        <v>2.44</v>
      </c>
      <c r="E533" s="4">
        <v>4</v>
      </c>
      <c r="F533" s="8">
        <v>1.77</v>
      </c>
      <c r="G533" s="4">
        <v>4</v>
      </c>
      <c r="H533" s="8">
        <v>4.17</v>
      </c>
      <c r="I533" s="4">
        <v>0</v>
      </c>
    </row>
    <row r="534" spans="1:9" x14ac:dyDescent="0.2">
      <c r="A534" s="2">
        <v>12</v>
      </c>
      <c r="B534" s="1" t="s">
        <v>82</v>
      </c>
      <c r="C534" s="4">
        <v>7</v>
      </c>
      <c r="D534" s="8">
        <v>2.13</v>
      </c>
      <c r="E534" s="4">
        <v>2</v>
      </c>
      <c r="F534" s="8">
        <v>0.88</v>
      </c>
      <c r="G534" s="4">
        <v>5</v>
      </c>
      <c r="H534" s="8">
        <v>5.21</v>
      </c>
      <c r="I534" s="4">
        <v>0</v>
      </c>
    </row>
    <row r="535" spans="1:9" x14ac:dyDescent="0.2">
      <c r="A535" s="2">
        <v>13</v>
      </c>
      <c r="B535" s="1" t="s">
        <v>58</v>
      </c>
      <c r="C535" s="4">
        <v>6</v>
      </c>
      <c r="D535" s="8">
        <v>1.83</v>
      </c>
      <c r="E535" s="4">
        <v>3</v>
      </c>
      <c r="F535" s="8">
        <v>1.33</v>
      </c>
      <c r="G535" s="4">
        <v>3</v>
      </c>
      <c r="H535" s="8">
        <v>3.13</v>
      </c>
      <c r="I535" s="4">
        <v>0</v>
      </c>
    </row>
    <row r="536" spans="1:9" x14ac:dyDescent="0.2">
      <c r="A536" s="2">
        <v>13</v>
      </c>
      <c r="B536" s="1" t="s">
        <v>70</v>
      </c>
      <c r="C536" s="4">
        <v>6</v>
      </c>
      <c r="D536" s="8">
        <v>1.83</v>
      </c>
      <c r="E536" s="4">
        <v>3</v>
      </c>
      <c r="F536" s="8">
        <v>1.33</v>
      </c>
      <c r="G536" s="4">
        <v>3</v>
      </c>
      <c r="H536" s="8">
        <v>3.13</v>
      </c>
      <c r="I536" s="4">
        <v>0</v>
      </c>
    </row>
    <row r="537" spans="1:9" x14ac:dyDescent="0.2">
      <c r="A537" s="2">
        <v>13</v>
      </c>
      <c r="B537" s="1" t="s">
        <v>72</v>
      </c>
      <c r="C537" s="4">
        <v>6</v>
      </c>
      <c r="D537" s="8">
        <v>1.83</v>
      </c>
      <c r="E537" s="4">
        <v>6</v>
      </c>
      <c r="F537" s="8">
        <v>2.65</v>
      </c>
      <c r="G537" s="4">
        <v>0</v>
      </c>
      <c r="H537" s="8">
        <v>0</v>
      </c>
      <c r="I537" s="4">
        <v>0</v>
      </c>
    </row>
    <row r="538" spans="1:9" x14ac:dyDescent="0.2">
      <c r="A538" s="2">
        <v>16</v>
      </c>
      <c r="B538" s="1" t="s">
        <v>76</v>
      </c>
      <c r="C538" s="4">
        <v>5</v>
      </c>
      <c r="D538" s="8">
        <v>1.52</v>
      </c>
      <c r="E538" s="4">
        <v>3</v>
      </c>
      <c r="F538" s="8">
        <v>1.33</v>
      </c>
      <c r="G538" s="4">
        <v>2</v>
      </c>
      <c r="H538" s="8">
        <v>2.08</v>
      </c>
      <c r="I538" s="4">
        <v>0</v>
      </c>
    </row>
    <row r="539" spans="1:9" x14ac:dyDescent="0.2">
      <c r="A539" s="2">
        <v>16</v>
      </c>
      <c r="B539" s="1" t="s">
        <v>79</v>
      </c>
      <c r="C539" s="4">
        <v>5</v>
      </c>
      <c r="D539" s="8">
        <v>1.52</v>
      </c>
      <c r="E539" s="4">
        <v>0</v>
      </c>
      <c r="F539" s="8">
        <v>0</v>
      </c>
      <c r="G539" s="4">
        <v>5</v>
      </c>
      <c r="H539" s="8">
        <v>5.21</v>
      </c>
      <c r="I539" s="4">
        <v>0</v>
      </c>
    </row>
    <row r="540" spans="1:9" x14ac:dyDescent="0.2">
      <c r="A540" s="2">
        <v>16</v>
      </c>
      <c r="B540" s="1" t="s">
        <v>87</v>
      </c>
      <c r="C540" s="4">
        <v>5</v>
      </c>
      <c r="D540" s="8">
        <v>1.52</v>
      </c>
      <c r="E540" s="4">
        <v>4</v>
      </c>
      <c r="F540" s="8">
        <v>1.77</v>
      </c>
      <c r="G540" s="4">
        <v>1</v>
      </c>
      <c r="H540" s="8">
        <v>1.04</v>
      </c>
      <c r="I540" s="4">
        <v>0</v>
      </c>
    </row>
    <row r="541" spans="1:9" x14ac:dyDescent="0.2">
      <c r="A541" s="2">
        <v>19</v>
      </c>
      <c r="B541" s="1" t="s">
        <v>99</v>
      </c>
      <c r="C541" s="4">
        <v>4</v>
      </c>
      <c r="D541" s="8">
        <v>1.22</v>
      </c>
      <c r="E541" s="4">
        <v>2</v>
      </c>
      <c r="F541" s="8">
        <v>0.88</v>
      </c>
      <c r="G541" s="4">
        <v>2</v>
      </c>
      <c r="H541" s="8">
        <v>2.08</v>
      </c>
      <c r="I541" s="4">
        <v>0</v>
      </c>
    </row>
    <row r="542" spans="1:9" x14ac:dyDescent="0.2">
      <c r="A542" s="2">
        <v>19</v>
      </c>
      <c r="B542" s="1" t="s">
        <v>59</v>
      </c>
      <c r="C542" s="4">
        <v>4</v>
      </c>
      <c r="D542" s="8">
        <v>1.22</v>
      </c>
      <c r="E542" s="4">
        <v>3</v>
      </c>
      <c r="F542" s="8">
        <v>1.33</v>
      </c>
      <c r="G542" s="4">
        <v>1</v>
      </c>
      <c r="H542" s="8">
        <v>1.04</v>
      </c>
      <c r="I542" s="4">
        <v>0</v>
      </c>
    </row>
    <row r="543" spans="1:9" x14ac:dyDescent="0.2">
      <c r="A543" s="2">
        <v>19</v>
      </c>
      <c r="B543" s="1" t="s">
        <v>68</v>
      </c>
      <c r="C543" s="4">
        <v>4</v>
      </c>
      <c r="D543" s="8">
        <v>1.22</v>
      </c>
      <c r="E543" s="4">
        <v>3</v>
      </c>
      <c r="F543" s="8">
        <v>1.33</v>
      </c>
      <c r="G543" s="4">
        <v>1</v>
      </c>
      <c r="H543" s="8">
        <v>1.04</v>
      </c>
      <c r="I543" s="4">
        <v>0</v>
      </c>
    </row>
    <row r="544" spans="1:9" x14ac:dyDescent="0.2">
      <c r="A544" s="2">
        <v>19</v>
      </c>
      <c r="B544" s="1" t="s">
        <v>88</v>
      </c>
      <c r="C544" s="4">
        <v>4</v>
      </c>
      <c r="D544" s="8">
        <v>1.22</v>
      </c>
      <c r="E544" s="4">
        <v>3</v>
      </c>
      <c r="F544" s="8">
        <v>1.33</v>
      </c>
      <c r="G544" s="4">
        <v>0</v>
      </c>
      <c r="H544" s="8">
        <v>0</v>
      </c>
      <c r="I544" s="4">
        <v>0</v>
      </c>
    </row>
    <row r="545" spans="1:9" x14ac:dyDescent="0.2">
      <c r="A545" s="1"/>
      <c r="C545" s="4"/>
      <c r="D545" s="8"/>
      <c r="E545" s="4"/>
      <c r="F545" s="8"/>
      <c r="G545" s="4"/>
      <c r="H545" s="8"/>
      <c r="I545" s="4"/>
    </row>
    <row r="546" spans="1:9" x14ac:dyDescent="0.2">
      <c r="A546" s="1" t="s">
        <v>23</v>
      </c>
      <c r="C546" s="4"/>
      <c r="D546" s="8"/>
      <c r="E546" s="4"/>
      <c r="F546" s="8"/>
      <c r="G546" s="4"/>
      <c r="H546" s="8"/>
      <c r="I546" s="4"/>
    </row>
    <row r="547" spans="1:9" x14ac:dyDescent="0.2">
      <c r="A547" s="2">
        <v>1</v>
      </c>
      <c r="B547" s="1" t="s">
        <v>62</v>
      </c>
      <c r="C547" s="4">
        <v>28</v>
      </c>
      <c r="D547" s="8">
        <v>11.29</v>
      </c>
      <c r="E547" s="4">
        <v>16</v>
      </c>
      <c r="F547" s="8">
        <v>10.88</v>
      </c>
      <c r="G547" s="4">
        <v>12</v>
      </c>
      <c r="H547" s="8">
        <v>12.37</v>
      </c>
      <c r="I547" s="4">
        <v>0</v>
      </c>
    </row>
    <row r="548" spans="1:9" x14ac:dyDescent="0.2">
      <c r="A548" s="2">
        <v>1</v>
      </c>
      <c r="B548" s="1" t="s">
        <v>67</v>
      </c>
      <c r="C548" s="4">
        <v>28</v>
      </c>
      <c r="D548" s="8">
        <v>11.29</v>
      </c>
      <c r="E548" s="4">
        <v>27</v>
      </c>
      <c r="F548" s="8">
        <v>18.37</v>
      </c>
      <c r="G548" s="4">
        <v>1</v>
      </c>
      <c r="H548" s="8">
        <v>1.03</v>
      </c>
      <c r="I548" s="4">
        <v>0</v>
      </c>
    </row>
    <row r="549" spans="1:9" x14ac:dyDescent="0.2">
      <c r="A549" s="2">
        <v>3</v>
      </c>
      <c r="B549" s="1" t="s">
        <v>53</v>
      </c>
      <c r="C549" s="4">
        <v>21</v>
      </c>
      <c r="D549" s="8">
        <v>8.4700000000000006</v>
      </c>
      <c r="E549" s="4">
        <v>4</v>
      </c>
      <c r="F549" s="8">
        <v>2.72</v>
      </c>
      <c r="G549" s="4">
        <v>17</v>
      </c>
      <c r="H549" s="8">
        <v>17.53</v>
      </c>
      <c r="I549" s="4">
        <v>0</v>
      </c>
    </row>
    <row r="550" spans="1:9" x14ac:dyDescent="0.2">
      <c r="A550" s="2">
        <v>4</v>
      </c>
      <c r="B550" s="1" t="s">
        <v>54</v>
      </c>
      <c r="C550" s="4">
        <v>17</v>
      </c>
      <c r="D550" s="8">
        <v>6.85</v>
      </c>
      <c r="E550" s="4">
        <v>9</v>
      </c>
      <c r="F550" s="8">
        <v>6.12</v>
      </c>
      <c r="G550" s="4">
        <v>8</v>
      </c>
      <c r="H550" s="8">
        <v>8.25</v>
      </c>
      <c r="I550" s="4">
        <v>0</v>
      </c>
    </row>
    <row r="551" spans="1:9" x14ac:dyDescent="0.2">
      <c r="A551" s="2">
        <v>5</v>
      </c>
      <c r="B551" s="1" t="s">
        <v>60</v>
      </c>
      <c r="C551" s="4">
        <v>16</v>
      </c>
      <c r="D551" s="8">
        <v>6.45</v>
      </c>
      <c r="E551" s="4">
        <v>12</v>
      </c>
      <c r="F551" s="8">
        <v>8.16</v>
      </c>
      <c r="G551" s="4">
        <v>4</v>
      </c>
      <c r="H551" s="8">
        <v>4.12</v>
      </c>
      <c r="I551" s="4">
        <v>0</v>
      </c>
    </row>
    <row r="552" spans="1:9" x14ac:dyDescent="0.2">
      <c r="A552" s="2">
        <v>6</v>
      </c>
      <c r="B552" s="1" t="s">
        <v>66</v>
      </c>
      <c r="C552" s="4">
        <v>15</v>
      </c>
      <c r="D552" s="8">
        <v>6.05</v>
      </c>
      <c r="E552" s="4">
        <v>13</v>
      </c>
      <c r="F552" s="8">
        <v>8.84</v>
      </c>
      <c r="G552" s="4">
        <v>2</v>
      </c>
      <c r="H552" s="8">
        <v>2.06</v>
      </c>
      <c r="I552" s="4">
        <v>0</v>
      </c>
    </row>
    <row r="553" spans="1:9" x14ac:dyDescent="0.2">
      <c r="A553" s="2">
        <v>7</v>
      </c>
      <c r="B553" s="1" t="s">
        <v>61</v>
      </c>
      <c r="C553" s="4">
        <v>14</v>
      </c>
      <c r="D553" s="8">
        <v>5.65</v>
      </c>
      <c r="E553" s="4">
        <v>11</v>
      </c>
      <c r="F553" s="8">
        <v>7.48</v>
      </c>
      <c r="G553" s="4">
        <v>3</v>
      </c>
      <c r="H553" s="8">
        <v>3.09</v>
      </c>
      <c r="I553" s="4">
        <v>0</v>
      </c>
    </row>
    <row r="554" spans="1:9" x14ac:dyDescent="0.2">
      <c r="A554" s="2">
        <v>8</v>
      </c>
      <c r="B554" s="1" t="s">
        <v>55</v>
      </c>
      <c r="C554" s="4">
        <v>12</v>
      </c>
      <c r="D554" s="8">
        <v>4.84</v>
      </c>
      <c r="E554" s="4">
        <v>5</v>
      </c>
      <c r="F554" s="8">
        <v>3.4</v>
      </c>
      <c r="G554" s="4">
        <v>7</v>
      </c>
      <c r="H554" s="8">
        <v>7.22</v>
      </c>
      <c r="I554" s="4">
        <v>0</v>
      </c>
    </row>
    <row r="555" spans="1:9" x14ac:dyDescent="0.2">
      <c r="A555" s="2">
        <v>9</v>
      </c>
      <c r="B555" s="1" t="s">
        <v>70</v>
      </c>
      <c r="C555" s="4">
        <v>9</v>
      </c>
      <c r="D555" s="8">
        <v>3.63</v>
      </c>
      <c r="E555" s="4">
        <v>8</v>
      </c>
      <c r="F555" s="8">
        <v>5.44</v>
      </c>
      <c r="G555" s="4">
        <v>1</v>
      </c>
      <c r="H555" s="8">
        <v>1.03</v>
      </c>
      <c r="I555" s="4">
        <v>0</v>
      </c>
    </row>
    <row r="556" spans="1:9" x14ac:dyDescent="0.2">
      <c r="A556" s="2">
        <v>9</v>
      </c>
      <c r="B556" s="1" t="s">
        <v>72</v>
      </c>
      <c r="C556" s="4">
        <v>9</v>
      </c>
      <c r="D556" s="8">
        <v>3.63</v>
      </c>
      <c r="E556" s="4">
        <v>7</v>
      </c>
      <c r="F556" s="8">
        <v>4.76</v>
      </c>
      <c r="G556" s="4">
        <v>2</v>
      </c>
      <c r="H556" s="8">
        <v>2.06</v>
      </c>
      <c r="I556" s="4">
        <v>0</v>
      </c>
    </row>
    <row r="557" spans="1:9" x14ac:dyDescent="0.2">
      <c r="A557" s="2">
        <v>11</v>
      </c>
      <c r="B557" s="1" t="s">
        <v>69</v>
      </c>
      <c r="C557" s="4">
        <v>8</v>
      </c>
      <c r="D557" s="8">
        <v>3.23</v>
      </c>
      <c r="E557" s="4">
        <v>7</v>
      </c>
      <c r="F557" s="8">
        <v>4.76</v>
      </c>
      <c r="G557" s="4">
        <v>1</v>
      </c>
      <c r="H557" s="8">
        <v>1.03</v>
      </c>
      <c r="I557" s="4">
        <v>0</v>
      </c>
    </row>
    <row r="558" spans="1:9" x14ac:dyDescent="0.2">
      <c r="A558" s="2">
        <v>12</v>
      </c>
      <c r="B558" s="1" t="s">
        <v>91</v>
      </c>
      <c r="C558" s="4">
        <v>6</v>
      </c>
      <c r="D558" s="8">
        <v>2.42</v>
      </c>
      <c r="E558" s="4">
        <v>3</v>
      </c>
      <c r="F558" s="8">
        <v>2.04</v>
      </c>
      <c r="G558" s="4">
        <v>3</v>
      </c>
      <c r="H558" s="8">
        <v>3.09</v>
      </c>
      <c r="I558" s="4">
        <v>0</v>
      </c>
    </row>
    <row r="559" spans="1:9" x14ac:dyDescent="0.2">
      <c r="A559" s="2">
        <v>12</v>
      </c>
      <c r="B559" s="1" t="s">
        <v>64</v>
      </c>
      <c r="C559" s="4">
        <v>6</v>
      </c>
      <c r="D559" s="8">
        <v>2.42</v>
      </c>
      <c r="E559" s="4">
        <v>4</v>
      </c>
      <c r="F559" s="8">
        <v>2.72</v>
      </c>
      <c r="G559" s="4">
        <v>2</v>
      </c>
      <c r="H559" s="8">
        <v>2.06</v>
      </c>
      <c r="I559" s="4">
        <v>0</v>
      </c>
    </row>
    <row r="560" spans="1:9" x14ac:dyDescent="0.2">
      <c r="A560" s="2">
        <v>14</v>
      </c>
      <c r="B560" s="1" t="s">
        <v>71</v>
      </c>
      <c r="C560" s="4">
        <v>5</v>
      </c>
      <c r="D560" s="8">
        <v>2.02</v>
      </c>
      <c r="E560" s="4">
        <v>0</v>
      </c>
      <c r="F560" s="8">
        <v>0</v>
      </c>
      <c r="G560" s="4">
        <v>2</v>
      </c>
      <c r="H560" s="8">
        <v>2.06</v>
      </c>
      <c r="I560" s="4">
        <v>0</v>
      </c>
    </row>
    <row r="561" spans="1:9" x14ac:dyDescent="0.2">
      <c r="A561" s="2">
        <v>15</v>
      </c>
      <c r="B561" s="1" t="s">
        <v>81</v>
      </c>
      <c r="C561" s="4">
        <v>4</v>
      </c>
      <c r="D561" s="8">
        <v>1.61</v>
      </c>
      <c r="E561" s="4">
        <v>1</v>
      </c>
      <c r="F561" s="8">
        <v>0.68</v>
      </c>
      <c r="G561" s="4">
        <v>3</v>
      </c>
      <c r="H561" s="8">
        <v>3.09</v>
      </c>
      <c r="I561" s="4">
        <v>0</v>
      </c>
    </row>
    <row r="562" spans="1:9" x14ac:dyDescent="0.2">
      <c r="A562" s="2">
        <v>16</v>
      </c>
      <c r="B562" s="1" t="s">
        <v>56</v>
      </c>
      <c r="C562" s="4">
        <v>3</v>
      </c>
      <c r="D562" s="8">
        <v>1.21</v>
      </c>
      <c r="E562" s="4">
        <v>2</v>
      </c>
      <c r="F562" s="8">
        <v>1.36</v>
      </c>
      <c r="G562" s="4">
        <v>1</v>
      </c>
      <c r="H562" s="8">
        <v>1.03</v>
      </c>
      <c r="I562" s="4">
        <v>0</v>
      </c>
    </row>
    <row r="563" spans="1:9" x14ac:dyDescent="0.2">
      <c r="A563" s="2">
        <v>16</v>
      </c>
      <c r="B563" s="1" t="s">
        <v>85</v>
      </c>
      <c r="C563" s="4">
        <v>3</v>
      </c>
      <c r="D563" s="8">
        <v>1.21</v>
      </c>
      <c r="E563" s="4">
        <v>1</v>
      </c>
      <c r="F563" s="8">
        <v>0.68</v>
      </c>
      <c r="G563" s="4">
        <v>2</v>
      </c>
      <c r="H563" s="8">
        <v>2.06</v>
      </c>
      <c r="I563" s="4">
        <v>0</v>
      </c>
    </row>
    <row r="564" spans="1:9" x14ac:dyDescent="0.2">
      <c r="A564" s="2">
        <v>16</v>
      </c>
      <c r="B564" s="1" t="s">
        <v>59</v>
      </c>
      <c r="C564" s="4">
        <v>3</v>
      </c>
      <c r="D564" s="8">
        <v>1.21</v>
      </c>
      <c r="E564" s="4">
        <v>3</v>
      </c>
      <c r="F564" s="8">
        <v>2.04</v>
      </c>
      <c r="G564" s="4">
        <v>0</v>
      </c>
      <c r="H564" s="8">
        <v>0</v>
      </c>
      <c r="I564" s="4">
        <v>0</v>
      </c>
    </row>
    <row r="565" spans="1:9" x14ac:dyDescent="0.2">
      <c r="A565" s="2">
        <v>16</v>
      </c>
      <c r="B565" s="1" t="s">
        <v>84</v>
      </c>
      <c r="C565" s="4">
        <v>3</v>
      </c>
      <c r="D565" s="8">
        <v>1.21</v>
      </c>
      <c r="E565" s="4">
        <v>0</v>
      </c>
      <c r="F565" s="8">
        <v>0</v>
      </c>
      <c r="G565" s="4">
        <v>3</v>
      </c>
      <c r="H565" s="8">
        <v>3.09</v>
      </c>
      <c r="I565" s="4">
        <v>0</v>
      </c>
    </row>
    <row r="566" spans="1:9" x14ac:dyDescent="0.2">
      <c r="A566" s="2">
        <v>16</v>
      </c>
      <c r="B566" s="1" t="s">
        <v>65</v>
      </c>
      <c r="C566" s="4">
        <v>3</v>
      </c>
      <c r="D566" s="8">
        <v>1.21</v>
      </c>
      <c r="E566" s="4">
        <v>2</v>
      </c>
      <c r="F566" s="8">
        <v>1.36</v>
      </c>
      <c r="G566" s="4">
        <v>1</v>
      </c>
      <c r="H566" s="8">
        <v>1.03</v>
      </c>
      <c r="I566" s="4">
        <v>0</v>
      </c>
    </row>
    <row r="567" spans="1:9" x14ac:dyDescent="0.2">
      <c r="A567" s="2">
        <v>16</v>
      </c>
      <c r="B567" s="1" t="s">
        <v>82</v>
      </c>
      <c r="C567" s="4">
        <v>3</v>
      </c>
      <c r="D567" s="8">
        <v>1.21</v>
      </c>
      <c r="E567" s="4">
        <v>1</v>
      </c>
      <c r="F567" s="8">
        <v>0.68</v>
      </c>
      <c r="G567" s="4">
        <v>2</v>
      </c>
      <c r="H567" s="8">
        <v>2.06</v>
      </c>
      <c r="I567" s="4">
        <v>0</v>
      </c>
    </row>
    <row r="568" spans="1:9" x14ac:dyDescent="0.2">
      <c r="A568" s="1"/>
      <c r="C568" s="4"/>
      <c r="D568" s="8"/>
      <c r="E568" s="4"/>
      <c r="F568" s="8"/>
      <c r="G568" s="4"/>
      <c r="H568" s="8"/>
      <c r="I568" s="4"/>
    </row>
    <row r="569" spans="1:9" x14ac:dyDescent="0.2">
      <c r="A569" s="1" t="s">
        <v>24</v>
      </c>
      <c r="C569" s="4"/>
      <c r="D569" s="8"/>
      <c r="E569" s="4"/>
      <c r="F569" s="8"/>
      <c r="G569" s="4"/>
      <c r="H569" s="8"/>
      <c r="I569" s="4"/>
    </row>
    <row r="570" spans="1:9" x14ac:dyDescent="0.2">
      <c r="A570" s="2">
        <v>1</v>
      </c>
      <c r="B570" s="1" t="s">
        <v>53</v>
      </c>
      <c r="C570" s="4">
        <v>22</v>
      </c>
      <c r="D570" s="8">
        <v>11.06</v>
      </c>
      <c r="E570" s="4">
        <v>8</v>
      </c>
      <c r="F570" s="8">
        <v>6.3</v>
      </c>
      <c r="G570" s="4">
        <v>14</v>
      </c>
      <c r="H570" s="8">
        <v>20.29</v>
      </c>
      <c r="I570" s="4">
        <v>0</v>
      </c>
    </row>
    <row r="571" spans="1:9" x14ac:dyDescent="0.2">
      <c r="A571" s="2">
        <v>2</v>
      </c>
      <c r="B571" s="1" t="s">
        <v>54</v>
      </c>
      <c r="C571" s="4">
        <v>20</v>
      </c>
      <c r="D571" s="8">
        <v>10.050000000000001</v>
      </c>
      <c r="E571" s="4">
        <v>17</v>
      </c>
      <c r="F571" s="8">
        <v>13.39</v>
      </c>
      <c r="G571" s="4">
        <v>3</v>
      </c>
      <c r="H571" s="8">
        <v>4.3499999999999996</v>
      </c>
      <c r="I571" s="4">
        <v>0</v>
      </c>
    </row>
    <row r="572" spans="1:9" x14ac:dyDescent="0.2">
      <c r="A572" s="2">
        <v>3</v>
      </c>
      <c r="B572" s="1" t="s">
        <v>67</v>
      </c>
      <c r="C572" s="4">
        <v>19</v>
      </c>
      <c r="D572" s="8">
        <v>9.5500000000000007</v>
      </c>
      <c r="E572" s="4">
        <v>18</v>
      </c>
      <c r="F572" s="8">
        <v>14.17</v>
      </c>
      <c r="G572" s="4">
        <v>1</v>
      </c>
      <c r="H572" s="8">
        <v>1.45</v>
      </c>
      <c r="I572" s="4">
        <v>0</v>
      </c>
    </row>
    <row r="573" spans="1:9" x14ac:dyDescent="0.2">
      <c r="A573" s="2">
        <v>4</v>
      </c>
      <c r="B573" s="1" t="s">
        <v>55</v>
      </c>
      <c r="C573" s="4">
        <v>14</v>
      </c>
      <c r="D573" s="8">
        <v>7.04</v>
      </c>
      <c r="E573" s="4">
        <v>8</v>
      </c>
      <c r="F573" s="8">
        <v>6.3</v>
      </c>
      <c r="G573" s="4">
        <v>6</v>
      </c>
      <c r="H573" s="8">
        <v>8.6999999999999993</v>
      </c>
      <c r="I573" s="4">
        <v>0</v>
      </c>
    </row>
    <row r="574" spans="1:9" x14ac:dyDescent="0.2">
      <c r="A574" s="2">
        <v>4</v>
      </c>
      <c r="B574" s="1" t="s">
        <v>72</v>
      </c>
      <c r="C574" s="4">
        <v>14</v>
      </c>
      <c r="D574" s="8">
        <v>7.04</v>
      </c>
      <c r="E574" s="4">
        <v>14</v>
      </c>
      <c r="F574" s="8">
        <v>11.02</v>
      </c>
      <c r="G574" s="4">
        <v>0</v>
      </c>
      <c r="H574" s="8">
        <v>0</v>
      </c>
      <c r="I574" s="4">
        <v>0</v>
      </c>
    </row>
    <row r="575" spans="1:9" x14ac:dyDescent="0.2">
      <c r="A575" s="2">
        <v>6</v>
      </c>
      <c r="B575" s="1" t="s">
        <v>89</v>
      </c>
      <c r="C575" s="4">
        <v>13</v>
      </c>
      <c r="D575" s="8">
        <v>6.53</v>
      </c>
      <c r="E575" s="4">
        <v>9</v>
      </c>
      <c r="F575" s="8">
        <v>7.09</v>
      </c>
      <c r="G575" s="4">
        <v>4</v>
      </c>
      <c r="H575" s="8">
        <v>5.8</v>
      </c>
      <c r="I575" s="4">
        <v>0</v>
      </c>
    </row>
    <row r="576" spans="1:9" x14ac:dyDescent="0.2">
      <c r="A576" s="2">
        <v>7</v>
      </c>
      <c r="B576" s="1" t="s">
        <v>62</v>
      </c>
      <c r="C576" s="4">
        <v>11</v>
      </c>
      <c r="D576" s="8">
        <v>5.53</v>
      </c>
      <c r="E576" s="4">
        <v>8</v>
      </c>
      <c r="F576" s="8">
        <v>6.3</v>
      </c>
      <c r="G576" s="4">
        <v>3</v>
      </c>
      <c r="H576" s="8">
        <v>4.3499999999999996</v>
      </c>
      <c r="I576" s="4">
        <v>0</v>
      </c>
    </row>
    <row r="577" spans="1:9" x14ac:dyDescent="0.2">
      <c r="A577" s="2">
        <v>8</v>
      </c>
      <c r="B577" s="1" t="s">
        <v>61</v>
      </c>
      <c r="C577" s="4">
        <v>8</v>
      </c>
      <c r="D577" s="8">
        <v>4.0199999999999996</v>
      </c>
      <c r="E577" s="4">
        <v>4</v>
      </c>
      <c r="F577" s="8">
        <v>3.15</v>
      </c>
      <c r="G577" s="4">
        <v>4</v>
      </c>
      <c r="H577" s="8">
        <v>5.8</v>
      </c>
      <c r="I577" s="4">
        <v>0</v>
      </c>
    </row>
    <row r="578" spans="1:9" x14ac:dyDescent="0.2">
      <c r="A578" s="2">
        <v>8</v>
      </c>
      <c r="B578" s="1" t="s">
        <v>66</v>
      </c>
      <c r="C578" s="4">
        <v>8</v>
      </c>
      <c r="D578" s="8">
        <v>4.0199999999999996</v>
      </c>
      <c r="E578" s="4">
        <v>8</v>
      </c>
      <c r="F578" s="8">
        <v>6.3</v>
      </c>
      <c r="G578" s="4">
        <v>0</v>
      </c>
      <c r="H578" s="8">
        <v>0</v>
      </c>
      <c r="I578" s="4">
        <v>0</v>
      </c>
    </row>
    <row r="579" spans="1:9" x14ac:dyDescent="0.2">
      <c r="A579" s="2">
        <v>10</v>
      </c>
      <c r="B579" s="1" t="s">
        <v>60</v>
      </c>
      <c r="C579" s="4">
        <v>7</v>
      </c>
      <c r="D579" s="8">
        <v>3.52</v>
      </c>
      <c r="E579" s="4">
        <v>7</v>
      </c>
      <c r="F579" s="8">
        <v>5.51</v>
      </c>
      <c r="G579" s="4">
        <v>0</v>
      </c>
      <c r="H579" s="8">
        <v>0</v>
      </c>
      <c r="I579" s="4">
        <v>0</v>
      </c>
    </row>
    <row r="580" spans="1:9" x14ac:dyDescent="0.2">
      <c r="A580" s="2">
        <v>10</v>
      </c>
      <c r="B580" s="1" t="s">
        <v>65</v>
      </c>
      <c r="C580" s="4">
        <v>7</v>
      </c>
      <c r="D580" s="8">
        <v>3.52</v>
      </c>
      <c r="E580" s="4">
        <v>3</v>
      </c>
      <c r="F580" s="8">
        <v>2.36</v>
      </c>
      <c r="G580" s="4">
        <v>4</v>
      </c>
      <c r="H580" s="8">
        <v>5.8</v>
      </c>
      <c r="I580" s="4">
        <v>0</v>
      </c>
    </row>
    <row r="581" spans="1:9" x14ac:dyDescent="0.2">
      <c r="A581" s="2">
        <v>12</v>
      </c>
      <c r="B581" s="1" t="s">
        <v>82</v>
      </c>
      <c r="C581" s="4">
        <v>6</v>
      </c>
      <c r="D581" s="8">
        <v>3.02</v>
      </c>
      <c r="E581" s="4">
        <v>1</v>
      </c>
      <c r="F581" s="8">
        <v>0.79</v>
      </c>
      <c r="G581" s="4">
        <v>5</v>
      </c>
      <c r="H581" s="8">
        <v>7.25</v>
      </c>
      <c r="I581" s="4">
        <v>0</v>
      </c>
    </row>
    <row r="582" spans="1:9" x14ac:dyDescent="0.2">
      <c r="A582" s="2">
        <v>13</v>
      </c>
      <c r="B582" s="1" t="s">
        <v>81</v>
      </c>
      <c r="C582" s="4">
        <v>4</v>
      </c>
      <c r="D582" s="8">
        <v>2.0099999999999998</v>
      </c>
      <c r="E582" s="4">
        <v>0</v>
      </c>
      <c r="F582" s="8">
        <v>0</v>
      </c>
      <c r="G582" s="4">
        <v>4</v>
      </c>
      <c r="H582" s="8">
        <v>5.8</v>
      </c>
      <c r="I582" s="4">
        <v>0</v>
      </c>
    </row>
    <row r="583" spans="1:9" x14ac:dyDescent="0.2">
      <c r="A583" s="2">
        <v>13</v>
      </c>
      <c r="B583" s="1" t="s">
        <v>58</v>
      </c>
      <c r="C583" s="4">
        <v>4</v>
      </c>
      <c r="D583" s="8">
        <v>2.0099999999999998</v>
      </c>
      <c r="E583" s="4">
        <v>3</v>
      </c>
      <c r="F583" s="8">
        <v>2.36</v>
      </c>
      <c r="G583" s="4">
        <v>1</v>
      </c>
      <c r="H583" s="8">
        <v>1.45</v>
      </c>
      <c r="I583" s="4">
        <v>0</v>
      </c>
    </row>
    <row r="584" spans="1:9" x14ac:dyDescent="0.2">
      <c r="A584" s="2">
        <v>13</v>
      </c>
      <c r="B584" s="1" t="s">
        <v>69</v>
      </c>
      <c r="C584" s="4">
        <v>4</v>
      </c>
      <c r="D584" s="8">
        <v>2.0099999999999998</v>
      </c>
      <c r="E584" s="4">
        <v>2</v>
      </c>
      <c r="F584" s="8">
        <v>1.57</v>
      </c>
      <c r="G584" s="4">
        <v>0</v>
      </c>
      <c r="H584" s="8">
        <v>0</v>
      </c>
      <c r="I584" s="4">
        <v>0</v>
      </c>
    </row>
    <row r="585" spans="1:9" x14ac:dyDescent="0.2">
      <c r="A585" s="2">
        <v>16</v>
      </c>
      <c r="B585" s="1" t="s">
        <v>79</v>
      </c>
      <c r="C585" s="4">
        <v>3</v>
      </c>
      <c r="D585" s="8">
        <v>1.51</v>
      </c>
      <c r="E585" s="4">
        <v>1</v>
      </c>
      <c r="F585" s="8">
        <v>0.79</v>
      </c>
      <c r="G585" s="4">
        <v>2</v>
      </c>
      <c r="H585" s="8">
        <v>2.9</v>
      </c>
      <c r="I585" s="4">
        <v>0</v>
      </c>
    </row>
    <row r="586" spans="1:9" x14ac:dyDescent="0.2">
      <c r="A586" s="2">
        <v>16</v>
      </c>
      <c r="B586" s="1" t="s">
        <v>56</v>
      </c>
      <c r="C586" s="4">
        <v>3</v>
      </c>
      <c r="D586" s="8">
        <v>1.51</v>
      </c>
      <c r="E586" s="4">
        <v>0</v>
      </c>
      <c r="F586" s="8">
        <v>0</v>
      </c>
      <c r="G586" s="4">
        <v>3</v>
      </c>
      <c r="H586" s="8">
        <v>4.3499999999999996</v>
      </c>
      <c r="I586" s="4">
        <v>0</v>
      </c>
    </row>
    <row r="587" spans="1:9" x14ac:dyDescent="0.2">
      <c r="A587" s="2">
        <v>16</v>
      </c>
      <c r="B587" s="1" t="s">
        <v>84</v>
      </c>
      <c r="C587" s="4">
        <v>3</v>
      </c>
      <c r="D587" s="8">
        <v>1.51</v>
      </c>
      <c r="E587" s="4">
        <v>1</v>
      </c>
      <c r="F587" s="8">
        <v>0.79</v>
      </c>
      <c r="G587" s="4">
        <v>2</v>
      </c>
      <c r="H587" s="8">
        <v>2.9</v>
      </c>
      <c r="I587" s="4">
        <v>0</v>
      </c>
    </row>
    <row r="588" spans="1:9" x14ac:dyDescent="0.2">
      <c r="A588" s="2">
        <v>19</v>
      </c>
      <c r="B588" s="1" t="s">
        <v>102</v>
      </c>
      <c r="C588" s="4">
        <v>2</v>
      </c>
      <c r="D588" s="8">
        <v>1.01</v>
      </c>
      <c r="E588" s="4">
        <v>0</v>
      </c>
      <c r="F588" s="8">
        <v>0</v>
      </c>
      <c r="G588" s="4">
        <v>2</v>
      </c>
      <c r="H588" s="8">
        <v>2.9</v>
      </c>
      <c r="I588" s="4">
        <v>0</v>
      </c>
    </row>
    <row r="589" spans="1:9" x14ac:dyDescent="0.2">
      <c r="A589" s="2">
        <v>19</v>
      </c>
      <c r="B589" s="1" t="s">
        <v>91</v>
      </c>
      <c r="C589" s="4">
        <v>2</v>
      </c>
      <c r="D589" s="8">
        <v>1.01</v>
      </c>
      <c r="E589" s="4">
        <v>2</v>
      </c>
      <c r="F589" s="8">
        <v>1.57</v>
      </c>
      <c r="G589" s="4">
        <v>0</v>
      </c>
      <c r="H589" s="8">
        <v>0</v>
      </c>
      <c r="I589" s="4">
        <v>0</v>
      </c>
    </row>
    <row r="590" spans="1:9" x14ac:dyDescent="0.2">
      <c r="A590" s="2">
        <v>19</v>
      </c>
      <c r="B590" s="1" t="s">
        <v>75</v>
      </c>
      <c r="C590" s="4">
        <v>2</v>
      </c>
      <c r="D590" s="8">
        <v>1.01</v>
      </c>
      <c r="E590" s="4">
        <v>0</v>
      </c>
      <c r="F590" s="8">
        <v>0</v>
      </c>
      <c r="G590" s="4">
        <v>2</v>
      </c>
      <c r="H590" s="8">
        <v>2.9</v>
      </c>
      <c r="I590" s="4">
        <v>0</v>
      </c>
    </row>
    <row r="591" spans="1:9" x14ac:dyDescent="0.2">
      <c r="A591" s="2">
        <v>19</v>
      </c>
      <c r="B591" s="1" t="s">
        <v>77</v>
      </c>
      <c r="C591" s="4">
        <v>2</v>
      </c>
      <c r="D591" s="8">
        <v>1.01</v>
      </c>
      <c r="E591" s="4">
        <v>1</v>
      </c>
      <c r="F591" s="8">
        <v>0.79</v>
      </c>
      <c r="G591" s="4">
        <v>1</v>
      </c>
      <c r="H591" s="8">
        <v>1.45</v>
      </c>
      <c r="I591" s="4">
        <v>0</v>
      </c>
    </row>
    <row r="592" spans="1:9" x14ac:dyDescent="0.2">
      <c r="A592" s="2">
        <v>19</v>
      </c>
      <c r="B592" s="1" t="s">
        <v>57</v>
      </c>
      <c r="C592" s="4">
        <v>2</v>
      </c>
      <c r="D592" s="8">
        <v>1.01</v>
      </c>
      <c r="E592" s="4">
        <v>1</v>
      </c>
      <c r="F592" s="8">
        <v>0.79</v>
      </c>
      <c r="G592" s="4">
        <v>1</v>
      </c>
      <c r="H592" s="8">
        <v>1.45</v>
      </c>
      <c r="I592" s="4">
        <v>0</v>
      </c>
    </row>
    <row r="593" spans="1:9" x14ac:dyDescent="0.2">
      <c r="A593" s="2">
        <v>19</v>
      </c>
      <c r="B593" s="1" t="s">
        <v>86</v>
      </c>
      <c r="C593" s="4">
        <v>2</v>
      </c>
      <c r="D593" s="8">
        <v>1.01</v>
      </c>
      <c r="E593" s="4">
        <v>0</v>
      </c>
      <c r="F593" s="8">
        <v>0</v>
      </c>
      <c r="G593" s="4">
        <v>2</v>
      </c>
      <c r="H593" s="8">
        <v>2.9</v>
      </c>
      <c r="I593" s="4">
        <v>0</v>
      </c>
    </row>
    <row r="594" spans="1:9" x14ac:dyDescent="0.2">
      <c r="A594" s="2">
        <v>19</v>
      </c>
      <c r="B594" s="1" t="s">
        <v>64</v>
      </c>
      <c r="C594" s="4">
        <v>2</v>
      </c>
      <c r="D594" s="8">
        <v>1.01</v>
      </c>
      <c r="E594" s="4">
        <v>2</v>
      </c>
      <c r="F594" s="8">
        <v>1.57</v>
      </c>
      <c r="G594" s="4">
        <v>0</v>
      </c>
      <c r="H594" s="8">
        <v>0</v>
      </c>
      <c r="I594" s="4">
        <v>0</v>
      </c>
    </row>
    <row r="595" spans="1:9" x14ac:dyDescent="0.2">
      <c r="A595" s="2">
        <v>19</v>
      </c>
      <c r="B595" s="1" t="s">
        <v>70</v>
      </c>
      <c r="C595" s="4">
        <v>2</v>
      </c>
      <c r="D595" s="8">
        <v>1.01</v>
      </c>
      <c r="E595" s="4">
        <v>2</v>
      </c>
      <c r="F595" s="8">
        <v>1.57</v>
      </c>
      <c r="G595" s="4">
        <v>0</v>
      </c>
      <c r="H595" s="8">
        <v>0</v>
      </c>
      <c r="I595" s="4">
        <v>0</v>
      </c>
    </row>
    <row r="596" spans="1:9" x14ac:dyDescent="0.2">
      <c r="A596" s="2">
        <v>19</v>
      </c>
      <c r="B596" s="1" t="s">
        <v>71</v>
      </c>
      <c r="C596" s="4">
        <v>2</v>
      </c>
      <c r="D596" s="8">
        <v>1.01</v>
      </c>
      <c r="E596" s="4">
        <v>1</v>
      </c>
      <c r="F596" s="8">
        <v>0.79</v>
      </c>
      <c r="G596" s="4">
        <v>1</v>
      </c>
      <c r="H596" s="8">
        <v>1.45</v>
      </c>
      <c r="I596" s="4">
        <v>0</v>
      </c>
    </row>
    <row r="597" spans="1:9" x14ac:dyDescent="0.2">
      <c r="A597" s="2">
        <v>19</v>
      </c>
      <c r="B597" s="1" t="s">
        <v>74</v>
      </c>
      <c r="C597" s="4">
        <v>2</v>
      </c>
      <c r="D597" s="8">
        <v>1.01</v>
      </c>
      <c r="E597" s="4">
        <v>1</v>
      </c>
      <c r="F597" s="8">
        <v>0.79</v>
      </c>
      <c r="G597" s="4">
        <v>1</v>
      </c>
      <c r="H597" s="8">
        <v>1.45</v>
      </c>
      <c r="I597" s="4">
        <v>0</v>
      </c>
    </row>
    <row r="598" spans="1:9" x14ac:dyDescent="0.2">
      <c r="A598" s="1"/>
      <c r="C598" s="4"/>
      <c r="D598" s="8"/>
      <c r="E598" s="4"/>
      <c r="F598" s="8"/>
      <c r="G598" s="4"/>
      <c r="H598" s="8"/>
      <c r="I598" s="4"/>
    </row>
    <row r="599" spans="1:9" x14ac:dyDescent="0.2">
      <c r="A599" s="1" t="s">
        <v>25</v>
      </c>
      <c r="C599" s="4"/>
      <c r="D599" s="8"/>
      <c r="E599" s="4"/>
      <c r="F599" s="8"/>
      <c r="G599" s="4"/>
      <c r="H599" s="8"/>
      <c r="I599" s="4"/>
    </row>
    <row r="600" spans="1:9" x14ac:dyDescent="0.2">
      <c r="A600" s="2">
        <v>1</v>
      </c>
      <c r="B600" s="1" t="s">
        <v>67</v>
      </c>
      <c r="C600" s="4">
        <v>35</v>
      </c>
      <c r="D600" s="8">
        <v>12.11</v>
      </c>
      <c r="E600" s="4">
        <v>35</v>
      </c>
      <c r="F600" s="8">
        <v>15.91</v>
      </c>
      <c r="G600" s="4">
        <v>0</v>
      </c>
      <c r="H600" s="8">
        <v>0</v>
      </c>
      <c r="I600" s="4">
        <v>0</v>
      </c>
    </row>
    <row r="601" spans="1:9" x14ac:dyDescent="0.2">
      <c r="A601" s="2">
        <v>2</v>
      </c>
      <c r="B601" s="1" t="s">
        <v>62</v>
      </c>
      <c r="C601" s="4">
        <v>34</v>
      </c>
      <c r="D601" s="8">
        <v>11.76</v>
      </c>
      <c r="E601" s="4">
        <v>23</v>
      </c>
      <c r="F601" s="8">
        <v>10.45</v>
      </c>
      <c r="G601" s="4">
        <v>11</v>
      </c>
      <c r="H601" s="8">
        <v>17.46</v>
      </c>
      <c r="I601" s="4">
        <v>0</v>
      </c>
    </row>
    <row r="602" spans="1:9" x14ac:dyDescent="0.2">
      <c r="A602" s="2">
        <v>3</v>
      </c>
      <c r="B602" s="1" t="s">
        <v>60</v>
      </c>
      <c r="C602" s="4">
        <v>30</v>
      </c>
      <c r="D602" s="8">
        <v>10.38</v>
      </c>
      <c r="E602" s="4">
        <v>29</v>
      </c>
      <c r="F602" s="8">
        <v>13.18</v>
      </c>
      <c r="G602" s="4">
        <v>1</v>
      </c>
      <c r="H602" s="8">
        <v>1.59</v>
      </c>
      <c r="I602" s="4">
        <v>0</v>
      </c>
    </row>
    <row r="603" spans="1:9" x14ac:dyDescent="0.2">
      <c r="A603" s="2">
        <v>4</v>
      </c>
      <c r="B603" s="1" t="s">
        <v>53</v>
      </c>
      <c r="C603" s="4">
        <v>21</v>
      </c>
      <c r="D603" s="8">
        <v>7.27</v>
      </c>
      <c r="E603" s="4">
        <v>14</v>
      </c>
      <c r="F603" s="8">
        <v>6.36</v>
      </c>
      <c r="G603" s="4">
        <v>7</v>
      </c>
      <c r="H603" s="8">
        <v>11.11</v>
      </c>
      <c r="I603" s="4">
        <v>0</v>
      </c>
    </row>
    <row r="604" spans="1:9" x14ac:dyDescent="0.2">
      <c r="A604" s="2">
        <v>5</v>
      </c>
      <c r="B604" s="1" t="s">
        <v>54</v>
      </c>
      <c r="C604" s="4">
        <v>19</v>
      </c>
      <c r="D604" s="8">
        <v>6.57</v>
      </c>
      <c r="E604" s="4">
        <v>16</v>
      </c>
      <c r="F604" s="8">
        <v>7.27</v>
      </c>
      <c r="G604" s="4">
        <v>3</v>
      </c>
      <c r="H604" s="8">
        <v>4.76</v>
      </c>
      <c r="I604" s="4">
        <v>0</v>
      </c>
    </row>
    <row r="605" spans="1:9" x14ac:dyDescent="0.2">
      <c r="A605" s="2">
        <v>6</v>
      </c>
      <c r="B605" s="1" t="s">
        <v>66</v>
      </c>
      <c r="C605" s="4">
        <v>18</v>
      </c>
      <c r="D605" s="8">
        <v>6.23</v>
      </c>
      <c r="E605" s="4">
        <v>16</v>
      </c>
      <c r="F605" s="8">
        <v>7.27</v>
      </c>
      <c r="G605" s="4">
        <v>1</v>
      </c>
      <c r="H605" s="8">
        <v>1.59</v>
      </c>
      <c r="I605" s="4">
        <v>0</v>
      </c>
    </row>
    <row r="606" spans="1:9" x14ac:dyDescent="0.2">
      <c r="A606" s="2">
        <v>7</v>
      </c>
      <c r="B606" s="1" t="s">
        <v>55</v>
      </c>
      <c r="C606" s="4">
        <v>10</v>
      </c>
      <c r="D606" s="8">
        <v>3.46</v>
      </c>
      <c r="E606" s="4">
        <v>8</v>
      </c>
      <c r="F606" s="8">
        <v>3.64</v>
      </c>
      <c r="G606" s="4">
        <v>2</v>
      </c>
      <c r="H606" s="8">
        <v>3.17</v>
      </c>
      <c r="I606" s="4">
        <v>0</v>
      </c>
    </row>
    <row r="607" spans="1:9" x14ac:dyDescent="0.2">
      <c r="A607" s="2">
        <v>8</v>
      </c>
      <c r="B607" s="1" t="s">
        <v>87</v>
      </c>
      <c r="C607" s="4">
        <v>9</v>
      </c>
      <c r="D607" s="8">
        <v>3.11</v>
      </c>
      <c r="E607" s="4">
        <v>8</v>
      </c>
      <c r="F607" s="8">
        <v>3.64</v>
      </c>
      <c r="G607" s="4">
        <v>1</v>
      </c>
      <c r="H607" s="8">
        <v>1.59</v>
      </c>
      <c r="I607" s="4">
        <v>0</v>
      </c>
    </row>
    <row r="608" spans="1:9" x14ac:dyDescent="0.2">
      <c r="A608" s="2">
        <v>8</v>
      </c>
      <c r="B608" s="1" t="s">
        <v>72</v>
      </c>
      <c r="C608" s="4">
        <v>9</v>
      </c>
      <c r="D608" s="8">
        <v>3.11</v>
      </c>
      <c r="E608" s="4">
        <v>8</v>
      </c>
      <c r="F608" s="8">
        <v>3.64</v>
      </c>
      <c r="G608" s="4">
        <v>1</v>
      </c>
      <c r="H608" s="8">
        <v>1.59</v>
      </c>
      <c r="I608" s="4">
        <v>0</v>
      </c>
    </row>
    <row r="609" spans="1:9" x14ac:dyDescent="0.2">
      <c r="A609" s="2">
        <v>10</v>
      </c>
      <c r="B609" s="1" t="s">
        <v>69</v>
      </c>
      <c r="C609" s="4">
        <v>7</v>
      </c>
      <c r="D609" s="8">
        <v>2.42</v>
      </c>
      <c r="E609" s="4">
        <v>7</v>
      </c>
      <c r="F609" s="8">
        <v>3.18</v>
      </c>
      <c r="G609" s="4">
        <v>0</v>
      </c>
      <c r="H609" s="8">
        <v>0</v>
      </c>
      <c r="I609" s="4">
        <v>0</v>
      </c>
    </row>
    <row r="610" spans="1:9" x14ac:dyDescent="0.2">
      <c r="A610" s="2">
        <v>11</v>
      </c>
      <c r="B610" s="1" t="s">
        <v>59</v>
      </c>
      <c r="C610" s="4">
        <v>6</v>
      </c>
      <c r="D610" s="8">
        <v>2.08</v>
      </c>
      <c r="E610" s="4">
        <v>6</v>
      </c>
      <c r="F610" s="8">
        <v>2.73</v>
      </c>
      <c r="G610" s="4">
        <v>0</v>
      </c>
      <c r="H610" s="8">
        <v>0</v>
      </c>
      <c r="I610" s="4">
        <v>0</v>
      </c>
    </row>
    <row r="611" spans="1:9" x14ac:dyDescent="0.2">
      <c r="A611" s="2">
        <v>11</v>
      </c>
      <c r="B611" s="1" t="s">
        <v>61</v>
      </c>
      <c r="C611" s="4">
        <v>6</v>
      </c>
      <c r="D611" s="8">
        <v>2.08</v>
      </c>
      <c r="E611" s="4">
        <v>4</v>
      </c>
      <c r="F611" s="8">
        <v>1.82</v>
      </c>
      <c r="G611" s="4">
        <v>2</v>
      </c>
      <c r="H611" s="8">
        <v>3.17</v>
      </c>
      <c r="I611" s="4">
        <v>0</v>
      </c>
    </row>
    <row r="612" spans="1:9" x14ac:dyDescent="0.2">
      <c r="A612" s="2">
        <v>11</v>
      </c>
      <c r="B612" s="1" t="s">
        <v>63</v>
      </c>
      <c r="C612" s="4">
        <v>6</v>
      </c>
      <c r="D612" s="8">
        <v>2.08</v>
      </c>
      <c r="E612" s="4">
        <v>5</v>
      </c>
      <c r="F612" s="8">
        <v>2.27</v>
      </c>
      <c r="G612" s="4">
        <v>1</v>
      </c>
      <c r="H612" s="8">
        <v>1.59</v>
      </c>
      <c r="I612" s="4">
        <v>0</v>
      </c>
    </row>
    <row r="613" spans="1:9" x14ac:dyDescent="0.2">
      <c r="A613" s="2">
        <v>11</v>
      </c>
      <c r="B613" s="1" t="s">
        <v>65</v>
      </c>
      <c r="C613" s="4">
        <v>6</v>
      </c>
      <c r="D613" s="8">
        <v>2.08</v>
      </c>
      <c r="E613" s="4">
        <v>4</v>
      </c>
      <c r="F613" s="8">
        <v>1.82</v>
      </c>
      <c r="G613" s="4">
        <v>2</v>
      </c>
      <c r="H613" s="8">
        <v>3.17</v>
      </c>
      <c r="I613" s="4">
        <v>0</v>
      </c>
    </row>
    <row r="614" spans="1:9" x14ac:dyDescent="0.2">
      <c r="A614" s="2">
        <v>15</v>
      </c>
      <c r="B614" s="1" t="s">
        <v>79</v>
      </c>
      <c r="C614" s="4">
        <v>5</v>
      </c>
      <c r="D614" s="8">
        <v>1.73</v>
      </c>
      <c r="E614" s="4">
        <v>3</v>
      </c>
      <c r="F614" s="8">
        <v>1.36</v>
      </c>
      <c r="G614" s="4">
        <v>2</v>
      </c>
      <c r="H614" s="8">
        <v>3.17</v>
      </c>
      <c r="I614" s="4">
        <v>0</v>
      </c>
    </row>
    <row r="615" spans="1:9" x14ac:dyDescent="0.2">
      <c r="A615" s="2">
        <v>15</v>
      </c>
      <c r="B615" s="1" t="s">
        <v>64</v>
      </c>
      <c r="C615" s="4">
        <v>5</v>
      </c>
      <c r="D615" s="8">
        <v>1.73</v>
      </c>
      <c r="E615" s="4">
        <v>5</v>
      </c>
      <c r="F615" s="8">
        <v>2.27</v>
      </c>
      <c r="G615" s="4">
        <v>0</v>
      </c>
      <c r="H615" s="8">
        <v>0</v>
      </c>
      <c r="I615" s="4">
        <v>0</v>
      </c>
    </row>
    <row r="616" spans="1:9" x14ac:dyDescent="0.2">
      <c r="A616" s="2">
        <v>15</v>
      </c>
      <c r="B616" s="1" t="s">
        <v>71</v>
      </c>
      <c r="C616" s="4">
        <v>5</v>
      </c>
      <c r="D616" s="8">
        <v>1.73</v>
      </c>
      <c r="E616" s="4">
        <v>0</v>
      </c>
      <c r="F616" s="8">
        <v>0</v>
      </c>
      <c r="G616" s="4">
        <v>5</v>
      </c>
      <c r="H616" s="8">
        <v>7.94</v>
      </c>
      <c r="I616" s="4">
        <v>0</v>
      </c>
    </row>
    <row r="617" spans="1:9" x14ac:dyDescent="0.2">
      <c r="A617" s="2">
        <v>18</v>
      </c>
      <c r="B617" s="1" t="s">
        <v>85</v>
      </c>
      <c r="C617" s="4">
        <v>4</v>
      </c>
      <c r="D617" s="8">
        <v>1.38</v>
      </c>
      <c r="E617" s="4">
        <v>2</v>
      </c>
      <c r="F617" s="8">
        <v>0.91</v>
      </c>
      <c r="G617" s="4">
        <v>2</v>
      </c>
      <c r="H617" s="8">
        <v>3.17</v>
      </c>
      <c r="I617" s="4">
        <v>0</v>
      </c>
    </row>
    <row r="618" spans="1:9" x14ac:dyDescent="0.2">
      <c r="A618" s="2">
        <v>18</v>
      </c>
      <c r="B618" s="1" t="s">
        <v>105</v>
      </c>
      <c r="C618" s="4">
        <v>4</v>
      </c>
      <c r="D618" s="8">
        <v>1.38</v>
      </c>
      <c r="E618" s="4">
        <v>1</v>
      </c>
      <c r="F618" s="8">
        <v>0.45</v>
      </c>
      <c r="G618" s="4">
        <v>3</v>
      </c>
      <c r="H618" s="8">
        <v>4.76</v>
      </c>
      <c r="I618" s="4">
        <v>0</v>
      </c>
    </row>
    <row r="619" spans="1:9" x14ac:dyDescent="0.2">
      <c r="A619" s="2">
        <v>20</v>
      </c>
      <c r="B619" s="1" t="s">
        <v>76</v>
      </c>
      <c r="C619" s="4">
        <v>3</v>
      </c>
      <c r="D619" s="8">
        <v>1.04</v>
      </c>
      <c r="E619" s="4">
        <v>2</v>
      </c>
      <c r="F619" s="8">
        <v>0.91</v>
      </c>
      <c r="G619" s="4">
        <v>0</v>
      </c>
      <c r="H619" s="8">
        <v>0</v>
      </c>
      <c r="I619" s="4">
        <v>1</v>
      </c>
    </row>
    <row r="620" spans="1:9" x14ac:dyDescent="0.2">
      <c r="A620" s="2">
        <v>20</v>
      </c>
      <c r="B620" s="1" t="s">
        <v>91</v>
      </c>
      <c r="C620" s="4">
        <v>3</v>
      </c>
      <c r="D620" s="8">
        <v>1.04</v>
      </c>
      <c r="E620" s="4">
        <v>2</v>
      </c>
      <c r="F620" s="8">
        <v>0.91</v>
      </c>
      <c r="G620" s="4">
        <v>1</v>
      </c>
      <c r="H620" s="8">
        <v>1.59</v>
      </c>
      <c r="I620" s="4">
        <v>0</v>
      </c>
    </row>
    <row r="621" spans="1:9" x14ac:dyDescent="0.2">
      <c r="A621" s="2">
        <v>20</v>
      </c>
      <c r="B621" s="1" t="s">
        <v>103</v>
      </c>
      <c r="C621" s="4">
        <v>3</v>
      </c>
      <c r="D621" s="8">
        <v>1.04</v>
      </c>
      <c r="E621" s="4">
        <v>1</v>
      </c>
      <c r="F621" s="8">
        <v>0.45</v>
      </c>
      <c r="G621" s="4">
        <v>2</v>
      </c>
      <c r="H621" s="8">
        <v>3.17</v>
      </c>
      <c r="I621" s="4">
        <v>0</v>
      </c>
    </row>
    <row r="622" spans="1:9" x14ac:dyDescent="0.2">
      <c r="A622" s="2">
        <v>20</v>
      </c>
      <c r="B622" s="1" t="s">
        <v>104</v>
      </c>
      <c r="C622" s="4">
        <v>3</v>
      </c>
      <c r="D622" s="8">
        <v>1.04</v>
      </c>
      <c r="E622" s="4">
        <v>0</v>
      </c>
      <c r="F622" s="8">
        <v>0</v>
      </c>
      <c r="G622" s="4">
        <v>3</v>
      </c>
      <c r="H622" s="8">
        <v>4.76</v>
      </c>
      <c r="I622" s="4">
        <v>0</v>
      </c>
    </row>
    <row r="623" spans="1:9" x14ac:dyDescent="0.2">
      <c r="A623" s="2">
        <v>20</v>
      </c>
      <c r="B623" s="1" t="s">
        <v>83</v>
      </c>
      <c r="C623" s="4">
        <v>3</v>
      </c>
      <c r="D623" s="8">
        <v>1.04</v>
      </c>
      <c r="E623" s="4">
        <v>2</v>
      </c>
      <c r="F623" s="8">
        <v>0.91</v>
      </c>
      <c r="G623" s="4">
        <v>1</v>
      </c>
      <c r="H623" s="8">
        <v>1.59</v>
      </c>
      <c r="I623" s="4">
        <v>0</v>
      </c>
    </row>
    <row r="624" spans="1:9" x14ac:dyDescent="0.2">
      <c r="A624" s="2">
        <v>20</v>
      </c>
      <c r="B624" s="1" t="s">
        <v>57</v>
      </c>
      <c r="C624" s="4">
        <v>3</v>
      </c>
      <c r="D624" s="8">
        <v>1.04</v>
      </c>
      <c r="E624" s="4">
        <v>2</v>
      </c>
      <c r="F624" s="8">
        <v>0.91</v>
      </c>
      <c r="G624" s="4">
        <v>1</v>
      </c>
      <c r="H624" s="8">
        <v>1.59</v>
      </c>
      <c r="I624" s="4">
        <v>0</v>
      </c>
    </row>
    <row r="625" spans="1:9" x14ac:dyDescent="0.2">
      <c r="A625" s="2">
        <v>20</v>
      </c>
      <c r="B625" s="1" t="s">
        <v>84</v>
      </c>
      <c r="C625" s="4">
        <v>3</v>
      </c>
      <c r="D625" s="8">
        <v>1.04</v>
      </c>
      <c r="E625" s="4">
        <v>1</v>
      </c>
      <c r="F625" s="8">
        <v>0.45</v>
      </c>
      <c r="G625" s="4">
        <v>2</v>
      </c>
      <c r="H625" s="8">
        <v>3.17</v>
      </c>
      <c r="I625" s="4">
        <v>0</v>
      </c>
    </row>
    <row r="626" spans="1:9" x14ac:dyDescent="0.2">
      <c r="A626" s="2">
        <v>20</v>
      </c>
      <c r="B626" s="1" t="s">
        <v>97</v>
      </c>
      <c r="C626" s="4">
        <v>3</v>
      </c>
      <c r="D626" s="8">
        <v>1.04</v>
      </c>
      <c r="E626" s="4">
        <v>0</v>
      </c>
      <c r="F626" s="8">
        <v>0</v>
      </c>
      <c r="G626" s="4">
        <v>2</v>
      </c>
      <c r="H626" s="8">
        <v>3.17</v>
      </c>
      <c r="I626" s="4">
        <v>0</v>
      </c>
    </row>
    <row r="627" spans="1:9" x14ac:dyDescent="0.2">
      <c r="A627" s="1"/>
      <c r="C627" s="4"/>
      <c r="D627" s="8"/>
      <c r="E627" s="4"/>
      <c r="F627" s="8"/>
      <c r="G627" s="4"/>
      <c r="H627" s="8"/>
      <c r="I627" s="4"/>
    </row>
    <row r="628" spans="1:9" x14ac:dyDescent="0.2">
      <c r="A628" s="1" t="s">
        <v>26</v>
      </c>
      <c r="C628" s="4"/>
      <c r="D628" s="8"/>
      <c r="E628" s="4"/>
      <c r="F628" s="8"/>
      <c r="G628" s="4"/>
      <c r="H628" s="8"/>
      <c r="I628" s="4"/>
    </row>
    <row r="629" spans="1:9" x14ac:dyDescent="0.2">
      <c r="A629" s="2">
        <v>1</v>
      </c>
      <c r="B629" s="1" t="s">
        <v>67</v>
      </c>
      <c r="C629" s="4">
        <v>44</v>
      </c>
      <c r="D629" s="8">
        <v>11.06</v>
      </c>
      <c r="E629" s="4">
        <v>44</v>
      </c>
      <c r="F629" s="8">
        <v>14.92</v>
      </c>
      <c r="G629" s="4">
        <v>0</v>
      </c>
      <c r="H629" s="8">
        <v>0</v>
      </c>
      <c r="I629" s="4">
        <v>0</v>
      </c>
    </row>
    <row r="630" spans="1:9" x14ac:dyDescent="0.2">
      <c r="A630" s="2">
        <v>2</v>
      </c>
      <c r="B630" s="1" t="s">
        <v>62</v>
      </c>
      <c r="C630" s="4">
        <v>39</v>
      </c>
      <c r="D630" s="8">
        <v>9.8000000000000007</v>
      </c>
      <c r="E630" s="4">
        <v>25</v>
      </c>
      <c r="F630" s="8">
        <v>8.4700000000000006</v>
      </c>
      <c r="G630" s="4">
        <v>14</v>
      </c>
      <c r="H630" s="8">
        <v>15.05</v>
      </c>
      <c r="I630" s="4">
        <v>0</v>
      </c>
    </row>
    <row r="631" spans="1:9" x14ac:dyDescent="0.2">
      <c r="A631" s="2">
        <v>3</v>
      </c>
      <c r="B631" s="1" t="s">
        <v>66</v>
      </c>
      <c r="C631" s="4">
        <v>34</v>
      </c>
      <c r="D631" s="8">
        <v>8.5399999999999991</v>
      </c>
      <c r="E631" s="4">
        <v>30</v>
      </c>
      <c r="F631" s="8">
        <v>10.17</v>
      </c>
      <c r="G631" s="4">
        <v>4</v>
      </c>
      <c r="H631" s="8">
        <v>4.3</v>
      </c>
      <c r="I631" s="4">
        <v>0</v>
      </c>
    </row>
    <row r="632" spans="1:9" x14ac:dyDescent="0.2">
      <c r="A632" s="2">
        <v>4</v>
      </c>
      <c r="B632" s="1" t="s">
        <v>53</v>
      </c>
      <c r="C632" s="4">
        <v>29</v>
      </c>
      <c r="D632" s="8">
        <v>7.29</v>
      </c>
      <c r="E632" s="4">
        <v>16</v>
      </c>
      <c r="F632" s="8">
        <v>5.42</v>
      </c>
      <c r="G632" s="4">
        <v>13</v>
      </c>
      <c r="H632" s="8">
        <v>13.98</v>
      </c>
      <c r="I632" s="4">
        <v>0</v>
      </c>
    </row>
    <row r="633" spans="1:9" x14ac:dyDescent="0.2">
      <c r="A633" s="2">
        <v>4</v>
      </c>
      <c r="B633" s="1" t="s">
        <v>60</v>
      </c>
      <c r="C633" s="4">
        <v>29</v>
      </c>
      <c r="D633" s="8">
        <v>7.29</v>
      </c>
      <c r="E633" s="4">
        <v>25</v>
      </c>
      <c r="F633" s="8">
        <v>8.4700000000000006</v>
      </c>
      <c r="G633" s="4">
        <v>4</v>
      </c>
      <c r="H633" s="8">
        <v>4.3</v>
      </c>
      <c r="I633" s="4">
        <v>0</v>
      </c>
    </row>
    <row r="634" spans="1:9" x14ac:dyDescent="0.2">
      <c r="A634" s="2">
        <v>6</v>
      </c>
      <c r="B634" s="1" t="s">
        <v>88</v>
      </c>
      <c r="C634" s="4">
        <v>23</v>
      </c>
      <c r="D634" s="8">
        <v>5.78</v>
      </c>
      <c r="E634" s="4">
        <v>22</v>
      </c>
      <c r="F634" s="8">
        <v>7.46</v>
      </c>
      <c r="G634" s="4">
        <v>0</v>
      </c>
      <c r="H634" s="8">
        <v>0</v>
      </c>
      <c r="I634" s="4">
        <v>1</v>
      </c>
    </row>
    <row r="635" spans="1:9" x14ac:dyDescent="0.2">
      <c r="A635" s="2">
        <v>7</v>
      </c>
      <c r="B635" s="1" t="s">
        <v>85</v>
      </c>
      <c r="C635" s="4">
        <v>18</v>
      </c>
      <c r="D635" s="8">
        <v>4.5199999999999996</v>
      </c>
      <c r="E635" s="4">
        <v>11</v>
      </c>
      <c r="F635" s="8">
        <v>3.73</v>
      </c>
      <c r="G635" s="4">
        <v>7</v>
      </c>
      <c r="H635" s="8">
        <v>7.53</v>
      </c>
      <c r="I635" s="4">
        <v>0</v>
      </c>
    </row>
    <row r="636" spans="1:9" x14ac:dyDescent="0.2">
      <c r="A636" s="2">
        <v>7</v>
      </c>
      <c r="B636" s="1" t="s">
        <v>61</v>
      </c>
      <c r="C636" s="4">
        <v>18</v>
      </c>
      <c r="D636" s="8">
        <v>4.5199999999999996</v>
      </c>
      <c r="E636" s="4">
        <v>11</v>
      </c>
      <c r="F636" s="8">
        <v>3.73</v>
      </c>
      <c r="G636" s="4">
        <v>7</v>
      </c>
      <c r="H636" s="8">
        <v>7.53</v>
      </c>
      <c r="I636" s="4">
        <v>0</v>
      </c>
    </row>
    <row r="637" spans="1:9" x14ac:dyDescent="0.2">
      <c r="A637" s="2">
        <v>9</v>
      </c>
      <c r="B637" s="1" t="s">
        <v>87</v>
      </c>
      <c r="C637" s="4">
        <v>17</v>
      </c>
      <c r="D637" s="8">
        <v>4.2699999999999996</v>
      </c>
      <c r="E637" s="4">
        <v>15</v>
      </c>
      <c r="F637" s="8">
        <v>5.08</v>
      </c>
      <c r="G637" s="4">
        <v>1</v>
      </c>
      <c r="H637" s="8">
        <v>1.08</v>
      </c>
      <c r="I637" s="4">
        <v>1</v>
      </c>
    </row>
    <row r="638" spans="1:9" x14ac:dyDescent="0.2">
      <c r="A638" s="2">
        <v>10</v>
      </c>
      <c r="B638" s="1" t="s">
        <v>54</v>
      </c>
      <c r="C638" s="4">
        <v>15</v>
      </c>
      <c r="D638" s="8">
        <v>3.77</v>
      </c>
      <c r="E638" s="4">
        <v>12</v>
      </c>
      <c r="F638" s="8">
        <v>4.07</v>
      </c>
      <c r="G638" s="4">
        <v>3</v>
      </c>
      <c r="H638" s="8">
        <v>3.23</v>
      </c>
      <c r="I638" s="4">
        <v>0</v>
      </c>
    </row>
    <row r="639" spans="1:9" x14ac:dyDescent="0.2">
      <c r="A639" s="2">
        <v>10</v>
      </c>
      <c r="B639" s="1" t="s">
        <v>63</v>
      </c>
      <c r="C639" s="4">
        <v>15</v>
      </c>
      <c r="D639" s="8">
        <v>3.77</v>
      </c>
      <c r="E639" s="4">
        <v>14</v>
      </c>
      <c r="F639" s="8">
        <v>4.75</v>
      </c>
      <c r="G639" s="4">
        <v>1</v>
      </c>
      <c r="H639" s="8">
        <v>1.08</v>
      </c>
      <c r="I639" s="4">
        <v>0</v>
      </c>
    </row>
    <row r="640" spans="1:9" x14ac:dyDescent="0.2">
      <c r="A640" s="2">
        <v>12</v>
      </c>
      <c r="B640" s="1" t="s">
        <v>82</v>
      </c>
      <c r="C640" s="4">
        <v>9</v>
      </c>
      <c r="D640" s="8">
        <v>2.2599999999999998</v>
      </c>
      <c r="E640" s="4">
        <v>2</v>
      </c>
      <c r="F640" s="8">
        <v>0.68</v>
      </c>
      <c r="G640" s="4">
        <v>7</v>
      </c>
      <c r="H640" s="8">
        <v>7.53</v>
      </c>
      <c r="I640" s="4">
        <v>0</v>
      </c>
    </row>
    <row r="641" spans="1:9" x14ac:dyDescent="0.2">
      <c r="A641" s="2">
        <v>12</v>
      </c>
      <c r="B641" s="1" t="s">
        <v>69</v>
      </c>
      <c r="C641" s="4">
        <v>9</v>
      </c>
      <c r="D641" s="8">
        <v>2.2599999999999998</v>
      </c>
      <c r="E641" s="4">
        <v>6</v>
      </c>
      <c r="F641" s="8">
        <v>2.0299999999999998</v>
      </c>
      <c r="G641" s="4">
        <v>1</v>
      </c>
      <c r="H641" s="8">
        <v>1.08</v>
      </c>
      <c r="I641" s="4">
        <v>0</v>
      </c>
    </row>
    <row r="642" spans="1:9" x14ac:dyDescent="0.2">
      <c r="A642" s="2">
        <v>14</v>
      </c>
      <c r="B642" s="1" t="s">
        <v>55</v>
      </c>
      <c r="C642" s="4">
        <v>7</v>
      </c>
      <c r="D642" s="8">
        <v>1.76</v>
      </c>
      <c r="E642" s="4">
        <v>7</v>
      </c>
      <c r="F642" s="8">
        <v>2.37</v>
      </c>
      <c r="G642" s="4">
        <v>0</v>
      </c>
      <c r="H642" s="8">
        <v>0</v>
      </c>
      <c r="I642" s="4">
        <v>0</v>
      </c>
    </row>
    <row r="643" spans="1:9" x14ac:dyDescent="0.2">
      <c r="A643" s="2">
        <v>14</v>
      </c>
      <c r="B643" s="1" t="s">
        <v>83</v>
      </c>
      <c r="C643" s="4">
        <v>7</v>
      </c>
      <c r="D643" s="8">
        <v>1.76</v>
      </c>
      <c r="E643" s="4">
        <v>3</v>
      </c>
      <c r="F643" s="8">
        <v>1.02</v>
      </c>
      <c r="G643" s="4">
        <v>4</v>
      </c>
      <c r="H643" s="8">
        <v>4.3</v>
      </c>
      <c r="I643" s="4">
        <v>0</v>
      </c>
    </row>
    <row r="644" spans="1:9" x14ac:dyDescent="0.2">
      <c r="A644" s="2">
        <v>14</v>
      </c>
      <c r="B644" s="1" t="s">
        <v>65</v>
      </c>
      <c r="C644" s="4">
        <v>7</v>
      </c>
      <c r="D644" s="8">
        <v>1.76</v>
      </c>
      <c r="E644" s="4">
        <v>5</v>
      </c>
      <c r="F644" s="8">
        <v>1.69</v>
      </c>
      <c r="G644" s="4">
        <v>2</v>
      </c>
      <c r="H644" s="8">
        <v>2.15</v>
      </c>
      <c r="I644" s="4">
        <v>0</v>
      </c>
    </row>
    <row r="645" spans="1:9" x14ac:dyDescent="0.2">
      <c r="A645" s="2">
        <v>17</v>
      </c>
      <c r="B645" s="1" t="s">
        <v>76</v>
      </c>
      <c r="C645" s="4">
        <v>6</v>
      </c>
      <c r="D645" s="8">
        <v>1.51</v>
      </c>
      <c r="E645" s="4">
        <v>3</v>
      </c>
      <c r="F645" s="8">
        <v>1.02</v>
      </c>
      <c r="G645" s="4">
        <v>3</v>
      </c>
      <c r="H645" s="8">
        <v>3.23</v>
      </c>
      <c r="I645" s="4">
        <v>0</v>
      </c>
    </row>
    <row r="646" spans="1:9" x14ac:dyDescent="0.2">
      <c r="A646" s="2">
        <v>17</v>
      </c>
      <c r="B646" s="1" t="s">
        <v>70</v>
      </c>
      <c r="C646" s="4">
        <v>6</v>
      </c>
      <c r="D646" s="8">
        <v>1.51</v>
      </c>
      <c r="E646" s="4">
        <v>6</v>
      </c>
      <c r="F646" s="8">
        <v>2.0299999999999998</v>
      </c>
      <c r="G646" s="4">
        <v>0</v>
      </c>
      <c r="H646" s="8">
        <v>0</v>
      </c>
      <c r="I646" s="4">
        <v>0</v>
      </c>
    </row>
    <row r="647" spans="1:9" x14ac:dyDescent="0.2">
      <c r="A647" s="2">
        <v>19</v>
      </c>
      <c r="B647" s="1" t="s">
        <v>77</v>
      </c>
      <c r="C647" s="4">
        <v>5</v>
      </c>
      <c r="D647" s="8">
        <v>1.26</v>
      </c>
      <c r="E647" s="4">
        <v>5</v>
      </c>
      <c r="F647" s="8">
        <v>1.69</v>
      </c>
      <c r="G647" s="4">
        <v>0</v>
      </c>
      <c r="H647" s="8">
        <v>0</v>
      </c>
      <c r="I647" s="4">
        <v>0</v>
      </c>
    </row>
    <row r="648" spans="1:9" x14ac:dyDescent="0.2">
      <c r="A648" s="2">
        <v>19</v>
      </c>
      <c r="B648" s="1" t="s">
        <v>73</v>
      </c>
      <c r="C648" s="4">
        <v>5</v>
      </c>
      <c r="D648" s="8">
        <v>1.26</v>
      </c>
      <c r="E648" s="4">
        <v>4</v>
      </c>
      <c r="F648" s="8">
        <v>1.36</v>
      </c>
      <c r="G648" s="4">
        <v>1</v>
      </c>
      <c r="H648" s="8">
        <v>1.08</v>
      </c>
      <c r="I648" s="4">
        <v>0</v>
      </c>
    </row>
    <row r="649" spans="1:9" x14ac:dyDescent="0.2">
      <c r="A649" s="2">
        <v>19</v>
      </c>
      <c r="B649" s="1" t="s">
        <v>59</v>
      </c>
      <c r="C649" s="4">
        <v>5</v>
      </c>
      <c r="D649" s="8">
        <v>1.26</v>
      </c>
      <c r="E649" s="4">
        <v>5</v>
      </c>
      <c r="F649" s="8">
        <v>1.69</v>
      </c>
      <c r="G649" s="4">
        <v>0</v>
      </c>
      <c r="H649" s="8">
        <v>0</v>
      </c>
      <c r="I649" s="4">
        <v>0</v>
      </c>
    </row>
    <row r="650" spans="1:9" x14ac:dyDescent="0.2">
      <c r="A650" s="2">
        <v>19</v>
      </c>
      <c r="B650" s="1" t="s">
        <v>64</v>
      </c>
      <c r="C650" s="4">
        <v>5</v>
      </c>
      <c r="D650" s="8">
        <v>1.26</v>
      </c>
      <c r="E650" s="4">
        <v>4</v>
      </c>
      <c r="F650" s="8">
        <v>1.36</v>
      </c>
      <c r="G650" s="4">
        <v>1</v>
      </c>
      <c r="H650" s="8">
        <v>1.08</v>
      </c>
      <c r="I650" s="4">
        <v>0</v>
      </c>
    </row>
    <row r="651" spans="1:9" x14ac:dyDescent="0.2">
      <c r="A651" s="2">
        <v>19</v>
      </c>
      <c r="B651" s="1" t="s">
        <v>72</v>
      </c>
      <c r="C651" s="4">
        <v>5</v>
      </c>
      <c r="D651" s="8">
        <v>1.26</v>
      </c>
      <c r="E651" s="4">
        <v>4</v>
      </c>
      <c r="F651" s="8">
        <v>1.36</v>
      </c>
      <c r="G651" s="4">
        <v>1</v>
      </c>
      <c r="H651" s="8">
        <v>1.08</v>
      </c>
      <c r="I651" s="4">
        <v>0</v>
      </c>
    </row>
    <row r="652" spans="1:9" x14ac:dyDescent="0.2">
      <c r="A652" s="1"/>
      <c r="C652" s="4"/>
      <c r="D652" s="8"/>
      <c r="E652" s="4"/>
      <c r="F652" s="8"/>
      <c r="G652" s="4"/>
      <c r="H652" s="8"/>
      <c r="I652" s="4"/>
    </row>
    <row r="653" spans="1:9" x14ac:dyDescent="0.2">
      <c r="A653" s="1" t="s">
        <v>27</v>
      </c>
      <c r="C653" s="4"/>
      <c r="D653" s="8"/>
      <c r="E653" s="4"/>
      <c r="F653" s="8"/>
      <c r="G653" s="4"/>
      <c r="H653" s="8"/>
      <c r="I653" s="4"/>
    </row>
    <row r="654" spans="1:9" x14ac:dyDescent="0.2">
      <c r="A654" s="2">
        <v>1</v>
      </c>
      <c r="B654" s="1" t="s">
        <v>66</v>
      </c>
      <c r="C654" s="4">
        <v>94</v>
      </c>
      <c r="D654" s="8">
        <v>16.350000000000001</v>
      </c>
      <c r="E654" s="4">
        <v>90</v>
      </c>
      <c r="F654" s="8">
        <v>21.03</v>
      </c>
      <c r="G654" s="4">
        <v>4</v>
      </c>
      <c r="H654" s="8">
        <v>3.05</v>
      </c>
      <c r="I654" s="4">
        <v>0</v>
      </c>
    </row>
    <row r="655" spans="1:9" x14ac:dyDescent="0.2">
      <c r="A655" s="2">
        <v>2</v>
      </c>
      <c r="B655" s="1" t="s">
        <v>67</v>
      </c>
      <c r="C655" s="4">
        <v>62</v>
      </c>
      <c r="D655" s="8">
        <v>10.78</v>
      </c>
      <c r="E655" s="4">
        <v>61</v>
      </c>
      <c r="F655" s="8">
        <v>14.25</v>
      </c>
      <c r="G655" s="4">
        <v>1</v>
      </c>
      <c r="H655" s="8">
        <v>0.76</v>
      </c>
      <c r="I655" s="4">
        <v>0</v>
      </c>
    </row>
    <row r="656" spans="1:9" x14ac:dyDescent="0.2">
      <c r="A656" s="2">
        <v>3</v>
      </c>
      <c r="B656" s="1" t="s">
        <v>62</v>
      </c>
      <c r="C656" s="4">
        <v>45</v>
      </c>
      <c r="D656" s="8">
        <v>7.83</v>
      </c>
      <c r="E656" s="4">
        <v>37</v>
      </c>
      <c r="F656" s="8">
        <v>8.64</v>
      </c>
      <c r="G656" s="4">
        <v>8</v>
      </c>
      <c r="H656" s="8">
        <v>6.11</v>
      </c>
      <c r="I656" s="4">
        <v>0</v>
      </c>
    </row>
    <row r="657" spans="1:9" x14ac:dyDescent="0.2">
      <c r="A657" s="2">
        <v>4</v>
      </c>
      <c r="B657" s="1" t="s">
        <v>60</v>
      </c>
      <c r="C657" s="4">
        <v>42</v>
      </c>
      <c r="D657" s="8">
        <v>7.3</v>
      </c>
      <c r="E657" s="4">
        <v>38</v>
      </c>
      <c r="F657" s="8">
        <v>8.8800000000000008</v>
      </c>
      <c r="G657" s="4">
        <v>4</v>
      </c>
      <c r="H657" s="8">
        <v>3.05</v>
      </c>
      <c r="I657" s="4">
        <v>0</v>
      </c>
    </row>
    <row r="658" spans="1:9" x14ac:dyDescent="0.2">
      <c r="A658" s="2">
        <v>5</v>
      </c>
      <c r="B658" s="1" t="s">
        <v>53</v>
      </c>
      <c r="C658" s="4">
        <v>33</v>
      </c>
      <c r="D658" s="8">
        <v>5.74</v>
      </c>
      <c r="E658" s="4">
        <v>12</v>
      </c>
      <c r="F658" s="8">
        <v>2.8</v>
      </c>
      <c r="G658" s="4">
        <v>21</v>
      </c>
      <c r="H658" s="8">
        <v>16.03</v>
      </c>
      <c r="I658" s="4">
        <v>0</v>
      </c>
    </row>
    <row r="659" spans="1:9" x14ac:dyDescent="0.2">
      <c r="A659" s="2">
        <v>6</v>
      </c>
      <c r="B659" s="1" t="s">
        <v>54</v>
      </c>
      <c r="C659" s="4">
        <v>22</v>
      </c>
      <c r="D659" s="8">
        <v>3.83</v>
      </c>
      <c r="E659" s="4">
        <v>20</v>
      </c>
      <c r="F659" s="8">
        <v>4.67</v>
      </c>
      <c r="G659" s="4">
        <v>2</v>
      </c>
      <c r="H659" s="8">
        <v>1.53</v>
      </c>
      <c r="I659" s="4">
        <v>0</v>
      </c>
    </row>
    <row r="660" spans="1:9" x14ac:dyDescent="0.2">
      <c r="A660" s="2">
        <v>7</v>
      </c>
      <c r="B660" s="1" t="s">
        <v>69</v>
      </c>
      <c r="C660" s="4">
        <v>21</v>
      </c>
      <c r="D660" s="8">
        <v>3.65</v>
      </c>
      <c r="E660" s="4">
        <v>11</v>
      </c>
      <c r="F660" s="8">
        <v>2.57</v>
      </c>
      <c r="G660" s="4">
        <v>0</v>
      </c>
      <c r="H660" s="8">
        <v>0</v>
      </c>
      <c r="I660" s="4">
        <v>0</v>
      </c>
    </row>
    <row r="661" spans="1:9" x14ac:dyDescent="0.2">
      <c r="A661" s="2">
        <v>8</v>
      </c>
      <c r="B661" s="1" t="s">
        <v>63</v>
      </c>
      <c r="C661" s="4">
        <v>20</v>
      </c>
      <c r="D661" s="8">
        <v>3.48</v>
      </c>
      <c r="E661" s="4">
        <v>17</v>
      </c>
      <c r="F661" s="8">
        <v>3.97</v>
      </c>
      <c r="G661" s="4">
        <v>3</v>
      </c>
      <c r="H661" s="8">
        <v>2.29</v>
      </c>
      <c r="I661" s="4">
        <v>0</v>
      </c>
    </row>
    <row r="662" spans="1:9" x14ac:dyDescent="0.2">
      <c r="A662" s="2">
        <v>9</v>
      </c>
      <c r="B662" s="1" t="s">
        <v>76</v>
      </c>
      <c r="C662" s="4">
        <v>19</v>
      </c>
      <c r="D662" s="8">
        <v>3.3</v>
      </c>
      <c r="E662" s="4">
        <v>8</v>
      </c>
      <c r="F662" s="8">
        <v>1.87</v>
      </c>
      <c r="G662" s="4">
        <v>11</v>
      </c>
      <c r="H662" s="8">
        <v>8.4</v>
      </c>
      <c r="I662" s="4">
        <v>0</v>
      </c>
    </row>
    <row r="663" spans="1:9" x14ac:dyDescent="0.2">
      <c r="A663" s="2">
        <v>10</v>
      </c>
      <c r="B663" s="1" t="s">
        <v>61</v>
      </c>
      <c r="C663" s="4">
        <v>16</v>
      </c>
      <c r="D663" s="8">
        <v>2.78</v>
      </c>
      <c r="E663" s="4">
        <v>14</v>
      </c>
      <c r="F663" s="8">
        <v>3.27</v>
      </c>
      <c r="G663" s="4">
        <v>2</v>
      </c>
      <c r="H663" s="8">
        <v>1.53</v>
      </c>
      <c r="I663" s="4">
        <v>0</v>
      </c>
    </row>
    <row r="664" spans="1:9" x14ac:dyDescent="0.2">
      <c r="A664" s="2">
        <v>11</v>
      </c>
      <c r="B664" s="1" t="s">
        <v>55</v>
      </c>
      <c r="C664" s="4">
        <v>15</v>
      </c>
      <c r="D664" s="8">
        <v>2.61</v>
      </c>
      <c r="E664" s="4">
        <v>9</v>
      </c>
      <c r="F664" s="8">
        <v>2.1</v>
      </c>
      <c r="G664" s="4">
        <v>6</v>
      </c>
      <c r="H664" s="8">
        <v>4.58</v>
      </c>
      <c r="I664" s="4">
        <v>0</v>
      </c>
    </row>
    <row r="665" spans="1:9" x14ac:dyDescent="0.2">
      <c r="A665" s="2">
        <v>11</v>
      </c>
      <c r="B665" s="1" t="s">
        <v>59</v>
      </c>
      <c r="C665" s="4">
        <v>15</v>
      </c>
      <c r="D665" s="8">
        <v>2.61</v>
      </c>
      <c r="E665" s="4">
        <v>14</v>
      </c>
      <c r="F665" s="8">
        <v>3.27</v>
      </c>
      <c r="G665" s="4">
        <v>1</v>
      </c>
      <c r="H665" s="8">
        <v>0.76</v>
      </c>
      <c r="I665" s="4">
        <v>0</v>
      </c>
    </row>
    <row r="666" spans="1:9" x14ac:dyDescent="0.2">
      <c r="A666" s="2">
        <v>13</v>
      </c>
      <c r="B666" s="1" t="s">
        <v>79</v>
      </c>
      <c r="C666" s="4">
        <v>13</v>
      </c>
      <c r="D666" s="8">
        <v>2.2599999999999998</v>
      </c>
      <c r="E666" s="4">
        <v>7</v>
      </c>
      <c r="F666" s="8">
        <v>1.64</v>
      </c>
      <c r="G666" s="4">
        <v>6</v>
      </c>
      <c r="H666" s="8">
        <v>4.58</v>
      </c>
      <c r="I666" s="4">
        <v>0</v>
      </c>
    </row>
    <row r="667" spans="1:9" x14ac:dyDescent="0.2">
      <c r="A667" s="2">
        <v>14</v>
      </c>
      <c r="B667" s="1" t="s">
        <v>87</v>
      </c>
      <c r="C667" s="4">
        <v>12</v>
      </c>
      <c r="D667" s="8">
        <v>2.09</v>
      </c>
      <c r="E667" s="4">
        <v>12</v>
      </c>
      <c r="F667" s="8">
        <v>2.8</v>
      </c>
      <c r="G667" s="4">
        <v>0</v>
      </c>
      <c r="H667" s="8">
        <v>0</v>
      </c>
      <c r="I667" s="4">
        <v>0</v>
      </c>
    </row>
    <row r="668" spans="1:9" x14ac:dyDescent="0.2">
      <c r="A668" s="2">
        <v>14</v>
      </c>
      <c r="B668" s="1" t="s">
        <v>68</v>
      </c>
      <c r="C668" s="4">
        <v>12</v>
      </c>
      <c r="D668" s="8">
        <v>2.09</v>
      </c>
      <c r="E668" s="4">
        <v>7</v>
      </c>
      <c r="F668" s="8">
        <v>1.64</v>
      </c>
      <c r="G668" s="4">
        <v>4</v>
      </c>
      <c r="H668" s="8">
        <v>3.05</v>
      </c>
      <c r="I668" s="4">
        <v>0</v>
      </c>
    </row>
    <row r="669" spans="1:9" x14ac:dyDescent="0.2">
      <c r="A669" s="2">
        <v>16</v>
      </c>
      <c r="B669" s="1" t="s">
        <v>85</v>
      </c>
      <c r="C669" s="4">
        <v>11</v>
      </c>
      <c r="D669" s="8">
        <v>1.91</v>
      </c>
      <c r="E669" s="4">
        <v>5</v>
      </c>
      <c r="F669" s="8">
        <v>1.17</v>
      </c>
      <c r="G669" s="4">
        <v>6</v>
      </c>
      <c r="H669" s="8">
        <v>4.58</v>
      </c>
      <c r="I669" s="4">
        <v>0</v>
      </c>
    </row>
    <row r="670" spans="1:9" x14ac:dyDescent="0.2">
      <c r="A670" s="2">
        <v>16</v>
      </c>
      <c r="B670" s="1" t="s">
        <v>88</v>
      </c>
      <c r="C670" s="4">
        <v>11</v>
      </c>
      <c r="D670" s="8">
        <v>1.91</v>
      </c>
      <c r="E670" s="4">
        <v>6</v>
      </c>
      <c r="F670" s="8">
        <v>1.4</v>
      </c>
      <c r="G670" s="4">
        <v>3</v>
      </c>
      <c r="H670" s="8">
        <v>2.29</v>
      </c>
      <c r="I670" s="4">
        <v>0</v>
      </c>
    </row>
    <row r="671" spans="1:9" x14ac:dyDescent="0.2">
      <c r="A671" s="2">
        <v>18</v>
      </c>
      <c r="B671" s="1" t="s">
        <v>70</v>
      </c>
      <c r="C671" s="4">
        <v>10</v>
      </c>
      <c r="D671" s="8">
        <v>1.74</v>
      </c>
      <c r="E671" s="4">
        <v>9</v>
      </c>
      <c r="F671" s="8">
        <v>2.1</v>
      </c>
      <c r="G671" s="4">
        <v>1</v>
      </c>
      <c r="H671" s="8">
        <v>0.76</v>
      </c>
      <c r="I671" s="4">
        <v>0</v>
      </c>
    </row>
    <row r="672" spans="1:9" x14ac:dyDescent="0.2">
      <c r="A672" s="2">
        <v>19</v>
      </c>
      <c r="B672" s="1" t="s">
        <v>91</v>
      </c>
      <c r="C672" s="4">
        <v>9</v>
      </c>
      <c r="D672" s="8">
        <v>1.57</v>
      </c>
      <c r="E672" s="4">
        <v>8</v>
      </c>
      <c r="F672" s="8">
        <v>1.87</v>
      </c>
      <c r="G672" s="4">
        <v>1</v>
      </c>
      <c r="H672" s="8">
        <v>0.76</v>
      </c>
      <c r="I672" s="4">
        <v>0</v>
      </c>
    </row>
    <row r="673" spans="1:9" x14ac:dyDescent="0.2">
      <c r="A673" s="2">
        <v>20</v>
      </c>
      <c r="B673" s="1" t="s">
        <v>71</v>
      </c>
      <c r="C673" s="4">
        <v>8</v>
      </c>
      <c r="D673" s="8">
        <v>1.39</v>
      </c>
      <c r="E673" s="4">
        <v>0</v>
      </c>
      <c r="F673" s="8">
        <v>0</v>
      </c>
      <c r="G673" s="4">
        <v>7</v>
      </c>
      <c r="H673" s="8">
        <v>5.34</v>
      </c>
      <c r="I673" s="4">
        <v>0</v>
      </c>
    </row>
    <row r="674" spans="1:9" x14ac:dyDescent="0.2">
      <c r="A674" s="2">
        <v>20</v>
      </c>
      <c r="B674" s="1" t="s">
        <v>72</v>
      </c>
      <c r="C674" s="4">
        <v>8</v>
      </c>
      <c r="D674" s="8">
        <v>1.39</v>
      </c>
      <c r="E674" s="4">
        <v>6</v>
      </c>
      <c r="F674" s="8">
        <v>1.4</v>
      </c>
      <c r="G674" s="4">
        <v>2</v>
      </c>
      <c r="H674" s="8">
        <v>1.53</v>
      </c>
      <c r="I674" s="4">
        <v>0</v>
      </c>
    </row>
    <row r="675" spans="1:9" x14ac:dyDescent="0.2">
      <c r="A675" s="1"/>
      <c r="C675" s="4"/>
      <c r="D675" s="8"/>
      <c r="E675" s="4"/>
      <c r="F675" s="8"/>
      <c r="G675" s="4"/>
      <c r="H675" s="8"/>
      <c r="I675" s="4"/>
    </row>
    <row r="676" spans="1:9" x14ac:dyDescent="0.2">
      <c r="A676" s="1" t="s">
        <v>28</v>
      </c>
      <c r="C676" s="4"/>
      <c r="D676" s="8"/>
      <c r="E676" s="4"/>
      <c r="F676" s="8"/>
      <c r="G676" s="4"/>
      <c r="H676" s="8"/>
      <c r="I676" s="4"/>
    </row>
    <row r="677" spans="1:9" x14ac:dyDescent="0.2">
      <c r="A677" s="2">
        <v>1</v>
      </c>
      <c r="B677" s="1" t="s">
        <v>60</v>
      </c>
      <c r="C677" s="4">
        <v>29</v>
      </c>
      <c r="D677" s="8">
        <v>10.25</v>
      </c>
      <c r="E677" s="4">
        <v>26</v>
      </c>
      <c r="F677" s="8">
        <v>12.68</v>
      </c>
      <c r="G677" s="4">
        <v>3</v>
      </c>
      <c r="H677" s="8">
        <v>4</v>
      </c>
      <c r="I677" s="4">
        <v>0</v>
      </c>
    </row>
    <row r="678" spans="1:9" x14ac:dyDescent="0.2">
      <c r="A678" s="2">
        <v>2</v>
      </c>
      <c r="B678" s="1" t="s">
        <v>62</v>
      </c>
      <c r="C678" s="4">
        <v>28</v>
      </c>
      <c r="D678" s="8">
        <v>9.89</v>
      </c>
      <c r="E678" s="4">
        <v>16</v>
      </c>
      <c r="F678" s="8">
        <v>7.8</v>
      </c>
      <c r="G678" s="4">
        <v>12</v>
      </c>
      <c r="H678" s="8">
        <v>16</v>
      </c>
      <c r="I678" s="4">
        <v>0</v>
      </c>
    </row>
    <row r="679" spans="1:9" x14ac:dyDescent="0.2">
      <c r="A679" s="2">
        <v>3</v>
      </c>
      <c r="B679" s="1" t="s">
        <v>53</v>
      </c>
      <c r="C679" s="4">
        <v>25</v>
      </c>
      <c r="D679" s="8">
        <v>8.83</v>
      </c>
      <c r="E679" s="4">
        <v>12</v>
      </c>
      <c r="F679" s="8">
        <v>5.85</v>
      </c>
      <c r="G679" s="4">
        <v>13</v>
      </c>
      <c r="H679" s="8">
        <v>17.329999999999998</v>
      </c>
      <c r="I679" s="4">
        <v>0</v>
      </c>
    </row>
    <row r="680" spans="1:9" x14ac:dyDescent="0.2">
      <c r="A680" s="2">
        <v>4</v>
      </c>
      <c r="B680" s="1" t="s">
        <v>66</v>
      </c>
      <c r="C680" s="4">
        <v>24</v>
      </c>
      <c r="D680" s="8">
        <v>8.48</v>
      </c>
      <c r="E680" s="4">
        <v>24</v>
      </c>
      <c r="F680" s="8">
        <v>11.71</v>
      </c>
      <c r="G680" s="4">
        <v>0</v>
      </c>
      <c r="H680" s="8">
        <v>0</v>
      </c>
      <c r="I680" s="4">
        <v>0</v>
      </c>
    </row>
    <row r="681" spans="1:9" x14ac:dyDescent="0.2">
      <c r="A681" s="2">
        <v>4</v>
      </c>
      <c r="B681" s="1" t="s">
        <v>67</v>
      </c>
      <c r="C681" s="4">
        <v>24</v>
      </c>
      <c r="D681" s="8">
        <v>8.48</v>
      </c>
      <c r="E681" s="4">
        <v>24</v>
      </c>
      <c r="F681" s="8">
        <v>11.71</v>
      </c>
      <c r="G681" s="4">
        <v>0</v>
      </c>
      <c r="H681" s="8">
        <v>0</v>
      </c>
      <c r="I681" s="4">
        <v>0</v>
      </c>
    </row>
    <row r="682" spans="1:9" x14ac:dyDescent="0.2">
      <c r="A682" s="2">
        <v>6</v>
      </c>
      <c r="B682" s="1" t="s">
        <v>61</v>
      </c>
      <c r="C682" s="4">
        <v>13</v>
      </c>
      <c r="D682" s="8">
        <v>4.59</v>
      </c>
      <c r="E682" s="4">
        <v>13</v>
      </c>
      <c r="F682" s="8">
        <v>6.34</v>
      </c>
      <c r="G682" s="4">
        <v>0</v>
      </c>
      <c r="H682" s="8">
        <v>0</v>
      </c>
      <c r="I682" s="4">
        <v>0</v>
      </c>
    </row>
    <row r="683" spans="1:9" x14ac:dyDescent="0.2">
      <c r="A683" s="2">
        <v>7</v>
      </c>
      <c r="B683" s="1" t="s">
        <v>69</v>
      </c>
      <c r="C683" s="4">
        <v>12</v>
      </c>
      <c r="D683" s="8">
        <v>4.24</v>
      </c>
      <c r="E683" s="4">
        <v>11</v>
      </c>
      <c r="F683" s="8">
        <v>5.37</v>
      </c>
      <c r="G683" s="4">
        <v>0</v>
      </c>
      <c r="H683" s="8">
        <v>0</v>
      </c>
      <c r="I683" s="4">
        <v>0</v>
      </c>
    </row>
    <row r="684" spans="1:9" x14ac:dyDescent="0.2">
      <c r="A684" s="2">
        <v>7</v>
      </c>
      <c r="B684" s="1" t="s">
        <v>70</v>
      </c>
      <c r="C684" s="4">
        <v>12</v>
      </c>
      <c r="D684" s="8">
        <v>4.24</v>
      </c>
      <c r="E684" s="4">
        <v>11</v>
      </c>
      <c r="F684" s="8">
        <v>5.37</v>
      </c>
      <c r="G684" s="4">
        <v>1</v>
      </c>
      <c r="H684" s="8">
        <v>1.33</v>
      </c>
      <c r="I684" s="4">
        <v>0</v>
      </c>
    </row>
    <row r="685" spans="1:9" x14ac:dyDescent="0.2">
      <c r="A685" s="2">
        <v>9</v>
      </c>
      <c r="B685" s="1" t="s">
        <v>54</v>
      </c>
      <c r="C685" s="4">
        <v>11</v>
      </c>
      <c r="D685" s="8">
        <v>3.89</v>
      </c>
      <c r="E685" s="4">
        <v>9</v>
      </c>
      <c r="F685" s="8">
        <v>4.3899999999999997</v>
      </c>
      <c r="G685" s="4">
        <v>2</v>
      </c>
      <c r="H685" s="8">
        <v>2.67</v>
      </c>
      <c r="I685" s="4">
        <v>0</v>
      </c>
    </row>
    <row r="686" spans="1:9" x14ac:dyDescent="0.2">
      <c r="A686" s="2">
        <v>10</v>
      </c>
      <c r="B686" s="1" t="s">
        <v>55</v>
      </c>
      <c r="C686" s="4">
        <v>10</v>
      </c>
      <c r="D686" s="8">
        <v>3.53</v>
      </c>
      <c r="E686" s="4">
        <v>7</v>
      </c>
      <c r="F686" s="8">
        <v>3.41</v>
      </c>
      <c r="G686" s="4">
        <v>3</v>
      </c>
      <c r="H686" s="8">
        <v>4</v>
      </c>
      <c r="I686" s="4">
        <v>0</v>
      </c>
    </row>
    <row r="687" spans="1:9" x14ac:dyDescent="0.2">
      <c r="A687" s="2">
        <v>11</v>
      </c>
      <c r="B687" s="1" t="s">
        <v>57</v>
      </c>
      <c r="C687" s="4">
        <v>8</v>
      </c>
      <c r="D687" s="8">
        <v>2.83</v>
      </c>
      <c r="E687" s="4">
        <v>2</v>
      </c>
      <c r="F687" s="8">
        <v>0.98</v>
      </c>
      <c r="G687" s="4">
        <v>6</v>
      </c>
      <c r="H687" s="8">
        <v>8</v>
      </c>
      <c r="I687" s="4">
        <v>0</v>
      </c>
    </row>
    <row r="688" spans="1:9" x14ac:dyDescent="0.2">
      <c r="A688" s="2">
        <v>12</v>
      </c>
      <c r="B688" s="1" t="s">
        <v>63</v>
      </c>
      <c r="C688" s="4">
        <v>7</v>
      </c>
      <c r="D688" s="8">
        <v>2.4700000000000002</v>
      </c>
      <c r="E688" s="4">
        <v>6</v>
      </c>
      <c r="F688" s="8">
        <v>2.93</v>
      </c>
      <c r="G688" s="4">
        <v>1</v>
      </c>
      <c r="H688" s="8">
        <v>1.33</v>
      </c>
      <c r="I688" s="4">
        <v>0</v>
      </c>
    </row>
    <row r="689" spans="1:9" x14ac:dyDescent="0.2">
      <c r="A689" s="2">
        <v>13</v>
      </c>
      <c r="B689" s="1" t="s">
        <v>76</v>
      </c>
      <c r="C689" s="4">
        <v>6</v>
      </c>
      <c r="D689" s="8">
        <v>2.12</v>
      </c>
      <c r="E689" s="4">
        <v>4</v>
      </c>
      <c r="F689" s="8">
        <v>1.95</v>
      </c>
      <c r="G689" s="4">
        <v>2</v>
      </c>
      <c r="H689" s="8">
        <v>2.67</v>
      </c>
      <c r="I689" s="4">
        <v>0</v>
      </c>
    </row>
    <row r="690" spans="1:9" x14ac:dyDescent="0.2">
      <c r="A690" s="2">
        <v>13</v>
      </c>
      <c r="B690" s="1" t="s">
        <v>59</v>
      </c>
      <c r="C690" s="4">
        <v>6</v>
      </c>
      <c r="D690" s="8">
        <v>2.12</v>
      </c>
      <c r="E690" s="4">
        <v>6</v>
      </c>
      <c r="F690" s="8">
        <v>2.93</v>
      </c>
      <c r="G690" s="4">
        <v>0</v>
      </c>
      <c r="H690" s="8">
        <v>0</v>
      </c>
      <c r="I690" s="4">
        <v>0</v>
      </c>
    </row>
    <row r="691" spans="1:9" x14ac:dyDescent="0.2">
      <c r="A691" s="2">
        <v>13</v>
      </c>
      <c r="B691" s="1" t="s">
        <v>64</v>
      </c>
      <c r="C691" s="4">
        <v>6</v>
      </c>
      <c r="D691" s="8">
        <v>2.12</v>
      </c>
      <c r="E691" s="4">
        <v>6</v>
      </c>
      <c r="F691" s="8">
        <v>2.93</v>
      </c>
      <c r="G691" s="4">
        <v>0</v>
      </c>
      <c r="H691" s="8">
        <v>0</v>
      </c>
      <c r="I691" s="4">
        <v>0</v>
      </c>
    </row>
    <row r="692" spans="1:9" x14ac:dyDescent="0.2">
      <c r="A692" s="2">
        <v>13</v>
      </c>
      <c r="B692" s="1" t="s">
        <v>71</v>
      </c>
      <c r="C692" s="4">
        <v>6</v>
      </c>
      <c r="D692" s="8">
        <v>2.12</v>
      </c>
      <c r="E692" s="4">
        <v>0</v>
      </c>
      <c r="F692" s="8">
        <v>0</v>
      </c>
      <c r="G692" s="4">
        <v>5</v>
      </c>
      <c r="H692" s="8">
        <v>6.67</v>
      </c>
      <c r="I692" s="4">
        <v>0</v>
      </c>
    </row>
    <row r="693" spans="1:9" x14ac:dyDescent="0.2">
      <c r="A693" s="2">
        <v>13</v>
      </c>
      <c r="B693" s="1" t="s">
        <v>72</v>
      </c>
      <c r="C693" s="4">
        <v>6</v>
      </c>
      <c r="D693" s="8">
        <v>2.12</v>
      </c>
      <c r="E693" s="4">
        <v>5</v>
      </c>
      <c r="F693" s="8">
        <v>2.44</v>
      </c>
      <c r="G693" s="4">
        <v>1</v>
      </c>
      <c r="H693" s="8">
        <v>1.33</v>
      </c>
      <c r="I693" s="4">
        <v>0</v>
      </c>
    </row>
    <row r="694" spans="1:9" x14ac:dyDescent="0.2">
      <c r="A694" s="2">
        <v>18</v>
      </c>
      <c r="B694" s="1" t="s">
        <v>85</v>
      </c>
      <c r="C694" s="4">
        <v>5</v>
      </c>
      <c r="D694" s="8">
        <v>1.77</v>
      </c>
      <c r="E694" s="4">
        <v>3</v>
      </c>
      <c r="F694" s="8">
        <v>1.46</v>
      </c>
      <c r="G694" s="4">
        <v>2</v>
      </c>
      <c r="H694" s="8">
        <v>2.67</v>
      </c>
      <c r="I694" s="4">
        <v>0</v>
      </c>
    </row>
    <row r="695" spans="1:9" x14ac:dyDescent="0.2">
      <c r="A695" s="2">
        <v>19</v>
      </c>
      <c r="B695" s="1" t="s">
        <v>75</v>
      </c>
      <c r="C695" s="4">
        <v>4</v>
      </c>
      <c r="D695" s="8">
        <v>1.41</v>
      </c>
      <c r="E695" s="4">
        <v>0</v>
      </c>
      <c r="F695" s="8">
        <v>0</v>
      </c>
      <c r="G695" s="4">
        <v>4</v>
      </c>
      <c r="H695" s="8">
        <v>5.33</v>
      </c>
      <c r="I695" s="4">
        <v>0</v>
      </c>
    </row>
    <row r="696" spans="1:9" x14ac:dyDescent="0.2">
      <c r="A696" s="2">
        <v>19</v>
      </c>
      <c r="B696" s="1" t="s">
        <v>105</v>
      </c>
      <c r="C696" s="4">
        <v>4</v>
      </c>
      <c r="D696" s="8">
        <v>1.41</v>
      </c>
      <c r="E696" s="4">
        <v>0</v>
      </c>
      <c r="F696" s="8">
        <v>0</v>
      </c>
      <c r="G696" s="4">
        <v>3</v>
      </c>
      <c r="H696" s="8">
        <v>4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29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53</v>
      </c>
      <c r="C699" s="4">
        <v>39</v>
      </c>
      <c r="D699" s="8">
        <v>13.09</v>
      </c>
      <c r="E699" s="4">
        <v>22</v>
      </c>
      <c r="F699" s="8">
        <v>9.65</v>
      </c>
      <c r="G699" s="4">
        <v>17</v>
      </c>
      <c r="H699" s="8">
        <v>25.76</v>
      </c>
      <c r="I699" s="4">
        <v>0</v>
      </c>
    </row>
    <row r="700" spans="1:9" x14ac:dyDescent="0.2">
      <c r="A700" s="2">
        <v>2</v>
      </c>
      <c r="B700" s="1" t="s">
        <v>67</v>
      </c>
      <c r="C700" s="4">
        <v>35</v>
      </c>
      <c r="D700" s="8">
        <v>11.74</v>
      </c>
      <c r="E700" s="4">
        <v>35</v>
      </c>
      <c r="F700" s="8">
        <v>15.35</v>
      </c>
      <c r="G700" s="4">
        <v>0</v>
      </c>
      <c r="H700" s="8">
        <v>0</v>
      </c>
      <c r="I700" s="4">
        <v>0</v>
      </c>
    </row>
    <row r="701" spans="1:9" x14ac:dyDescent="0.2">
      <c r="A701" s="2">
        <v>3</v>
      </c>
      <c r="B701" s="1" t="s">
        <v>63</v>
      </c>
      <c r="C701" s="4">
        <v>26</v>
      </c>
      <c r="D701" s="8">
        <v>8.7200000000000006</v>
      </c>
      <c r="E701" s="4">
        <v>22</v>
      </c>
      <c r="F701" s="8">
        <v>9.65</v>
      </c>
      <c r="G701" s="4">
        <v>4</v>
      </c>
      <c r="H701" s="8">
        <v>6.06</v>
      </c>
      <c r="I701" s="4">
        <v>0</v>
      </c>
    </row>
    <row r="702" spans="1:9" x14ac:dyDescent="0.2">
      <c r="A702" s="2">
        <v>4</v>
      </c>
      <c r="B702" s="1" t="s">
        <v>54</v>
      </c>
      <c r="C702" s="4">
        <v>19</v>
      </c>
      <c r="D702" s="8">
        <v>6.38</v>
      </c>
      <c r="E702" s="4">
        <v>17</v>
      </c>
      <c r="F702" s="8">
        <v>7.46</v>
      </c>
      <c r="G702" s="4">
        <v>2</v>
      </c>
      <c r="H702" s="8">
        <v>3.03</v>
      </c>
      <c r="I702" s="4">
        <v>0</v>
      </c>
    </row>
    <row r="703" spans="1:9" x14ac:dyDescent="0.2">
      <c r="A703" s="2">
        <v>4</v>
      </c>
      <c r="B703" s="1" t="s">
        <v>55</v>
      </c>
      <c r="C703" s="4">
        <v>19</v>
      </c>
      <c r="D703" s="8">
        <v>6.38</v>
      </c>
      <c r="E703" s="4">
        <v>10</v>
      </c>
      <c r="F703" s="8">
        <v>4.3899999999999997</v>
      </c>
      <c r="G703" s="4">
        <v>9</v>
      </c>
      <c r="H703" s="8">
        <v>13.64</v>
      </c>
      <c r="I703" s="4">
        <v>0</v>
      </c>
    </row>
    <row r="704" spans="1:9" x14ac:dyDescent="0.2">
      <c r="A704" s="2">
        <v>6</v>
      </c>
      <c r="B704" s="1" t="s">
        <v>66</v>
      </c>
      <c r="C704" s="4">
        <v>18</v>
      </c>
      <c r="D704" s="8">
        <v>6.04</v>
      </c>
      <c r="E704" s="4">
        <v>18</v>
      </c>
      <c r="F704" s="8">
        <v>7.89</v>
      </c>
      <c r="G704" s="4">
        <v>0</v>
      </c>
      <c r="H704" s="8">
        <v>0</v>
      </c>
      <c r="I704" s="4">
        <v>0</v>
      </c>
    </row>
    <row r="705" spans="1:9" x14ac:dyDescent="0.2">
      <c r="A705" s="2">
        <v>7</v>
      </c>
      <c r="B705" s="1" t="s">
        <v>61</v>
      </c>
      <c r="C705" s="4">
        <v>15</v>
      </c>
      <c r="D705" s="8">
        <v>5.03</v>
      </c>
      <c r="E705" s="4">
        <v>12</v>
      </c>
      <c r="F705" s="8">
        <v>5.26</v>
      </c>
      <c r="G705" s="4">
        <v>3</v>
      </c>
      <c r="H705" s="8">
        <v>4.55</v>
      </c>
      <c r="I705" s="4">
        <v>0</v>
      </c>
    </row>
    <row r="706" spans="1:9" x14ac:dyDescent="0.2">
      <c r="A706" s="2">
        <v>7</v>
      </c>
      <c r="B706" s="1" t="s">
        <v>70</v>
      </c>
      <c r="C706" s="4">
        <v>15</v>
      </c>
      <c r="D706" s="8">
        <v>5.03</v>
      </c>
      <c r="E706" s="4">
        <v>14</v>
      </c>
      <c r="F706" s="8">
        <v>6.14</v>
      </c>
      <c r="G706" s="4">
        <v>1</v>
      </c>
      <c r="H706" s="8">
        <v>1.52</v>
      </c>
      <c r="I706" s="4">
        <v>0</v>
      </c>
    </row>
    <row r="707" spans="1:9" x14ac:dyDescent="0.2">
      <c r="A707" s="2">
        <v>9</v>
      </c>
      <c r="B707" s="1" t="s">
        <v>60</v>
      </c>
      <c r="C707" s="4">
        <v>14</v>
      </c>
      <c r="D707" s="8">
        <v>4.7</v>
      </c>
      <c r="E707" s="4">
        <v>14</v>
      </c>
      <c r="F707" s="8">
        <v>6.14</v>
      </c>
      <c r="G707" s="4">
        <v>0</v>
      </c>
      <c r="H707" s="8">
        <v>0</v>
      </c>
      <c r="I707" s="4">
        <v>0</v>
      </c>
    </row>
    <row r="708" spans="1:9" x14ac:dyDescent="0.2">
      <c r="A708" s="2">
        <v>9</v>
      </c>
      <c r="B708" s="1" t="s">
        <v>69</v>
      </c>
      <c r="C708" s="4">
        <v>14</v>
      </c>
      <c r="D708" s="8">
        <v>4.7</v>
      </c>
      <c r="E708" s="4">
        <v>12</v>
      </c>
      <c r="F708" s="8">
        <v>5.26</v>
      </c>
      <c r="G708" s="4">
        <v>0</v>
      </c>
      <c r="H708" s="8">
        <v>0</v>
      </c>
      <c r="I708" s="4">
        <v>0</v>
      </c>
    </row>
    <row r="709" spans="1:9" x14ac:dyDescent="0.2">
      <c r="A709" s="2">
        <v>11</v>
      </c>
      <c r="B709" s="1" t="s">
        <v>62</v>
      </c>
      <c r="C709" s="4">
        <v>12</v>
      </c>
      <c r="D709" s="8">
        <v>4.03</v>
      </c>
      <c r="E709" s="4">
        <v>7</v>
      </c>
      <c r="F709" s="8">
        <v>3.07</v>
      </c>
      <c r="G709" s="4">
        <v>5</v>
      </c>
      <c r="H709" s="8">
        <v>7.58</v>
      </c>
      <c r="I709" s="4">
        <v>0</v>
      </c>
    </row>
    <row r="710" spans="1:9" x14ac:dyDescent="0.2">
      <c r="A710" s="2">
        <v>12</v>
      </c>
      <c r="B710" s="1" t="s">
        <v>65</v>
      </c>
      <c r="C710" s="4">
        <v>8</v>
      </c>
      <c r="D710" s="8">
        <v>2.68</v>
      </c>
      <c r="E710" s="4">
        <v>5</v>
      </c>
      <c r="F710" s="8">
        <v>2.19</v>
      </c>
      <c r="G710" s="4">
        <v>3</v>
      </c>
      <c r="H710" s="8">
        <v>4.55</v>
      </c>
      <c r="I710" s="4">
        <v>0</v>
      </c>
    </row>
    <row r="711" spans="1:9" x14ac:dyDescent="0.2">
      <c r="A711" s="2">
        <v>13</v>
      </c>
      <c r="B711" s="1" t="s">
        <v>58</v>
      </c>
      <c r="C711" s="4">
        <v>7</v>
      </c>
      <c r="D711" s="8">
        <v>2.35</v>
      </c>
      <c r="E711" s="4">
        <v>5</v>
      </c>
      <c r="F711" s="8">
        <v>2.19</v>
      </c>
      <c r="G711" s="4">
        <v>2</v>
      </c>
      <c r="H711" s="8">
        <v>3.03</v>
      </c>
      <c r="I711" s="4">
        <v>0</v>
      </c>
    </row>
    <row r="712" spans="1:9" x14ac:dyDescent="0.2">
      <c r="A712" s="2">
        <v>14</v>
      </c>
      <c r="B712" s="1" t="s">
        <v>79</v>
      </c>
      <c r="C712" s="4">
        <v>5</v>
      </c>
      <c r="D712" s="8">
        <v>1.68</v>
      </c>
      <c r="E712" s="4">
        <v>2</v>
      </c>
      <c r="F712" s="8">
        <v>0.88</v>
      </c>
      <c r="G712" s="4">
        <v>3</v>
      </c>
      <c r="H712" s="8">
        <v>4.55</v>
      </c>
      <c r="I712" s="4">
        <v>0</v>
      </c>
    </row>
    <row r="713" spans="1:9" x14ac:dyDescent="0.2">
      <c r="A713" s="2">
        <v>14</v>
      </c>
      <c r="B713" s="1" t="s">
        <v>72</v>
      </c>
      <c r="C713" s="4">
        <v>5</v>
      </c>
      <c r="D713" s="8">
        <v>1.68</v>
      </c>
      <c r="E713" s="4">
        <v>5</v>
      </c>
      <c r="F713" s="8">
        <v>2.19</v>
      </c>
      <c r="G713" s="4">
        <v>0</v>
      </c>
      <c r="H713" s="8">
        <v>0</v>
      </c>
      <c r="I713" s="4">
        <v>0</v>
      </c>
    </row>
    <row r="714" spans="1:9" x14ac:dyDescent="0.2">
      <c r="A714" s="2">
        <v>16</v>
      </c>
      <c r="B714" s="1" t="s">
        <v>76</v>
      </c>
      <c r="C714" s="4">
        <v>4</v>
      </c>
      <c r="D714" s="8">
        <v>1.34</v>
      </c>
      <c r="E714" s="4">
        <v>2</v>
      </c>
      <c r="F714" s="8">
        <v>0.88</v>
      </c>
      <c r="G714" s="4">
        <v>2</v>
      </c>
      <c r="H714" s="8">
        <v>3.03</v>
      </c>
      <c r="I714" s="4">
        <v>0</v>
      </c>
    </row>
    <row r="715" spans="1:9" x14ac:dyDescent="0.2">
      <c r="A715" s="2">
        <v>16</v>
      </c>
      <c r="B715" s="1" t="s">
        <v>71</v>
      </c>
      <c r="C715" s="4">
        <v>4</v>
      </c>
      <c r="D715" s="8">
        <v>1.34</v>
      </c>
      <c r="E715" s="4">
        <v>0</v>
      </c>
      <c r="F715" s="8">
        <v>0</v>
      </c>
      <c r="G715" s="4">
        <v>3</v>
      </c>
      <c r="H715" s="8">
        <v>4.55</v>
      </c>
      <c r="I715" s="4">
        <v>0</v>
      </c>
    </row>
    <row r="716" spans="1:9" x14ac:dyDescent="0.2">
      <c r="A716" s="2">
        <v>18</v>
      </c>
      <c r="B716" s="1" t="s">
        <v>91</v>
      </c>
      <c r="C716" s="4">
        <v>3</v>
      </c>
      <c r="D716" s="8">
        <v>1.01</v>
      </c>
      <c r="E716" s="4">
        <v>3</v>
      </c>
      <c r="F716" s="8">
        <v>1.32</v>
      </c>
      <c r="G716" s="4">
        <v>0</v>
      </c>
      <c r="H716" s="8">
        <v>0</v>
      </c>
      <c r="I716" s="4">
        <v>0</v>
      </c>
    </row>
    <row r="717" spans="1:9" x14ac:dyDescent="0.2">
      <c r="A717" s="2">
        <v>18</v>
      </c>
      <c r="B717" s="1" t="s">
        <v>88</v>
      </c>
      <c r="C717" s="4">
        <v>3</v>
      </c>
      <c r="D717" s="8">
        <v>1.01</v>
      </c>
      <c r="E717" s="4">
        <v>2</v>
      </c>
      <c r="F717" s="8">
        <v>0.88</v>
      </c>
      <c r="G717" s="4">
        <v>0</v>
      </c>
      <c r="H717" s="8">
        <v>0</v>
      </c>
      <c r="I717" s="4">
        <v>0</v>
      </c>
    </row>
    <row r="718" spans="1:9" x14ac:dyDescent="0.2">
      <c r="A718" s="2">
        <v>20</v>
      </c>
      <c r="B718" s="1" t="s">
        <v>81</v>
      </c>
      <c r="C718" s="4">
        <v>2</v>
      </c>
      <c r="D718" s="8">
        <v>0.67</v>
      </c>
      <c r="E718" s="4">
        <v>2</v>
      </c>
      <c r="F718" s="8">
        <v>0.88</v>
      </c>
      <c r="G718" s="4">
        <v>0</v>
      </c>
      <c r="H718" s="8">
        <v>0</v>
      </c>
      <c r="I718" s="4">
        <v>0</v>
      </c>
    </row>
    <row r="719" spans="1:9" x14ac:dyDescent="0.2">
      <c r="A719" s="2">
        <v>20</v>
      </c>
      <c r="B719" s="1" t="s">
        <v>95</v>
      </c>
      <c r="C719" s="4">
        <v>2</v>
      </c>
      <c r="D719" s="8">
        <v>0.67</v>
      </c>
      <c r="E719" s="4">
        <v>2</v>
      </c>
      <c r="F719" s="8">
        <v>0.88</v>
      </c>
      <c r="G719" s="4">
        <v>0</v>
      </c>
      <c r="H719" s="8">
        <v>0</v>
      </c>
      <c r="I719" s="4">
        <v>0</v>
      </c>
    </row>
    <row r="720" spans="1:9" x14ac:dyDescent="0.2">
      <c r="A720" s="2">
        <v>20</v>
      </c>
      <c r="B720" s="1" t="s">
        <v>85</v>
      </c>
      <c r="C720" s="4">
        <v>2</v>
      </c>
      <c r="D720" s="8">
        <v>0.67</v>
      </c>
      <c r="E720" s="4">
        <v>1</v>
      </c>
      <c r="F720" s="8">
        <v>0.44</v>
      </c>
      <c r="G720" s="4">
        <v>1</v>
      </c>
      <c r="H720" s="8">
        <v>1.52</v>
      </c>
      <c r="I720" s="4">
        <v>0</v>
      </c>
    </row>
    <row r="721" spans="1:9" x14ac:dyDescent="0.2">
      <c r="A721" s="2">
        <v>20</v>
      </c>
      <c r="B721" s="1" t="s">
        <v>59</v>
      </c>
      <c r="C721" s="4">
        <v>2</v>
      </c>
      <c r="D721" s="8">
        <v>0.67</v>
      </c>
      <c r="E721" s="4">
        <v>2</v>
      </c>
      <c r="F721" s="8">
        <v>0.88</v>
      </c>
      <c r="G721" s="4">
        <v>0</v>
      </c>
      <c r="H721" s="8">
        <v>0</v>
      </c>
      <c r="I721" s="4">
        <v>0</v>
      </c>
    </row>
    <row r="722" spans="1:9" x14ac:dyDescent="0.2">
      <c r="A722" s="2">
        <v>20</v>
      </c>
      <c r="B722" s="1" t="s">
        <v>84</v>
      </c>
      <c r="C722" s="4">
        <v>2</v>
      </c>
      <c r="D722" s="8">
        <v>0.67</v>
      </c>
      <c r="E722" s="4">
        <v>2</v>
      </c>
      <c r="F722" s="8">
        <v>0.88</v>
      </c>
      <c r="G722" s="4">
        <v>0</v>
      </c>
      <c r="H722" s="8">
        <v>0</v>
      </c>
      <c r="I722" s="4">
        <v>0</v>
      </c>
    </row>
    <row r="723" spans="1:9" x14ac:dyDescent="0.2">
      <c r="A723" s="2">
        <v>20</v>
      </c>
      <c r="B723" s="1" t="s">
        <v>78</v>
      </c>
      <c r="C723" s="4">
        <v>2</v>
      </c>
      <c r="D723" s="8">
        <v>0.67</v>
      </c>
      <c r="E723" s="4">
        <v>2</v>
      </c>
      <c r="F723" s="8">
        <v>0.88</v>
      </c>
      <c r="G723" s="4">
        <v>0</v>
      </c>
      <c r="H723" s="8">
        <v>0</v>
      </c>
      <c r="I723" s="4">
        <v>0</v>
      </c>
    </row>
    <row r="724" spans="1:9" x14ac:dyDescent="0.2">
      <c r="A724" s="2">
        <v>20</v>
      </c>
      <c r="B724" s="1" t="s">
        <v>82</v>
      </c>
      <c r="C724" s="4">
        <v>2</v>
      </c>
      <c r="D724" s="8">
        <v>0.67</v>
      </c>
      <c r="E724" s="4">
        <v>1</v>
      </c>
      <c r="F724" s="8">
        <v>0.44</v>
      </c>
      <c r="G724" s="4">
        <v>1</v>
      </c>
      <c r="H724" s="8">
        <v>1.52</v>
      </c>
      <c r="I724" s="4">
        <v>0</v>
      </c>
    </row>
    <row r="725" spans="1:9" x14ac:dyDescent="0.2">
      <c r="A725" s="2">
        <v>20</v>
      </c>
      <c r="B725" s="1" t="s">
        <v>98</v>
      </c>
      <c r="C725" s="4">
        <v>2</v>
      </c>
      <c r="D725" s="8">
        <v>0.67</v>
      </c>
      <c r="E725" s="4">
        <v>1</v>
      </c>
      <c r="F725" s="8">
        <v>0.44</v>
      </c>
      <c r="G725" s="4">
        <v>1</v>
      </c>
      <c r="H725" s="8">
        <v>1.52</v>
      </c>
      <c r="I725" s="4">
        <v>0</v>
      </c>
    </row>
    <row r="726" spans="1:9" x14ac:dyDescent="0.2">
      <c r="A726" s="2">
        <v>20</v>
      </c>
      <c r="B726" s="1" t="s">
        <v>74</v>
      </c>
      <c r="C726" s="4">
        <v>2</v>
      </c>
      <c r="D726" s="8">
        <v>0.67</v>
      </c>
      <c r="E726" s="4">
        <v>1</v>
      </c>
      <c r="F726" s="8">
        <v>0.44</v>
      </c>
      <c r="G726" s="4">
        <v>1</v>
      </c>
      <c r="H726" s="8">
        <v>1.52</v>
      </c>
      <c r="I726" s="4">
        <v>0</v>
      </c>
    </row>
    <row r="727" spans="1:9" x14ac:dyDescent="0.2">
      <c r="A727" s="1"/>
      <c r="C727" s="4"/>
      <c r="D727" s="8"/>
      <c r="E727" s="4"/>
      <c r="F727" s="8"/>
      <c r="G727" s="4"/>
      <c r="H727" s="8"/>
      <c r="I72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320F-DB1C-410D-93B3-FFD6D3692B2D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50</v>
      </c>
      <c r="D6" s="8">
        <v>17.3</v>
      </c>
      <c r="E6" s="12">
        <v>38</v>
      </c>
      <c r="F6" s="8">
        <v>17.27</v>
      </c>
      <c r="G6" s="12">
        <v>12</v>
      </c>
      <c r="H6" s="8">
        <v>19.05</v>
      </c>
      <c r="I6" s="12">
        <v>0</v>
      </c>
    </row>
    <row r="7" spans="2:9" ht="15" customHeight="1" x14ac:dyDescent="0.2">
      <c r="B7" t="s">
        <v>32</v>
      </c>
      <c r="C7" s="12">
        <v>28</v>
      </c>
      <c r="D7" s="8">
        <v>9.69</v>
      </c>
      <c r="E7" s="12">
        <v>15</v>
      </c>
      <c r="F7" s="8">
        <v>6.82</v>
      </c>
      <c r="G7" s="12">
        <v>12</v>
      </c>
      <c r="H7" s="8">
        <v>19.05</v>
      </c>
      <c r="I7" s="12">
        <v>1</v>
      </c>
    </row>
    <row r="8" spans="2:9" ht="15" customHeight="1" x14ac:dyDescent="0.2">
      <c r="B8" t="s">
        <v>33</v>
      </c>
      <c r="C8" s="12">
        <v>1</v>
      </c>
      <c r="D8" s="8">
        <v>0.35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3</v>
      </c>
      <c r="D10" s="8">
        <v>1.04</v>
      </c>
      <c r="E10" s="12">
        <v>2</v>
      </c>
      <c r="F10" s="8">
        <v>0.91</v>
      </c>
      <c r="G10" s="12">
        <v>1</v>
      </c>
      <c r="H10" s="8">
        <v>1.59</v>
      </c>
      <c r="I10" s="12">
        <v>0</v>
      </c>
    </row>
    <row r="11" spans="2:9" ht="15" customHeight="1" x14ac:dyDescent="0.2">
      <c r="B11" t="s">
        <v>36</v>
      </c>
      <c r="C11" s="12">
        <v>90</v>
      </c>
      <c r="D11" s="8">
        <v>31.14</v>
      </c>
      <c r="E11" s="12">
        <v>70</v>
      </c>
      <c r="F11" s="8">
        <v>31.82</v>
      </c>
      <c r="G11" s="12">
        <v>20</v>
      </c>
      <c r="H11" s="8">
        <v>31.75</v>
      </c>
      <c r="I11" s="12">
        <v>0</v>
      </c>
    </row>
    <row r="12" spans="2:9" ht="15" customHeight="1" x14ac:dyDescent="0.2">
      <c r="B12" t="s">
        <v>37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1.59</v>
      </c>
      <c r="I12" s="12">
        <v>0</v>
      </c>
    </row>
    <row r="13" spans="2:9" ht="15" customHeight="1" x14ac:dyDescent="0.2">
      <c r="B13" t="s">
        <v>38</v>
      </c>
      <c r="C13" s="12">
        <v>9</v>
      </c>
      <c r="D13" s="8">
        <v>3.11</v>
      </c>
      <c r="E13" s="12">
        <v>5</v>
      </c>
      <c r="F13" s="8">
        <v>2.27</v>
      </c>
      <c r="G13" s="12">
        <v>3</v>
      </c>
      <c r="H13" s="8">
        <v>4.76</v>
      </c>
      <c r="I13" s="12">
        <v>0</v>
      </c>
    </row>
    <row r="14" spans="2:9" ht="15" customHeight="1" x14ac:dyDescent="0.2">
      <c r="B14" t="s">
        <v>39</v>
      </c>
      <c r="C14" s="12">
        <v>11</v>
      </c>
      <c r="D14" s="8">
        <v>3.81</v>
      </c>
      <c r="E14" s="12">
        <v>9</v>
      </c>
      <c r="F14" s="8">
        <v>4.09</v>
      </c>
      <c r="G14" s="12">
        <v>2</v>
      </c>
      <c r="H14" s="8">
        <v>3.17</v>
      </c>
      <c r="I14" s="12">
        <v>0</v>
      </c>
    </row>
    <row r="15" spans="2:9" ht="15" customHeight="1" x14ac:dyDescent="0.2">
      <c r="B15" t="s">
        <v>40</v>
      </c>
      <c r="C15" s="12">
        <v>29</v>
      </c>
      <c r="D15" s="8">
        <v>10.029999999999999</v>
      </c>
      <c r="E15" s="12">
        <v>25</v>
      </c>
      <c r="F15" s="8">
        <v>11.36</v>
      </c>
      <c r="G15" s="12">
        <v>3</v>
      </c>
      <c r="H15" s="8">
        <v>4.76</v>
      </c>
      <c r="I15" s="12">
        <v>0</v>
      </c>
    </row>
    <row r="16" spans="2:9" ht="15" customHeight="1" x14ac:dyDescent="0.2">
      <c r="B16" t="s">
        <v>41</v>
      </c>
      <c r="C16" s="12">
        <v>39</v>
      </c>
      <c r="D16" s="8">
        <v>13.49</v>
      </c>
      <c r="E16" s="12">
        <v>37</v>
      </c>
      <c r="F16" s="8">
        <v>16.82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42</v>
      </c>
      <c r="C17" s="12">
        <v>7</v>
      </c>
      <c r="D17" s="8">
        <v>2.42</v>
      </c>
      <c r="E17" s="12">
        <v>7</v>
      </c>
      <c r="F17" s="8">
        <v>3.18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7</v>
      </c>
      <c r="D18" s="8">
        <v>2.42</v>
      </c>
      <c r="E18" s="12">
        <v>2</v>
      </c>
      <c r="F18" s="8">
        <v>0.91</v>
      </c>
      <c r="G18" s="12">
        <v>5</v>
      </c>
      <c r="H18" s="8">
        <v>7.94</v>
      </c>
      <c r="I18" s="12">
        <v>0</v>
      </c>
    </row>
    <row r="19" spans="2:9" ht="15" customHeight="1" x14ac:dyDescent="0.2">
      <c r="B19" t="s">
        <v>44</v>
      </c>
      <c r="C19" s="12">
        <v>14</v>
      </c>
      <c r="D19" s="8">
        <v>4.84</v>
      </c>
      <c r="E19" s="12">
        <v>10</v>
      </c>
      <c r="F19" s="8">
        <v>4.55</v>
      </c>
      <c r="G19" s="12">
        <v>4</v>
      </c>
      <c r="H19" s="8">
        <v>6.35</v>
      </c>
      <c r="I19" s="12">
        <v>0</v>
      </c>
    </row>
    <row r="20" spans="2:9" ht="15" customHeight="1" x14ac:dyDescent="0.2">
      <c r="B20" s="9" t="s">
        <v>198</v>
      </c>
      <c r="C20" s="12">
        <f>SUM(LTBL_24471[総数／事業所数])</f>
        <v>289</v>
      </c>
      <c r="E20" s="12">
        <f>SUBTOTAL(109,LTBL_24471[個人／事業所数])</f>
        <v>220</v>
      </c>
      <c r="G20" s="12">
        <f>SUBTOTAL(109,LTBL_24471[法人／事業所数])</f>
        <v>63</v>
      </c>
      <c r="I20" s="12">
        <f>SUBTOTAL(109,LTBL_24471[法人以外の団体／事業所数])</f>
        <v>1</v>
      </c>
    </row>
    <row r="21" spans="2:9" ht="15" customHeight="1" x14ac:dyDescent="0.2">
      <c r="E21" s="11">
        <f>LTBL_24471[[#Totals],[個人／事業所数]]/LTBL_24471[[#Totals],[総数／事業所数]]</f>
        <v>0.76124567474048443</v>
      </c>
      <c r="G21" s="11">
        <f>LTBL_24471[[#Totals],[法人／事業所数]]/LTBL_24471[[#Totals],[総数／事業所数]]</f>
        <v>0.2179930795847751</v>
      </c>
      <c r="I21" s="11">
        <f>LTBL_24471[[#Totals],[法人以外の団体／事業所数]]/LTBL_24471[[#Totals],[総数／事業所数]]</f>
        <v>3.4602076124567475E-3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35</v>
      </c>
      <c r="D24" s="8">
        <v>12.11</v>
      </c>
      <c r="E24" s="12">
        <v>35</v>
      </c>
      <c r="F24" s="8">
        <v>15.91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62</v>
      </c>
      <c r="C25" s="12">
        <v>34</v>
      </c>
      <c r="D25" s="8">
        <v>11.76</v>
      </c>
      <c r="E25" s="12">
        <v>23</v>
      </c>
      <c r="F25" s="8">
        <v>10.45</v>
      </c>
      <c r="G25" s="12">
        <v>11</v>
      </c>
      <c r="H25" s="8">
        <v>17.46</v>
      </c>
      <c r="I25" s="12">
        <v>0</v>
      </c>
    </row>
    <row r="26" spans="2:9" ht="15" customHeight="1" x14ac:dyDescent="0.2">
      <c r="B26" t="s">
        <v>60</v>
      </c>
      <c r="C26" s="12">
        <v>30</v>
      </c>
      <c r="D26" s="8">
        <v>10.38</v>
      </c>
      <c r="E26" s="12">
        <v>29</v>
      </c>
      <c r="F26" s="8">
        <v>13.18</v>
      </c>
      <c r="G26" s="12">
        <v>1</v>
      </c>
      <c r="H26" s="8">
        <v>1.59</v>
      </c>
      <c r="I26" s="12">
        <v>0</v>
      </c>
    </row>
    <row r="27" spans="2:9" ht="15" customHeight="1" x14ac:dyDescent="0.2">
      <c r="B27" t="s">
        <v>53</v>
      </c>
      <c r="C27" s="12">
        <v>21</v>
      </c>
      <c r="D27" s="8">
        <v>7.27</v>
      </c>
      <c r="E27" s="12">
        <v>14</v>
      </c>
      <c r="F27" s="8">
        <v>6.36</v>
      </c>
      <c r="G27" s="12">
        <v>7</v>
      </c>
      <c r="H27" s="8">
        <v>11.11</v>
      </c>
      <c r="I27" s="12">
        <v>0</v>
      </c>
    </row>
    <row r="28" spans="2:9" ht="15" customHeight="1" x14ac:dyDescent="0.2">
      <c r="B28" t="s">
        <v>54</v>
      </c>
      <c r="C28" s="12">
        <v>19</v>
      </c>
      <c r="D28" s="8">
        <v>6.57</v>
      </c>
      <c r="E28" s="12">
        <v>16</v>
      </c>
      <c r="F28" s="8">
        <v>7.27</v>
      </c>
      <c r="G28" s="12">
        <v>3</v>
      </c>
      <c r="H28" s="8">
        <v>4.76</v>
      </c>
      <c r="I28" s="12">
        <v>0</v>
      </c>
    </row>
    <row r="29" spans="2:9" ht="15" customHeight="1" x14ac:dyDescent="0.2">
      <c r="B29" t="s">
        <v>66</v>
      </c>
      <c r="C29" s="12">
        <v>18</v>
      </c>
      <c r="D29" s="8">
        <v>6.23</v>
      </c>
      <c r="E29" s="12">
        <v>16</v>
      </c>
      <c r="F29" s="8">
        <v>7.27</v>
      </c>
      <c r="G29" s="12">
        <v>1</v>
      </c>
      <c r="H29" s="8">
        <v>1.59</v>
      </c>
      <c r="I29" s="12">
        <v>0</v>
      </c>
    </row>
    <row r="30" spans="2:9" ht="15" customHeight="1" x14ac:dyDescent="0.2">
      <c r="B30" t="s">
        <v>55</v>
      </c>
      <c r="C30" s="12">
        <v>10</v>
      </c>
      <c r="D30" s="8">
        <v>3.46</v>
      </c>
      <c r="E30" s="12">
        <v>8</v>
      </c>
      <c r="F30" s="8">
        <v>3.64</v>
      </c>
      <c r="G30" s="12">
        <v>2</v>
      </c>
      <c r="H30" s="8">
        <v>3.17</v>
      </c>
      <c r="I30" s="12">
        <v>0</v>
      </c>
    </row>
    <row r="31" spans="2:9" ht="15" customHeight="1" x14ac:dyDescent="0.2">
      <c r="B31" t="s">
        <v>87</v>
      </c>
      <c r="C31" s="12">
        <v>9</v>
      </c>
      <c r="D31" s="8">
        <v>3.11</v>
      </c>
      <c r="E31" s="12">
        <v>8</v>
      </c>
      <c r="F31" s="8">
        <v>3.64</v>
      </c>
      <c r="G31" s="12">
        <v>1</v>
      </c>
      <c r="H31" s="8">
        <v>1.59</v>
      </c>
      <c r="I31" s="12">
        <v>0</v>
      </c>
    </row>
    <row r="32" spans="2:9" ht="15" customHeight="1" x14ac:dyDescent="0.2">
      <c r="B32" t="s">
        <v>72</v>
      </c>
      <c r="C32" s="12">
        <v>9</v>
      </c>
      <c r="D32" s="8">
        <v>3.11</v>
      </c>
      <c r="E32" s="12">
        <v>8</v>
      </c>
      <c r="F32" s="8">
        <v>3.64</v>
      </c>
      <c r="G32" s="12">
        <v>1</v>
      </c>
      <c r="H32" s="8">
        <v>1.59</v>
      </c>
      <c r="I32" s="12">
        <v>0</v>
      </c>
    </row>
    <row r="33" spans="2:9" ht="15" customHeight="1" x14ac:dyDescent="0.2">
      <c r="B33" t="s">
        <v>69</v>
      </c>
      <c r="C33" s="12">
        <v>7</v>
      </c>
      <c r="D33" s="8">
        <v>2.42</v>
      </c>
      <c r="E33" s="12">
        <v>7</v>
      </c>
      <c r="F33" s="8">
        <v>3.18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59</v>
      </c>
      <c r="C34" s="12">
        <v>6</v>
      </c>
      <c r="D34" s="8">
        <v>2.08</v>
      </c>
      <c r="E34" s="12">
        <v>6</v>
      </c>
      <c r="F34" s="8">
        <v>2.73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61</v>
      </c>
      <c r="C35" s="12">
        <v>6</v>
      </c>
      <c r="D35" s="8">
        <v>2.08</v>
      </c>
      <c r="E35" s="12">
        <v>4</v>
      </c>
      <c r="F35" s="8">
        <v>1.82</v>
      </c>
      <c r="G35" s="12">
        <v>2</v>
      </c>
      <c r="H35" s="8">
        <v>3.17</v>
      </c>
      <c r="I35" s="12">
        <v>0</v>
      </c>
    </row>
    <row r="36" spans="2:9" ht="15" customHeight="1" x14ac:dyDescent="0.2">
      <c r="B36" t="s">
        <v>63</v>
      </c>
      <c r="C36" s="12">
        <v>6</v>
      </c>
      <c r="D36" s="8">
        <v>2.08</v>
      </c>
      <c r="E36" s="12">
        <v>5</v>
      </c>
      <c r="F36" s="8">
        <v>2.27</v>
      </c>
      <c r="G36" s="12">
        <v>1</v>
      </c>
      <c r="H36" s="8">
        <v>1.59</v>
      </c>
      <c r="I36" s="12">
        <v>0</v>
      </c>
    </row>
    <row r="37" spans="2:9" ht="15" customHeight="1" x14ac:dyDescent="0.2">
      <c r="B37" t="s">
        <v>65</v>
      </c>
      <c r="C37" s="12">
        <v>6</v>
      </c>
      <c r="D37" s="8">
        <v>2.08</v>
      </c>
      <c r="E37" s="12">
        <v>4</v>
      </c>
      <c r="F37" s="8">
        <v>1.82</v>
      </c>
      <c r="G37" s="12">
        <v>2</v>
      </c>
      <c r="H37" s="8">
        <v>3.17</v>
      </c>
      <c r="I37" s="12">
        <v>0</v>
      </c>
    </row>
    <row r="38" spans="2:9" ht="15" customHeight="1" x14ac:dyDescent="0.2">
      <c r="B38" t="s">
        <v>79</v>
      </c>
      <c r="C38" s="12">
        <v>5</v>
      </c>
      <c r="D38" s="8">
        <v>1.73</v>
      </c>
      <c r="E38" s="12">
        <v>3</v>
      </c>
      <c r="F38" s="8">
        <v>1.36</v>
      </c>
      <c r="G38" s="12">
        <v>2</v>
      </c>
      <c r="H38" s="8">
        <v>3.17</v>
      </c>
      <c r="I38" s="12">
        <v>0</v>
      </c>
    </row>
    <row r="39" spans="2:9" ht="15" customHeight="1" x14ac:dyDescent="0.2">
      <c r="B39" t="s">
        <v>64</v>
      </c>
      <c r="C39" s="12">
        <v>5</v>
      </c>
      <c r="D39" s="8">
        <v>1.73</v>
      </c>
      <c r="E39" s="12">
        <v>5</v>
      </c>
      <c r="F39" s="8">
        <v>2.27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5</v>
      </c>
      <c r="D40" s="8">
        <v>1.73</v>
      </c>
      <c r="E40" s="12">
        <v>0</v>
      </c>
      <c r="F40" s="8">
        <v>0</v>
      </c>
      <c r="G40" s="12">
        <v>5</v>
      </c>
      <c r="H40" s="8">
        <v>7.94</v>
      </c>
      <c r="I40" s="12">
        <v>0</v>
      </c>
    </row>
    <row r="41" spans="2:9" ht="15" customHeight="1" x14ac:dyDescent="0.2">
      <c r="B41" t="s">
        <v>85</v>
      </c>
      <c r="C41" s="12">
        <v>4</v>
      </c>
      <c r="D41" s="8">
        <v>1.38</v>
      </c>
      <c r="E41" s="12">
        <v>2</v>
      </c>
      <c r="F41" s="8">
        <v>0.91</v>
      </c>
      <c r="G41" s="12">
        <v>2</v>
      </c>
      <c r="H41" s="8">
        <v>3.17</v>
      </c>
      <c r="I41" s="12">
        <v>0</v>
      </c>
    </row>
    <row r="42" spans="2:9" ht="15" customHeight="1" x14ac:dyDescent="0.2">
      <c r="B42" t="s">
        <v>105</v>
      </c>
      <c r="C42" s="12">
        <v>4</v>
      </c>
      <c r="D42" s="8">
        <v>1.38</v>
      </c>
      <c r="E42" s="12">
        <v>1</v>
      </c>
      <c r="F42" s="8">
        <v>0.45</v>
      </c>
      <c r="G42" s="12">
        <v>3</v>
      </c>
      <c r="H42" s="8">
        <v>4.76</v>
      </c>
      <c r="I42" s="12">
        <v>0</v>
      </c>
    </row>
    <row r="43" spans="2:9" ht="15" customHeight="1" x14ac:dyDescent="0.2">
      <c r="B43" t="s">
        <v>76</v>
      </c>
      <c r="C43" s="12">
        <v>3</v>
      </c>
      <c r="D43" s="8">
        <v>1.04</v>
      </c>
      <c r="E43" s="12">
        <v>2</v>
      </c>
      <c r="F43" s="8">
        <v>0.91</v>
      </c>
      <c r="G43" s="12">
        <v>0</v>
      </c>
      <c r="H43" s="8">
        <v>0</v>
      </c>
      <c r="I43" s="12">
        <v>1</v>
      </c>
    </row>
    <row r="44" spans="2:9" ht="15" customHeight="1" x14ac:dyDescent="0.2">
      <c r="B44" t="s">
        <v>91</v>
      </c>
      <c r="C44" s="12">
        <v>3</v>
      </c>
      <c r="D44" s="8">
        <v>1.04</v>
      </c>
      <c r="E44" s="12">
        <v>2</v>
      </c>
      <c r="F44" s="8">
        <v>0.91</v>
      </c>
      <c r="G44" s="12">
        <v>1</v>
      </c>
      <c r="H44" s="8">
        <v>1.59</v>
      </c>
      <c r="I44" s="12">
        <v>0</v>
      </c>
    </row>
    <row r="45" spans="2:9" ht="15" customHeight="1" x14ac:dyDescent="0.2">
      <c r="B45" t="s">
        <v>103</v>
      </c>
      <c r="C45" s="12">
        <v>3</v>
      </c>
      <c r="D45" s="8">
        <v>1.04</v>
      </c>
      <c r="E45" s="12">
        <v>1</v>
      </c>
      <c r="F45" s="8">
        <v>0.45</v>
      </c>
      <c r="G45" s="12">
        <v>2</v>
      </c>
      <c r="H45" s="8">
        <v>3.17</v>
      </c>
      <c r="I45" s="12">
        <v>0</v>
      </c>
    </row>
    <row r="46" spans="2:9" ht="15" customHeight="1" x14ac:dyDescent="0.2">
      <c r="B46" t="s">
        <v>104</v>
      </c>
      <c r="C46" s="12">
        <v>3</v>
      </c>
      <c r="D46" s="8">
        <v>1.04</v>
      </c>
      <c r="E46" s="12">
        <v>0</v>
      </c>
      <c r="F46" s="8">
        <v>0</v>
      </c>
      <c r="G46" s="12">
        <v>3</v>
      </c>
      <c r="H46" s="8">
        <v>4.76</v>
      </c>
      <c r="I46" s="12">
        <v>0</v>
      </c>
    </row>
    <row r="47" spans="2:9" ht="15" customHeight="1" x14ac:dyDescent="0.2">
      <c r="B47" t="s">
        <v>83</v>
      </c>
      <c r="C47" s="12">
        <v>3</v>
      </c>
      <c r="D47" s="8">
        <v>1.04</v>
      </c>
      <c r="E47" s="12">
        <v>2</v>
      </c>
      <c r="F47" s="8">
        <v>0.91</v>
      </c>
      <c r="G47" s="12">
        <v>1</v>
      </c>
      <c r="H47" s="8">
        <v>1.59</v>
      </c>
      <c r="I47" s="12">
        <v>0</v>
      </c>
    </row>
    <row r="48" spans="2:9" ht="15" customHeight="1" x14ac:dyDescent="0.2">
      <c r="B48" t="s">
        <v>57</v>
      </c>
      <c r="C48" s="12">
        <v>3</v>
      </c>
      <c r="D48" s="8">
        <v>1.04</v>
      </c>
      <c r="E48" s="12">
        <v>2</v>
      </c>
      <c r="F48" s="8">
        <v>0.91</v>
      </c>
      <c r="G48" s="12">
        <v>1</v>
      </c>
      <c r="H48" s="8">
        <v>1.59</v>
      </c>
      <c r="I48" s="12">
        <v>0</v>
      </c>
    </row>
    <row r="49" spans="2:9" ht="15" customHeight="1" x14ac:dyDescent="0.2">
      <c r="B49" t="s">
        <v>84</v>
      </c>
      <c r="C49" s="12">
        <v>3</v>
      </c>
      <c r="D49" s="8">
        <v>1.04</v>
      </c>
      <c r="E49" s="12">
        <v>1</v>
      </c>
      <c r="F49" s="8">
        <v>0.45</v>
      </c>
      <c r="G49" s="12">
        <v>2</v>
      </c>
      <c r="H49" s="8">
        <v>3.17</v>
      </c>
      <c r="I49" s="12">
        <v>0</v>
      </c>
    </row>
    <row r="50" spans="2:9" ht="15" customHeight="1" x14ac:dyDescent="0.2">
      <c r="B50" t="s">
        <v>97</v>
      </c>
      <c r="C50" s="12">
        <v>3</v>
      </c>
      <c r="D50" s="8">
        <v>1.04</v>
      </c>
      <c r="E50" s="12">
        <v>0</v>
      </c>
      <c r="F50" s="8">
        <v>0</v>
      </c>
      <c r="G50" s="12">
        <v>2</v>
      </c>
      <c r="H50" s="8">
        <v>3.17</v>
      </c>
      <c r="I50" s="12">
        <v>0</v>
      </c>
    </row>
    <row r="53" spans="2:9" ht="33" customHeight="1" x14ac:dyDescent="0.2">
      <c r="B53" t="s">
        <v>200</v>
      </c>
      <c r="C53" s="10" t="s">
        <v>46</v>
      </c>
      <c r="D53" s="10" t="s">
        <v>47</v>
      </c>
      <c r="E53" s="10" t="s">
        <v>48</v>
      </c>
      <c r="F53" s="10" t="s">
        <v>49</v>
      </c>
      <c r="G53" s="10" t="s">
        <v>50</v>
      </c>
      <c r="H53" s="10" t="s">
        <v>51</v>
      </c>
      <c r="I53" s="10" t="s">
        <v>52</v>
      </c>
    </row>
    <row r="54" spans="2:9" ht="15" customHeight="1" x14ac:dyDescent="0.2">
      <c r="B54" t="s">
        <v>124</v>
      </c>
      <c r="C54" s="12">
        <v>20</v>
      </c>
      <c r="D54" s="8">
        <v>6.92</v>
      </c>
      <c r="E54" s="12">
        <v>20</v>
      </c>
      <c r="F54" s="8">
        <v>9.09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123</v>
      </c>
      <c r="C55" s="12">
        <v>13</v>
      </c>
      <c r="D55" s="8">
        <v>4.5</v>
      </c>
      <c r="E55" s="12">
        <v>13</v>
      </c>
      <c r="F55" s="8">
        <v>5.91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113</v>
      </c>
      <c r="C56" s="12">
        <v>11</v>
      </c>
      <c r="D56" s="8">
        <v>3.81</v>
      </c>
      <c r="E56" s="12">
        <v>10</v>
      </c>
      <c r="F56" s="8">
        <v>4.55</v>
      </c>
      <c r="G56" s="12">
        <v>1</v>
      </c>
      <c r="H56" s="8">
        <v>1.59</v>
      </c>
      <c r="I56" s="12">
        <v>0</v>
      </c>
    </row>
    <row r="57" spans="2:9" ht="15" customHeight="1" x14ac:dyDescent="0.2">
      <c r="B57" t="s">
        <v>142</v>
      </c>
      <c r="C57" s="12">
        <v>10</v>
      </c>
      <c r="D57" s="8">
        <v>3.46</v>
      </c>
      <c r="E57" s="12">
        <v>7</v>
      </c>
      <c r="F57" s="8">
        <v>3.18</v>
      </c>
      <c r="G57" s="12">
        <v>3</v>
      </c>
      <c r="H57" s="8">
        <v>4.76</v>
      </c>
      <c r="I57" s="12">
        <v>0</v>
      </c>
    </row>
    <row r="58" spans="2:9" ht="15" customHeight="1" x14ac:dyDescent="0.2">
      <c r="B58" t="s">
        <v>109</v>
      </c>
      <c r="C58" s="12">
        <v>9</v>
      </c>
      <c r="D58" s="8">
        <v>3.11</v>
      </c>
      <c r="E58" s="12">
        <v>5</v>
      </c>
      <c r="F58" s="8">
        <v>2.27</v>
      </c>
      <c r="G58" s="12">
        <v>4</v>
      </c>
      <c r="H58" s="8">
        <v>6.35</v>
      </c>
      <c r="I58" s="12">
        <v>0</v>
      </c>
    </row>
    <row r="59" spans="2:9" ht="15" customHeight="1" x14ac:dyDescent="0.2">
      <c r="B59" t="s">
        <v>116</v>
      </c>
      <c r="C59" s="12">
        <v>9</v>
      </c>
      <c r="D59" s="8">
        <v>3.11</v>
      </c>
      <c r="E59" s="12">
        <v>9</v>
      </c>
      <c r="F59" s="8">
        <v>4.09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127</v>
      </c>
      <c r="C60" s="12">
        <v>9</v>
      </c>
      <c r="D60" s="8">
        <v>3.11</v>
      </c>
      <c r="E60" s="12">
        <v>8</v>
      </c>
      <c r="F60" s="8">
        <v>3.64</v>
      </c>
      <c r="G60" s="12">
        <v>1</v>
      </c>
      <c r="H60" s="8">
        <v>1.59</v>
      </c>
      <c r="I60" s="12">
        <v>0</v>
      </c>
    </row>
    <row r="61" spans="2:9" ht="15" customHeight="1" x14ac:dyDescent="0.2">
      <c r="B61" t="s">
        <v>111</v>
      </c>
      <c r="C61" s="12">
        <v>8</v>
      </c>
      <c r="D61" s="8">
        <v>2.77</v>
      </c>
      <c r="E61" s="12">
        <v>7</v>
      </c>
      <c r="F61" s="8">
        <v>3.18</v>
      </c>
      <c r="G61" s="12">
        <v>1</v>
      </c>
      <c r="H61" s="8">
        <v>1.59</v>
      </c>
      <c r="I61" s="12">
        <v>0</v>
      </c>
    </row>
    <row r="62" spans="2:9" ht="15" customHeight="1" x14ac:dyDescent="0.2">
      <c r="B62" t="s">
        <v>143</v>
      </c>
      <c r="C62" s="12">
        <v>8</v>
      </c>
      <c r="D62" s="8">
        <v>2.77</v>
      </c>
      <c r="E62" s="12">
        <v>8</v>
      </c>
      <c r="F62" s="8">
        <v>3.64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125</v>
      </c>
      <c r="C63" s="12">
        <v>7</v>
      </c>
      <c r="D63" s="8">
        <v>2.42</v>
      </c>
      <c r="E63" s="12">
        <v>7</v>
      </c>
      <c r="F63" s="8">
        <v>3.18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110</v>
      </c>
      <c r="C64" s="12">
        <v>6</v>
      </c>
      <c r="D64" s="8">
        <v>2.08</v>
      </c>
      <c r="E64" s="12">
        <v>6</v>
      </c>
      <c r="F64" s="8">
        <v>2.73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146</v>
      </c>
      <c r="C65" s="12">
        <v>6</v>
      </c>
      <c r="D65" s="8">
        <v>2.08</v>
      </c>
      <c r="E65" s="12">
        <v>6</v>
      </c>
      <c r="F65" s="8">
        <v>2.73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114</v>
      </c>
      <c r="C66" s="12">
        <v>6</v>
      </c>
      <c r="D66" s="8">
        <v>2.08</v>
      </c>
      <c r="E66" s="12">
        <v>4</v>
      </c>
      <c r="F66" s="8">
        <v>1.82</v>
      </c>
      <c r="G66" s="12">
        <v>2</v>
      </c>
      <c r="H66" s="8">
        <v>3.17</v>
      </c>
      <c r="I66" s="12">
        <v>0</v>
      </c>
    </row>
    <row r="67" spans="2:9" ht="15" customHeight="1" x14ac:dyDescent="0.2">
      <c r="B67" t="s">
        <v>191</v>
      </c>
      <c r="C67" s="12">
        <v>6</v>
      </c>
      <c r="D67" s="8">
        <v>2.08</v>
      </c>
      <c r="E67" s="12">
        <v>0</v>
      </c>
      <c r="F67" s="8">
        <v>0</v>
      </c>
      <c r="G67" s="12">
        <v>6</v>
      </c>
      <c r="H67" s="8">
        <v>9.52</v>
      </c>
      <c r="I67" s="12">
        <v>0</v>
      </c>
    </row>
    <row r="68" spans="2:9" ht="15" customHeight="1" x14ac:dyDescent="0.2">
      <c r="B68" t="s">
        <v>108</v>
      </c>
      <c r="C68" s="12">
        <v>5</v>
      </c>
      <c r="D68" s="8">
        <v>1.73</v>
      </c>
      <c r="E68" s="12">
        <v>2</v>
      </c>
      <c r="F68" s="8">
        <v>0.91</v>
      </c>
      <c r="G68" s="12">
        <v>3</v>
      </c>
      <c r="H68" s="8">
        <v>4.76</v>
      </c>
      <c r="I68" s="12">
        <v>0</v>
      </c>
    </row>
    <row r="69" spans="2:9" ht="15" customHeight="1" x14ac:dyDescent="0.2">
      <c r="B69" t="s">
        <v>152</v>
      </c>
      <c r="C69" s="12">
        <v>5</v>
      </c>
      <c r="D69" s="8">
        <v>1.73</v>
      </c>
      <c r="E69" s="12">
        <v>5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141</v>
      </c>
      <c r="C70" s="12">
        <v>5</v>
      </c>
      <c r="D70" s="8">
        <v>1.73</v>
      </c>
      <c r="E70" s="12">
        <v>5</v>
      </c>
      <c r="F70" s="8">
        <v>2.27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132</v>
      </c>
      <c r="C71" s="12">
        <v>5</v>
      </c>
      <c r="D71" s="8">
        <v>1.73</v>
      </c>
      <c r="E71" s="12">
        <v>5</v>
      </c>
      <c r="F71" s="8">
        <v>2.27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122</v>
      </c>
      <c r="C72" s="12">
        <v>5</v>
      </c>
      <c r="D72" s="8">
        <v>1.73</v>
      </c>
      <c r="E72" s="12">
        <v>3</v>
      </c>
      <c r="F72" s="8">
        <v>1.36</v>
      </c>
      <c r="G72" s="12">
        <v>1</v>
      </c>
      <c r="H72" s="8">
        <v>1.59</v>
      </c>
      <c r="I72" s="12">
        <v>0</v>
      </c>
    </row>
    <row r="73" spans="2:9" ht="15" customHeight="1" x14ac:dyDescent="0.2">
      <c r="B73" t="s">
        <v>190</v>
      </c>
      <c r="C73" s="12">
        <v>4</v>
      </c>
      <c r="D73" s="8">
        <v>1.38</v>
      </c>
      <c r="E73" s="12">
        <v>3</v>
      </c>
      <c r="F73" s="8">
        <v>1.36</v>
      </c>
      <c r="G73" s="12">
        <v>1</v>
      </c>
      <c r="H73" s="8">
        <v>1.59</v>
      </c>
      <c r="I73" s="12">
        <v>0</v>
      </c>
    </row>
    <row r="74" spans="2:9" ht="15" customHeight="1" x14ac:dyDescent="0.2">
      <c r="B74" t="s">
        <v>151</v>
      </c>
      <c r="C74" s="12">
        <v>4</v>
      </c>
      <c r="D74" s="8">
        <v>1.38</v>
      </c>
      <c r="E74" s="12">
        <v>3</v>
      </c>
      <c r="F74" s="8">
        <v>1.36</v>
      </c>
      <c r="G74" s="12">
        <v>1</v>
      </c>
      <c r="H74" s="8">
        <v>1.59</v>
      </c>
      <c r="I74" s="12">
        <v>0</v>
      </c>
    </row>
    <row r="75" spans="2:9" ht="15" customHeight="1" x14ac:dyDescent="0.2">
      <c r="B75" t="s">
        <v>134</v>
      </c>
      <c r="C75" s="12">
        <v>4</v>
      </c>
      <c r="D75" s="8">
        <v>1.38</v>
      </c>
      <c r="E75" s="12">
        <v>4</v>
      </c>
      <c r="F75" s="8">
        <v>1.82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118</v>
      </c>
      <c r="C76" s="12">
        <v>4</v>
      </c>
      <c r="D76" s="8">
        <v>1.38</v>
      </c>
      <c r="E76" s="12">
        <v>2</v>
      </c>
      <c r="F76" s="8">
        <v>0.91</v>
      </c>
      <c r="G76" s="12">
        <v>2</v>
      </c>
      <c r="H76" s="8">
        <v>3.17</v>
      </c>
      <c r="I76" s="12">
        <v>0</v>
      </c>
    </row>
    <row r="77" spans="2:9" ht="15" customHeight="1" x14ac:dyDescent="0.2">
      <c r="B77" t="s">
        <v>119</v>
      </c>
      <c r="C77" s="12">
        <v>4</v>
      </c>
      <c r="D77" s="8">
        <v>1.38</v>
      </c>
      <c r="E77" s="12">
        <v>4</v>
      </c>
      <c r="F77" s="8">
        <v>1.82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120</v>
      </c>
      <c r="C78" s="12">
        <v>4</v>
      </c>
      <c r="D78" s="8">
        <v>1.38</v>
      </c>
      <c r="E78" s="12">
        <v>4</v>
      </c>
      <c r="F78" s="8">
        <v>1.82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C904-D11F-4D86-B10C-C423BA16090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0.25</v>
      </c>
      <c r="E5" s="12">
        <v>1</v>
      </c>
      <c r="F5" s="8">
        <v>0.34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51</v>
      </c>
      <c r="D6" s="8">
        <v>12.81</v>
      </c>
      <c r="E6" s="12">
        <v>35</v>
      </c>
      <c r="F6" s="8">
        <v>11.86</v>
      </c>
      <c r="G6" s="12">
        <v>16</v>
      </c>
      <c r="H6" s="8">
        <v>17.2</v>
      </c>
      <c r="I6" s="12">
        <v>0</v>
      </c>
    </row>
    <row r="7" spans="2:9" ht="15" customHeight="1" x14ac:dyDescent="0.2">
      <c r="B7" t="s">
        <v>32</v>
      </c>
      <c r="C7" s="12">
        <v>30</v>
      </c>
      <c r="D7" s="8">
        <v>7.54</v>
      </c>
      <c r="E7" s="12">
        <v>18</v>
      </c>
      <c r="F7" s="8">
        <v>6.1</v>
      </c>
      <c r="G7" s="12">
        <v>12</v>
      </c>
      <c r="H7" s="8">
        <v>12.9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1.08</v>
      </c>
      <c r="I8" s="12">
        <v>0</v>
      </c>
    </row>
    <row r="9" spans="2:9" ht="15" customHeight="1" x14ac:dyDescent="0.2">
      <c r="B9" t="s">
        <v>34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1.08</v>
      </c>
      <c r="I9" s="12">
        <v>0</v>
      </c>
    </row>
    <row r="10" spans="2:9" ht="15" customHeight="1" x14ac:dyDescent="0.2">
      <c r="B10" t="s">
        <v>35</v>
      </c>
      <c r="C10" s="12">
        <v>6</v>
      </c>
      <c r="D10" s="8">
        <v>1.51</v>
      </c>
      <c r="E10" s="12">
        <v>2</v>
      </c>
      <c r="F10" s="8">
        <v>0.68</v>
      </c>
      <c r="G10" s="12">
        <v>3</v>
      </c>
      <c r="H10" s="8">
        <v>3.23</v>
      </c>
      <c r="I10" s="12">
        <v>1</v>
      </c>
    </row>
    <row r="11" spans="2:9" ht="15" customHeight="1" x14ac:dyDescent="0.2">
      <c r="B11" t="s">
        <v>36</v>
      </c>
      <c r="C11" s="12">
        <v>119</v>
      </c>
      <c r="D11" s="8">
        <v>29.9</v>
      </c>
      <c r="E11" s="12">
        <v>83</v>
      </c>
      <c r="F11" s="8">
        <v>28.14</v>
      </c>
      <c r="G11" s="12">
        <v>36</v>
      </c>
      <c r="H11" s="8">
        <v>38.71</v>
      </c>
      <c r="I11" s="12">
        <v>0</v>
      </c>
    </row>
    <row r="12" spans="2:9" ht="15" customHeight="1" x14ac:dyDescent="0.2">
      <c r="B12" t="s">
        <v>37</v>
      </c>
      <c r="C12" s="12">
        <v>1</v>
      </c>
      <c r="D12" s="8">
        <v>0.25</v>
      </c>
      <c r="E12" s="12">
        <v>1</v>
      </c>
      <c r="F12" s="8">
        <v>0.34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38</v>
      </c>
      <c r="C13" s="12">
        <v>17</v>
      </c>
      <c r="D13" s="8">
        <v>4.2699999999999996</v>
      </c>
      <c r="E13" s="12">
        <v>14</v>
      </c>
      <c r="F13" s="8">
        <v>4.75</v>
      </c>
      <c r="G13" s="12">
        <v>3</v>
      </c>
      <c r="H13" s="8">
        <v>3.23</v>
      </c>
      <c r="I13" s="12">
        <v>0</v>
      </c>
    </row>
    <row r="14" spans="2:9" ht="15" customHeight="1" x14ac:dyDescent="0.2">
      <c r="B14" t="s">
        <v>39</v>
      </c>
      <c r="C14" s="12">
        <v>12</v>
      </c>
      <c r="D14" s="8">
        <v>3.02</v>
      </c>
      <c r="E14" s="12">
        <v>9</v>
      </c>
      <c r="F14" s="8">
        <v>3.05</v>
      </c>
      <c r="G14" s="12">
        <v>3</v>
      </c>
      <c r="H14" s="8">
        <v>3.23</v>
      </c>
      <c r="I14" s="12">
        <v>0</v>
      </c>
    </row>
    <row r="15" spans="2:9" ht="15" customHeight="1" x14ac:dyDescent="0.2">
      <c r="B15" t="s">
        <v>40</v>
      </c>
      <c r="C15" s="12">
        <v>60</v>
      </c>
      <c r="D15" s="8">
        <v>15.08</v>
      </c>
      <c r="E15" s="12">
        <v>47</v>
      </c>
      <c r="F15" s="8">
        <v>15.93</v>
      </c>
      <c r="G15" s="12">
        <v>12</v>
      </c>
      <c r="H15" s="8">
        <v>12.9</v>
      </c>
      <c r="I15" s="12">
        <v>1</v>
      </c>
    </row>
    <row r="16" spans="2:9" ht="15" customHeight="1" x14ac:dyDescent="0.2">
      <c r="B16" t="s">
        <v>41</v>
      </c>
      <c r="C16" s="12">
        <v>68</v>
      </c>
      <c r="D16" s="8">
        <v>17.09</v>
      </c>
      <c r="E16" s="12">
        <v>66</v>
      </c>
      <c r="F16" s="8">
        <v>22.37</v>
      </c>
      <c r="G16" s="12">
        <v>1</v>
      </c>
      <c r="H16" s="8">
        <v>1.08</v>
      </c>
      <c r="I16" s="12">
        <v>1</v>
      </c>
    </row>
    <row r="17" spans="2:9" ht="15" customHeight="1" x14ac:dyDescent="0.2">
      <c r="B17" t="s">
        <v>42</v>
      </c>
      <c r="C17" s="12">
        <v>9</v>
      </c>
      <c r="D17" s="8">
        <v>2.2599999999999998</v>
      </c>
      <c r="E17" s="12">
        <v>6</v>
      </c>
      <c r="F17" s="8">
        <v>2.0299999999999998</v>
      </c>
      <c r="G17" s="12">
        <v>1</v>
      </c>
      <c r="H17" s="8">
        <v>1.08</v>
      </c>
      <c r="I17" s="12">
        <v>0</v>
      </c>
    </row>
    <row r="18" spans="2:9" ht="15" customHeight="1" x14ac:dyDescent="0.2">
      <c r="B18" t="s">
        <v>43</v>
      </c>
      <c r="C18" s="12">
        <v>9</v>
      </c>
      <c r="D18" s="8">
        <v>2.2599999999999998</v>
      </c>
      <c r="E18" s="12">
        <v>6</v>
      </c>
      <c r="F18" s="8">
        <v>2.0299999999999998</v>
      </c>
      <c r="G18" s="12">
        <v>3</v>
      </c>
      <c r="H18" s="8">
        <v>3.23</v>
      </c>
      <c r="I18" s="12">
        <v>0</v>
      </c>
    </row>
    <row r="19" spans="2:9" ht="15" customHeight="1" x14ac:dyDescent="0.2">
      <c r="B19" t="s">
        <v>44</v>
      </c>
      <c r="C19" s="12">
        <v>13</v>
      </c>
      <c r="D19" s="8">
        <v>3.27</v>
      </c>
      <c r="E19" s="12">
        <v>7</v>
      </c>
      <c r="F19" s="8">
        <v>2.37</v>
      </c>
      <c r="G19" s="12">
        <v>1</v>
      </c>
      <c r="H19" s="8">
        <v>1.08</v>
      </c>
      <c r="I19" s="12">
        <v>0</v>
      </c>
    </row>
    <row r="20" spans="2:9" ht="15" customHeight="1" x14ac:dyDescent="0.2">
      <c r="B20" s="9" t="s">
        <v>198</v>
      </c>
      <c r="C20" s="12">
        <f>SUM(LTBL_24472[総数／事業所数])</f>
        <v>398</v>
      </c>
      <c r="E20" s="12">
        <f>SUBTOTAL(109,LTBL_24472[個人／事業所数])</f>
        <v>295</v>
      </c>
      <c r="G20" s="12">
        <f>SUBTOTAL(109,LTBL_24472[法人／事業所数])</f>
        <v>93</v>
      </c>
      <c r="I20" s="12">
        <f>SUBTOTAL(109,LTBL_24472[法人以外の団体／事業所数])</f>
        <v>3</v>
      </c>
    </row>
    <row r="21" spans="2:9" ht="15" customHeight="1" x14ac:dyDescent="0.2">
      <c r="E21" s="11">
        <f>LTBL_24472[[#Totals],[個人／事業所数]]/LTBL_24472[[#Totals],[総数／事業所数]]</f>
        <v>0.74120603015075381</v>
      </c>
      <c r="G21" s="11">
        <f>LTBL_24472[[#Totals],[法人／事業所数]]/LTBL_24472[[#Totals],[総数／事業所数]]</f>
        <v>0.23366834170854273</v>
      </c>
      <c r="I21" s="11">
        <f>LTBL_24472[[#Totals],[法人以外の団体／事業所数]]/LTBL_24472[[#Totals],[総数／事業所数]]</f>
        <v>7.537688442211055E-3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44</v>
      </c>
      <c r="D24" s="8">
        <v>11.06</v>
      </c>
      <c r="E24" s="12">
        <v>44</v>
      </c>
      <c r="F24" s="8">
        <v>14.92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62</v>
      </c>
      <c r="C25" s="12">
        <v>39</v>
      </c>
      <c r="D25" s="8">
        <v>9.8000000000000007</v>
      </c>
      <c r="E25" s="12">
        <v>25</v>
      </c>
      <c r="F25" s="8">
        <v>8.4700000000000006</v>
      </c>
      <c r="G25" s="12">
        <v>14</v>
      </c>
      <c r="H25" s="8">
        <v>15.05</v>
      </c>
      <c r="I25" s="12">
        <v>0</v>
      </c>
    </row>
    <row r="26" spans="2:9" ht="15" customHeight="1" x14ac:dyDescent="0.2">
      <c r="B26" t="s">
        <v>66</v>
      </c>
      <c r="C26" s="12">
        <v>34</v>
      </c>
      <c r="D26" s="8">
        <v>8.5399999999999991</v>
      </c>
      <c r="E26" s="12">
        <v>30</v>
      </c>
      <c r="F26" s="8">
        <v>10.17</v>
      </c>
      <c r="G26" s="12">
        <v>4</v>
      </c>
      <c r="H26" s="8">
        <v>4.3</v>
      </c>
      <c r="I26" s="12">
        <v>0</v>
      </c>
    </row>
    <row r="27" spans="2:9" ht="15" customHeight="1" x14ac:dyDescent="0.2">
      <c r="B27" t="s">
        <v>53</v>
      </c>
      <c r="C27" s="12">
        <v>29</v>
      </c>
      <c r="D27" s="8">
        <v>7.29</v>
      </c>
      <c r="E27" s="12">
        <v>16</v>
      </c>
      <c r="F27" s="8">
        <v>5.42</v>
      </c>
      <c r="G27" s="12">
        <v>13</v>
      </c>
      <c r="H27" s="8">
        <v>13.98</v>
      </c>
      <c r="I27" s="12">
        <v>0</v>
      </c>
    </row>
    <row r="28" spans="2:9" ht="15" customHeight="1" x14ac:dyDescent="0.2">
      <c r="B28" t="s">
        <v>60</v>
      </c>
      <c r="C28" s="12">
        <v>29</v>
      </c>
      <c r="D28" s="8">
        <v>7.29</v>
      </c>
      <c r="E28" s="12">
        <v>25</v>
      </c>
      <c r="F28" s="8">
        <v>8.4700000000000006</v>
      </c>
      <c r="G28" s="12">
        <v>4</v>
      </c>
      <c r="H28" s="8">
        <v>4.3</v>
      </c>
      <c r="I28" s="12">
        <v>0</v>
      </c>
    </row>
    <row r="29" spans="2:9" ht="15" customHeight="1" x14ac:dyDescent="0.2">
      <c r="B29" t="s">
        <v>88</v>
      </c>
      <c r="C29" s="12">
        <v>23</v>
      </c>
      <c r="D29" s="8">
        <v>5.78</v>
      </c>
      <c r="E29" s="12">
        <v>22</v>
      </c>
      <c r="F29" s="8">
        <v>7.46</v>
      </c>
      <c r="G29" s="12">
        <v>0</v>
      </c>
      <c r="H29" s="8">
        <v>0</v>
      </c>
      <c r="I29" s="12">
        <v>1</v>
      </c>
    </row>
    <row r="30" spans="2:9" ht="15" customHeight="1" x14ac:dyDescent="0.2">
      <c r="B30" t="s">
        <v>85</v>
      </c>
      <c r="C30" s="12">
        <v>18</v>
      </c>
      <c r="D30" s="8">
        <v>4.5199999999999996</v>
      </c>
      <c r="E30" s="12">
        <v>11</v>
      </c>
      <c r="F30" s="8">
        <v>3.73</v>
      </c>
      <c r="G30" s="12">
        <v>7</v>
      </c>
      <c r="H30" s="8">
        <v>7.53</v>
      </c>
      <c r="I30" s="12">
        <v>0</v>
      </c>
    </row>
    <row r="31" spans="2:9" ht="15" customHeight="1" x14ac:dyDescent="0.2">
      <c r="B31" t="s">
        <v>61</v>
      </c>
      <c r="C31" s="12">
        <v>18</v>
      </c>
      <c r="D31" s="8">
        <v>4.5199999999999996</v>
      </c>
      <c r="E31" s="12">
        <v>11</v>
      </c>
      <c r="F31" s="8">
        <v>3.73</v>
      </c>
      <c r="G31" s="12">
        <v>7</v>
      </c>
      <c r="H31" s="8">
        <v>7.53</v>
      </c>
      <c r="I31" s="12">
        <v>0</v>
      </c>
    </row>
    <row r="32" spans="2:9" ht="15" customHeight="1" x14ac:dyDescent="0.2">
      <c r="B32" t="s">
        <v>87</v>
      </c>
      <c r="C32" s="12">
        <v>17</v>
      </c>
      <c r="D32" s="8">
        <v>4.2699999999999996</v>
      </c>
      <c r="E32" s="12">
        <v>15</v>
      </c>
      <c r="F32" s="8">
        <v>5.08</v>
      </c>
      <c r="G32" s="12">
        <v>1</v>
      </c>
      <c r="H32" s="8">
        <v>1.08</v>
      </c>
      <c r="I32" s="12">
        <v>1</v>
      </c>
    </row>
    <row r="33" spans="2:9" ht="15" customHeight="1" x14ac:dyDescent="0.2">
      <c r="B33" t="s">
        <v>54</v>
      </c>
      <c r="C33" s="12">
        <v>15</v>
      </c>
      <c r="D33" s="8">
        <v>3.77</v>
      </c>
      <c r="E33" s="12">
        <v>12</v>
      </c>
      <c r="F33" s="8">
        <v>4.07</v>
      </c>
      <c r="G33" s="12">
        <v>3</v>
      </c>
      <c r="H33" s="8">
        <v>3.23</v>
      </c>
      <c r="I33" s="12">
        <v>0</v>
      </c>
    </row>
    <row r="34" spans="2:9" ht="15" customHeight="1" x14ac:dyDescent="0.2">
      <c r="B34" t="s">
        <v>63</v>
      </c>
      <c r="C34" s="12">
        <v>15</v>
      </c>
      <c r="D34" s="8">
        <v>3.77</v>
      </c>
      <c r="E34" s="12">
        <v>14</v>
      </c>
      <c r="F34" s="8">
        <v>4.75</v>
      </c>
      <c r="G34" s="12">
        <v>1</v>
      </c>
      <c r="H34" s="8">
        <v>1.08</v>
      </c>
      <c r="I34" s="12">
        <v>0</v>
      </c>
    </row>
    <row r="35" spans="2:9" ht="15" customHeight="1" x14ac:dyDescent="0.2">
      <c r="B35" t="s">
        <v>82</v>
      </c>
      <c r="C35" s="12">
        <v>9</v>
      </c>
      <c r="D35" s="8">
        <v>2.2599999999999998</v>
      </c>
      <c r="E35" s="12">
        <v>2</v>
      </c>
      <c r="F35" s="8">
        <v>0.68</v>
      </c>
      <c r="G35" s="12">
        <v>7</v>
      </c>
      <c r="H35" s="8">
        <v>7.53</v>
      </c>
      <c r="I35" s="12">
        <v>0</v>
      </c>
    </row>
    <row r="36" spans="2:9" ht="15" customHeight="1" x14ac:dyDescent="0.2">
      <c r="B36" t="s">
        <v>69</v>
      </c>
      <c r="C36" s="12">
        <v>9</v>
      </c>
      <c r="D36" s="8">
        <v>2.2599999999999998</v>
      </c>
      <c r="E36" s="12">
        <v>6</v>
      </c>
      <c r="F36" s="8">
        <v>2.0299999999999998</v>
      </c>
      <c r="G36" s="12">
        <v>1</v>
      </c>
      <c r="H36" s="8">
        <v>1.08</v>
      </c>
      <c r="I36" s="12">
        <v>0</v>
      </c>
    </row>
    <row r="37" spans="2:9" ht="15" customHeight="1" x14ac:dyDescent="0.2">
      <c r="B37" t="s">
        <v>55</v>
      </c>
      <c r="C37" s="12">
        <v>7</v>
      </c>
      <c r="D37" s="8">
        <v>1.76</v>
      </c>
      <c r="E37" s="12">
        <v>7</v>
      </c>
      <c r="F37" s="8">
        <v>2.37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7</v>
      </c>
      <c r="D38" s="8">
        <v>1.76</v>
      </c>
      <c r="E38" s="12">
        <v>3</v>
      </c>
      <c r="F38" s="8">
        <v>1.02</v>
      </c>
      <c r="G38" s="12">
        <v>4</v>
      </c>
      <c r="H38" s="8">
        <v>4.3</v>
      </c>
      <c r="I38" s="12">
        <v>0</v>
      </c>
    </row>
    <row r="39" spans="2:9" ht="15" customHeight="1" x14ac:dyDescent="0.2">
      <c r="B39" t="s">
        <v>65</v>
      </c>
      <c r="C39" s="12">
        <v>7</v>
      </c>
      <c r="D39" s="8">
        <v>1.76</v>
      </c>
      <c r="E39" s="12">
        <v>5</v>
      </c>
      <c r="F39" s="8">
        <v>1.69</v>
      </c>
      <c r="G39" s="12">
        <v>2</v>
      </c>
      <c r="H39" s="8">
        <v>2.15</v>
      </c>
      <c r="I39" s="12">
        <v>0</v>
      </c>
    </row>
    <row r="40" spans="2:9" ht="15" customHeight="1" x14ac:dyDescent="0.2">
      <c r="B40" t="s">
        <v>76</v>
      </c>
      <c r="C40" s="12">
        <v>6</v>
      </c>
      <c r="D40" s="8">
        <v>1.51</v>
      </c>
      <c r="E40" s="12">
        <v>3</v>
      </c>
      <c r="F40" s="8">
        <v>1.02</v>
      </c>
      <c r="G40" s="12">
        <v>3</v>
      </c>
      <c r="H40" s="8">
        <v>3.23</v>
      </c>
      <c r="I40" s="12">
        <v>0</v>
      </c>
    </row>
    <row r="41" spans="2:9" ht="15" customHeight="1" x14ac:dyDescent="0.2">
      <c r="B41" t="s">
        <v>70</v>
      </c>
      <c r="C41" s="12">
        <v>6</v>
      </c>
      <c r="D41" s="8">
        <v>1.51</v>
      </c>
      <c r="E41" s="12">
        <v>6</v>
      </c>
      <c r="F41" s="8">
        <v>2.0299999999999998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77</v>
      </c>
      <c r="C42" s="12">
        <v>5</v>
      </c>
      <c r="D42" s="8">
        <v>1.26</v>
      </c>
      <c r="E42" s="12">
        <v>5</v>
      </c>
      <c r="F42" s="8">
        <v>1.69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73</v>
      </c>
      <c r="C43" s="12">
        <v>5</v>
      </c>
      <c r="D43" s="8">
        <v>1.26</v>
      </c>
      <c r="E43" s="12">
        <v>4</v>
      </c>
      <c r="F43" s="8">
        <v>1.36</v>
      </c>
      <c r="G43" s="12">
        <v>1</v>
      </c>
      <c r="H43" s="8">
        <v>1.08</v>
      </c>
      <c r="I43" s="12">
        <v>0</v>
      </c>
    </row>
    <row r="44" spans="2:9" ht="15" customHeight="1" x14ac:dyDescent="0.2">
      <c r="B44" t="s">
        <v>59</v>
      </c>
      <c r="C44" s="12">
        <v>5</v>
      </c>
      <c r="D44" s="8">
        <v>1.26</v>
      </c>
      <c r="E44" s="12">
        <v>5</v>
      </c>
      <c r="F44" s="8">
        <v>1.69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64</v>
      </c>
      <c r="C45" s="12">
        <v>5</v>
      </c>
      <c r="D45" s="8">
        <v>1.26</v>
      </c>
      <c r="E45" s="12">
        <v>4</v>
      </c>
      <c r="F45" s="8">
        <v>1.36</v>
      </c>
      <c r="G45" s="12">
        <v>1</v>
      </c>
      <c r="H45" s="8">
        <v>1.08</v>
      </c>
      <c r="I45" s="12">
        <v>0</v>
      </c>
    </row>
    <row r="46" spans="2:9" ht="15" customHeight="1" x14ac:dyDescent="0.2">
      <c r="B46" t="s">
        <v>72</v>
      </c>
      <c r="C46" s="12">
        <v>5</v>
      </c>
      <c r="D46" s="8">
        <v>1.26</v>
      </c>
      <c r="E46" s="12">
        <v>4</v>
      </c>
      <c r="F46" s="8">
        <v>1.36</v>
      </c>
      <c r="G46" s="12">
        <v>1</v>
      </c>
      <c r="H46" s="8">
        <v>1.08</v>
      </c>
      <c r="I46" s="12">
        <v>0</v>
      </c>
    </row>
    <row r="49" spans="2:9" ht="33" customHeight="1" x14ac:dyDescent="0.2">
      <c r="B49" t="s">
        <v>200</v>
      </c>
      <c r="C49" s="10" t="s">
        <v>46</v>
      </c>
      <c r="D49" s="10" t="s">
        <v>47</v>
      </c>
      <c r="E49" s="10" t="s">
        <v>48</v>
      </c>
      <c r="F49" s="10" t="s">
        <v>49</v>
      </c>
      <c r="G49" s="10" t="s">
        <v>50</v>
      </c>
      <c r="H49" s="10" t="s">
        <v>51</v>
      </c>
      <c r="I49" s="10" t="s">
        <v>52</v>
      </c>
    </row>
    <row r="50" spans="2:9" ht="15" customHeight="1" x14ac:dyDescent="0.2">
      <c r="B50" t="s">
        <v>124</v>
      </c>
      <c r="C50" s="12">
        <v>27</v>
      </c>
      <c r="D50" s="8">
        <v>6.78</v>
      </c>
      <c r="E50" s="12">
        <v>27</v>
      </c>
      <c r="F50" s="8">
        <v>9.15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22</v>
      </c>
      <c r="D51" s="8">
        <v>5.53</v>
      </c>
      <c r="E51" s="12">
        <v>22</v>
      </c>
      <c r="F51" s="8">
        <v>7.46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17</v>
      </c>
      <c r="D52" s="8">
        <v>4.2699999999999996</v>
      </c>
      <c r="E52" s="12">
        <v>10</v>
      </c>
      <c r="F52" s="8">
        <v>3.39</v>
      </c>
      <c r="G52" s="12">
        <v>7</v>
      </c>
      <c r="H52" s="8">
        <v>7.53</v>
      </c>
      <c r="I52" s="12">
        <v>0</v>
      </c>
    </row>
    <row r="53" spans="2:9" ht="15" customHeight="1" x14ac:dyDescent="0.2">
      <c r="B53" t="s">
        <v>143</v>
      </c>
      <c r="C53" s="12">
        <v>16</v>
      </c>
      <c r="D53" s="8">
        <v>4.0199999999999996</v>
      </c>
      <c r="E53" s="12">
        <v>15</v>
      </c>
      <c r="F53" s="8">
        <v>5.08</v>
      </c>
      <c r="G53" s="12">
        <v>1</v>
      </c>
      <c r="H53" s="8">
        <v>1.08</v>
      </c>
      <c r="I53" s="12">
        <v>0</v>
      </c>
    </row>
    <row r="54" spans="2:9" ht="15" customHeight="1" x14ac:dyDescent="0.2">
      <c r="B54" t="s">
        <v>123</v>
      </c>
      <c r="C54" s="12">
        <v>16</v>
      </c>
      <c r="D54" s="8">
        <v>4.0199999999999996</v>
      </c>
      <c r="E54" s="12">
        <v>16</v>
      </c>
      <c r="F54" s="8">
        <v>5.42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108</v>
      </c>
      <c r="C55" s="12">
        <v>12</v>
      </c>
      <c r="D55" s="8">
        <v>3.02</v>
      </c>
      <c r="E55" s="12">
        <v>4</v>
      </c>
      <c r="F55" s="8">
        <v>1.36</v>
      </c>
      <c r="G55" s="12">
        <v>8</v>
      </c>
      <c r="H55" s="8">
        <v>8.6</v>
      </c>
      <c r="I55" s="12">
        <v>0</v>
      </c>
    </row>
    <row r="56" spans="2:9" ht="15" customHeight="1" x14ac:dyDescent="0.2">
      <c r="B56" t="s">
        <v>113</v>
      </c>
      <c r="C56" s="12">
        <v>12</v>
      </c>
      <c r="D56" s="8">
        <v>3.02</v>
      </c>
      <c r="E56" s="12">
        <v>12</v>
      </c>
      <c r="F56" s="8">
        <v>4.07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12</v>
      </c>
      <c r="D57" s="8">
        <v>3.02</v>
      </c>
      <c r="E57" s="12">
        <v>12</v>
      </c>
      <c r="F57" s="8">
        <v>4.07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136</v>
      </c>
      <c r="C58" s="12">
        <v>10</v>
      </c>
      <c r="D58" s="8">
        <v>2.5099999999999998</v>
      </c>
      <c r="E58" s="12">
        <v>7</v>
      </c>
      <c r="F58" s="8">
        <v>2.37</v>
      </c>
      <c r="G58" s="12">
        <v>3</v>
      </c>
      <c r="H58" s="8">
        <v>3.23</v>
      </c>
      <c r="I58" s="12">
        <v>0</v>
      </c>
    </row>
    <row r="59" spans="2:9" ht="15" customHeight="1" x14ac:dyDescent="0.2">
      <c r="B59" t="s">
        <v>142</v>
      </c>
      <c r="C59" s="12">
        <v>9</v>
      </c>
      <c r="D59" s="8">
        <v>2.2599999999999998</v>
      </c>
      <c r="E59" s="12">
        <v>7</v>
      </c>
      <c r="F59" s="8">
        <v>2.37</v>
      </c>
      <c r="G59" s="12">
        <v>2</v>
      </c>
      <c r="H59" s="8">
        <v>2.15</v>
      </c>
      <c r="I59" s="12">
        <v>0</v>
      </c>
    </row>
    <row r="60" spans="2:9" ht="15" customHeight="1" x14ac:dyDescent="0.2">
      <c r="B60" t="s">
        <v>109</v>
      </c>
      <c r="C60" s="12">
        <v>8</v>
      </c>
      <c r="D60" s="8">
        <v>2.0099999999999998</v>
      </c>
      <c r="E60" s="12">
        <v>4</v>
      </c>
      <c r="F60" s="8">
        <v>1.36</v>
      </c>
      <c r="G60" s="12">
        <v>4</v>
      </c>
      <c r="H60" s="8">
        <v>4.3</v>
      </c>
      <c r="I60" s="12">
        <v>0</v>
      </c>
    </row>
    <row r="61" spans="2:9" ht="15" customHeight="1" x14ac:dyDescent="0.2">
      <c r="B61" t="s">
        <v>114</v>
      </c>
      <c r="C61" s="12">
        <v>8</v>
      </c>
      <c r="D61" s="8">
        <v>2.0099999999999998</v>
      </c>
      <c r="E61" s="12">
        <v>4</v>
      </c>
      <c r="F61" s="8">
        <v>1.36</v>
      </c>
      <c r="G61" s="12">
        <v>4</v>
      </c>
      <c r="H61" s="8">
        <v>4.3</v>
      </c>
      <c r="I61" s="12">
        <v>0</v>
      </c>
    </row>
    <row r="62" spans="2:9" ht="15" customHeight="1" x14ac:dyDescent="0.2">
      <c r="B62" t="s">
        <v>115</v>
      </c>
      <c r="C62" s="12">
        <v>8</v>
      </c>
      <c r="D62" s="8">
        <v>2.0099999999999998</v>
      </c>
      <c r="E62" s="12">
        <v>5</v>
      </c>
      <c r="F62" s="8">
        <v>1.69</v>
      </c>
      <c r="G62" s="12">
        <v>3</v>
      </c>
      <c r="H62" s="8">
        <v>3.23</v>
      </c>
      <c r="I62" s="12">
        <v>0</v>
      </c>
    </row>
    <row r="63" spans="2:9" ht="15" customHeight="1" x14ac:dyDescent="0.2">
      <c r="B63" t="s">
        <v>119</v>
      </c>
      <c r="C63" s="12">
        <v>8</v>
      </c>
      <c r="D63" s="8">
        <v>2.0099999999999998</v>
      </c>
      <c r="E63" s="12">
        <v>6</v>
      </c>
      <c r="F63" s="8">
        <v>2.0299999999999998</v>
      </c>
      <c r="G63" s="12">
        <v>2</v>
      </c>
      <c r="H63" s="8">
        <v>2.15</v>
      </c>
      <c r="I63" s="12">
        <v>0</v>
      </c>
    </row>
    <row r="64" spans="2:9" ht="15" customHeight="1" x14ac:dyDescent="0.2">
      <c r="B64" t="s">
        <v>153</v>
      </c>
      <c r="C64" s="12">
        <v>8</v>
      </c>
      <c r="D64" s="8">
        <v>2.0099999999999998</v>
      </c>
      <c r="E64" s="12">
        <v>1</v>
      </c>
      <c r="F64" s="8">
        <v>0.34</v>
      </c>
      <c r="G64" s="12">
        <v>7</v>
      </c>
      <c r="H64" s="8">
        <v>7.53</v>
      </c>
      <c r="I64" s="12">
        <v>0</v>
      </c>
    </row>
    <row r="65" spans="2:9" ht="15" customHeight="1" x14ac:dyDescent="0.2">
      <c r="B65" t="s">
        <v>110</v>
      </c>
      <c r="C65" s="12">
        <v>7</v>
      </c>
      <c r="D65" s="8">
        <v>1.76</v>
      </c>
      <c r="E65" s="12">
        <v>7</v>
      </c>
      <c r="F65" s="8">
        <v>2.37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192</v>
      </c>
      <c r="C66" s="12">
        <v>7</v>
      </c>
      <c r="D66" s="8">
        <v>1.76</v>
      </c>
      <c r="E66" s="12">
        <v>3</v>
      </c>
      <c r="F66" s="8">
        <v>1.02</v>
      </c>
      <c r="G66" s="12">
        <v>4</v>
      </c>
      <c r="H66" s="8">
        <v>4.3</v>
      </c>
      <c r="I66" s="12">
        <v>0</v>
      </c>
    </row>
    <row r="67" spans="2:9" ht="15" customHeight="1" x14ac:dyDescent="0.2">
      <c r="B67" t="s">
        <v>191</v>
      </c>
      <c r="C67" s="12">
        <v>7</v>
      </c>
      <c r="D67" s="8">
        <v>1.76</v>
      </c>
      <c r="E67" s="12">
        <v>0</v>
      </c>
      <c r="F67" s="8">
        <v>0</v>
      </c>
      <c r="G67" s="12">
        <v>7</v>
      </c>
      <c r="H67" s="8">
        <v>7.53</v>
      </c>
      <c r="I67" s="12">
        <v>0</v>
      </c>
    </row>
    <row r="68" spans="2:9" ht="15" customHeight="1" x14ac:dyDescent="0.2">
      <c r="B68" t="s">
        <v>122</v>
      </c>
      <c r="C68" s="12">
        <v>7</v>
      </c>
      <c r="D68" s="8">
        <v>1.76</v>
      </c>
      <c r="E68" s="12">
        <v>7</v>
      </c>
      <c r="F68" s="8">
        <v>2.37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149</v>
      </c>
      <c r="C69" s="12">
        <v>6</v>
      </c>
      <c r="D69" s="8">
        <v>1.51</v>
      </c>
      <c r="E69" s="12">
        <v>4</v>
      </c>
      <c r="F69" s="8">
        <v>1.36</v>
      </c>
      <c r="G69" s="12">
        <v>2</v>
      </c>
      <c r="H69" s="8">
        <v>2.15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7DD1-A0BE-40E1-A611-525D813D944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0.76</v>
      </c>
      <c r="I5" s="12">
        <v>0</v>
      </c>
    </row>
    <row r="6" spans="2:9" ht="15" customHeight="1" x14ac:dyDescent="0.2">
      <c r="B6" t="s">
        <v>31</v>
      </c>
      <c r="C6" s="12">
        <v>70</v>
      </c>
      <c r="D6" s="8">
        <v>12.17</v>
      </c>
      <c r="E6" s="12">
        <v>41</v>
      </c>
      <c r="F6" s="8">
        <v>9.58</v>
      </c>
      <c r="G6" s="12">
        <v>29</v>
      </c>
      <c r="H6" s="8">
        <v>22.14</v>
      </c>
      <c r="I6" s="12">
        <v>0</v>
      </c>
    </row>
    <row r="7" spans="2:9" ht="15" customHeight="1" x14ac:dyDescent="0.2">
      <c r="B7" t="s">
        <v>32</v>
      </c>
      <c r="C7" s="12">
        <v>61</v>
      </c>
      <c r="D7" s="8">
        <v>10.61</v>
      </c>
      <c r="E7" s="12">
        <v>33</v>
      </c>
      <c r="F7" s="8">
        <v>7.71</v>
      </c>
      <c r="G7" s="12">
        <v>28</v>
      </c>
      <c r="H7" s="8">
        <v>21.37</v>
      </c>
      <c r="I7" s="12">
        <v>0</v>
      </c>
    </row>
    <row r="8" spans="2:9" ht="15" customHeight="1" x14ac:dyDescent="0.2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0.76</v>
      </c>
      <c r="I9" s="12">
        <v>0</v>
      </c>
    </row>
    <row r="10" spans="2:9" ht="15" customHeight="1" x14ac:dyDescent="0.2">
      <c r="B10" t="s">
        <v>35</v>
      </c>
      <c r="C10" s="12">
        <v>6</v>
      </c>
      <c r="D10" s="8">
        <v>1.04</v>
      </c>
      <c r="E10" s="12">
        <v>3</v>
      </c>
      <c r="F10" s="8">
        <v>0.7</v>
      </c>
      <c r="G10" s="12">
        <v>3</v>
      </c>
      <c r="H10" s="8">
        <v>2.29</v>
      </c>
      <c r="I10" s="12">
        <v>0</v>
      </c>
    </row>
    <row r="11" spans="2:9" ht="15" customHeight="1" x14ac:dyDescent="0.2">
      <c r="B11" t="s">
        <v>36</v>
      </c>
      <c r="C11" s="12">
        <v>142</v>
      </c>
      <c r="D11" s="8">
        <v>24.7</v>
      </c>
      <c r="E11" s="12">
        <v>113</v>
      </c>
      <c r="F11" s="8">
        <v>26.4</v>
      </c>
      <c r="G11" s="12">
        <v>29</v>
      </c>
      <c r="H11" s="8">
        <v>22.14</v>
      </c>
      <c r="I11" s="12">
        <v>0</v>
      </c>
    </row>
    <row r="12" spans="2:9" ht="15" customHeight="1" x14ac:dyDescent="0.2">
      <c r="B12" t="s">
        <v>37</v>
      </c>
      <c r="C12" s="12">
        <v>6</v>
      </c>
      <c r="D12" s="8">
        <v>1.04</v>
      </c>
      <c r="E12" s="12">
        <v>1</v>
      </c>
      <c r="F12" s="8">
        <v>0.23</v>
      </c>
      <c r="G12" s="12">
        <v>5</v>
      </c>
      <c r="H12" s="8">
        <v>3.82</v>
      </c>
      <c r="I12" s="12">
        <v>0</v>
      </c>
    </row>
    <row r="13" spans="2:9" ht="15" customHeight="1" x14ac:dyDescent="0.2">
      <c r="B13" t="s">
        <v>38</v>
      </c>
      <c r="C13" s="12">
        <v>26</v>
      </c>
      <c r="D13" s="8">
        <v>4.5199999999999996</v>
      </c>
      <c r="E13" s="12">
        <v>19</v>
      </c>
      <c r="F13" s="8">
        <v>4.4400000000000004</v>
      </c>
      <c r="G13" s="12">
        <v>7</v>
      </c>
      <c r="H13" s="8">
        <v>5.34</v>
      </c>
      <c r="I13" s="12">
        <v>0</v>
      </c>
    </row>
    <row r="14" spans="2:9" ht="15" customHeight="1" x14ac:dyDescent="0.2">
      <c r="B14" t="s">
        <v>39</v>
      </c>
      <c r="C14" s="12">
        <v>12</v>
      </c>
      <c r="D14" s="8">
        <v>2.09</v>
      </c>
      <c r="E14" s="12">
        <v>11</v>
      </c>
      <c r="F14" s="8">
        <v>2.57</v>
      </c>
      <c r="G14" s="12">
        <v>1</v>
      </c>
      <c r="H14" s="8">
        <v>0.76</v>
      </c>
      <c r="I14" s="12">
        <v>0</v>
      </c>
    </row>
    <row r="15" spans="2:9" ht="15" customHeight="1" x14ac:dyDescent="0.2">
      <c r="B15" t="s">
        <v>40</v>
      </c>
      <c r="C15" s="12">
        <v>109</v>
      </c>
      <c r="D15" s="8">
        <v>18.96</v>
      </c>
      <c r="E15" s="12">
        <v>105</v>
      </c>
      <c r="F15" s="8">
        <v>24.53</v>
      </c>
      <c r="G15" s="12">
        <v>4</v>
      </c>
      <c r="H15" s="8">
        <v>3.05</v>
      </c>
      <c r="I15" s="12">
        <v>0</v>
      </c>
    </row>
    <row r="16" spans="2:9" ht="15" customHeight="1" x14ac:dyDescent="0.2">
      <c r="B16" t="s">
        <v>41</v>
      </c>
      <c r="C16" s="12">
        <v>85</v>
      </c>
      <c r="D16" s="8">
        <v>14.78</v>
      </c>
      <c r="E16" s="12">
        <v>74</v>
      </c>
      <c r="F16" s="8">
        <v>17.29</v>
      </c>
      <c r="G16" s="12">
        <v>8</v>
      </c>
      <c r="H16" s="8">
        <v>6.11</v>
      </c>
      <c r="I16" s="12">
        <v>0</v>
      </c>
    </row>
    <row r="17" spans="2:9" ht="15" customHeight="1" x14ac:dyDescent="0.2">
      <c r="B17" t="s">
        <v>42</v>
      </c>
      <c r="C17" s="12">
        <v>21</v>
      </c>
      <c r="D17" s="8">
        <v>3.65</v>
      </c>
      <c r="E17" s="12">
        <v>11</v>
      </c>
      <c r="F17" s="8">
        <v>2.57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18</v>
      </c>
      <c r="D18" s="8">
        <v>3.13</v>
      </c>
      <c r="E18" s="12">
        <v>9</v>
      </c>
      <c r="F18" s="8">
        <v>2.1</v>
      </c>
      <c r="G18" s="12">
        <v>8</v>
      </c>
      <c r="H18" s="8">
        <v>6.11</v>
      </c>
      <c r="I18" s="12">
        <v>0</v>
      </c>
    </row>
    <row r="19" spans="2:9" ht="15" customHeight="1" x14ac:dyDescent="0.2">
      <c r="B19" t="s">
        <v>44</v>
      </c>
      <c r="C19" s="12">
        <v>17</v>
      </c>
      <c r="D19" s="8">
        <v>2.96</v>
      </c>
      <c r="E19" s="12">
        <v>8</v>
      </c>
      <c r="F19" s="8">
        <v>1.87</v>
      </c>
      <c r="G19" s="12">
        <v>7</v>
      </c>
      <c r="H19" s="8">
        <v>5.34</v>
      </c>
      <c r="I19" s="12">
        <v>0</v>
      </c>
    </row>
    <row r="20" spans="2:9" ht="15" customHeight="1" x14ac:dyDescent="0.2">
      <c r="B20" s="9" t="s">
        <v>198</v>
      </c>
      <c r="C20" s="12">
        <f>SUM(LTBL_24543[総数／事業所数])</f>
        <v>575</v>
      </c>
      <c r="E20" s="12">
        <f>SUBTOTAL(109,LTBL_24543[個人／事業所数])</f>
        <v>428</v>
      </c>
      <c r="G20" s="12">
        <f>SUBTOTAL(109,LTBL_24543[法人／事業所数])</f>
        <v>131</v>
      </c>
      <c r="I20" s="12">
        <f>SUBTOTAL(109,LTBL_24543[法人以外の団体／事業所数])</f>
        <v>0</v>
      </c>
    </row>
    <row r="21" spans="2:9" ht="15" customHeight="1" x14ac:dyDescent="0.2">
      <c r="E21" s="11">
        <f>LTBL_24543[[#Totals],[個人／事業所数]]/LTBL_24543[[#Totals],[総数／事業所数]]</f>
        <v>0.74434782608695649</v>
      </c>
      <c r="G21" s="11">
        <f>LTBL_24543[[#Totals],[法人／事業所数]]/LTBL_24543[[#Totals],[総数／事業所数]]</f>
        <v>0.22782608695652173</v>
      </c>
      <c r="I21" s="11">
        <f>LTBL_24543[[#Totals],[法人以外の団体／事業所数]]/LTBL_24543[[#Totals],[総数／事業所数]]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94</v>
      </c>
      <c r="D24" s="8">
        <v>16.350000000000001</v>
      </c>
      <c r="E24" s="12">
        <v>90</v>
      </c>
      <c r="F24" s="8">
        <v>21.03</v>
      </c>
      <c r="G24" s="12">
        <v>4</v>
      </c>
      <c r="H24" s="8">
        <v>3.05</v>
      </c>
      <c r="I24" s="12">
        <v>0</v>
      </c>
    </row>
    <row r="25" spans="2:9" ht="15" customHeight="1" x14ac:dyDescent="0.2">
      <c r="B25" t="s">
        <v>67</v>
      </c>
      <c r="C25" s="12">
        <v>62</v>
      </c>
      <c r="D25" s="8">
        <v>10.78</v>
      </c>
      <c r="E25" s="12">
        <v>61</v>
      </c>
      <c r="F25" s="8">
        <v>14.25</v>
      </c>
      <c r="G25" s="12">
        <v>1</v>
      </c>
      <c r="H25" s="8">
        <v>0.76</v>
      </c>
      <c r="I25" s="12">
        <v>0</v>
      </c>
    </row>
    <row r="26" spans="2:9" ht="15" customHeight="1" x14ac:dyDescent="0.2">
      <c r="B26" t="s">
        <v>62</v>
      </c>
      <c r="C26" s="12">
        <v>45</v>
      </c>
      <c r="D26" s="8">
        <v>7.83</v>
      </c>
      <c r="E26" s="12">
        <v>37</v>
      </c>
      <c r="F26" s="8">
        <v>8.64</v>
      </c>
      <c r="G26" s="12">
        <v>8</v>
      </c>
      <c r="H26" s="8">
        <v>6.11</v>
      </c>
      <c r="I26" s="12">
        <v>0</v>
      </c>
    </row>
    <row r="27" spans="2:9" ht="15" customHeight="1" x14ac:dyDescent="0.2">
      <c r="B27" t="s">
        <v>60</v>
      </c>
      <c r="C27" s="12">
        <v>42</v>
      </c>
      <c r="D27" s="8">
        <v>7.3</v>
      </c>
      <c r="E27" s="12">
        <v>38</v>
      </c>
      <c r="F27" s="8">
        <v>8.8800000000000008</v>
      </c>
      <c r="G27" s="12">
        <v>4</v>
      </c>
      <c r="H27" s="8">
        <v>3.05</v>
      </c>
      <c r="I27" s="12">
        <v>0</v>
      </c>
    </row>
    <row r="28" spans="2:9" ht="15" customHeight="1" x14ac:dyDescent="0.2">
      <c r="B28" t="s">
        <v>53</v>
      </c>
      <c r="C28" s="12">
        <v>33</v>
      </c>
      <c r="D28" s="8">
        <v>5.74</v>
      </c>
      <c r="E28" s="12">
        <v>12</v>
      </c>
      <c r="F28" s="8">
        <v>2.8</v>
      </c>
      <c r="G28" s="12">
        <v>21</v>
      </c>
      <c r="H28" s="8">
        <v>16.03</v>
      </c>
      <c r="I28" s="12">
        <v>0</v>
      </c>
    </row>
    <row r="29" spans="2:9" ht="15" customHeight="1" x14ac:dyDescent="0.2">
      <c r="B29" t="s">
        <v>54</v>
      </c>
      <c r="C29" s="12">
        <v>22</v>
      </c>
      <c r="D29" s="8">
        <v>3.83</v>
      </c>
      <c r="E29" s="12">
        <v>20</v>
      </c>
      <c r="F29" s="8">
        <v>4.67</v>
      </c>
      <c r="G29" s="12">
        <v>2</v>
      </c>
      <c r="H29" s="8">
        <v>1.53</v>
      </c>
      <c r="I29" s="12">
        <v>0</v>
      </c>
    </row>
    <row r="30" spans="2:9" ht="15" customHeight="1" x14ac:dyDescent="0.2">
      <c r="B30" t="s">
        <v>69</v>
      </c>
      <c r="C30" s="12">
        <v>21</v>
      </c>
      <c r="D30" s="8">
        <v>3.65</v>
      </c>
      <c r="E30" s="12">
        <v>11</v>
      </c>
      <c r="F30" s="8">
        <v>2.57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20</v>
      </c>
      <c r="D31" s="8">
        <v>3.48</v>
      </c>
      <c r="E31" s="12">
        <v>17</v>
      </c>
      <c r="F31" s="8">
        <v>3.97</v>
      </c>
      <c r="G31" s="12">
        <v>3</v>
      </c>
      <c r="H31" s="8">
        <v>2.29</v>
      </c>
      <c r="I31" s="12">
        <v>0</v>
      </c>
    </row>
    <row r="32" spans="2:9" ht="15" customHeight="1" x14ac:dyDescent="0.2">
      <c r="B32" t="s">
        <v>76</v>
      </c>
      <c r="C32" s="12">
        <v>19</v>
      </c>
      <c r="D32" s="8">
        <v>3.3</v>
      </c>
      <c r="E32" s="12">
        <v>8</v>
      </c>
      <c r="F32" s="8">
        <v>1.87</v>
      </c>
      <c r="G32" s="12">
        <v>11</v>
      </c>
      <c r="H32" s="8">
        <v>8.4</v>
      </c>
      <c r="I32" s="12">
        <v>0</v>
      </c>
    </row>
    <row r="33" spans="2:9" ht="15" customHeight="1" x14ac:dyDescent="0.2">
      <c r="B33" t="s">
        <v>61</v>
      </c>
      <c r="C33" s="12">
        <v>16</v>
      </c>
      <c r="D33" s="8">
        <v>2.78</v>
      </c>
      <c r="E33" s="12">
        <v>14</v>
      </c>
      <c r="F33" s="8">
        <v>3.27</v>
      </c>
      <c r="G33" s="12">
        <v>2</v>
      </c>
      <c r="H33" s="8">
        <v>1.53</v>
      </c>
      <c r="I33" s="12">
        <v>0</v>
      </c>
    </row>
    <row r="34" spans="2:9" ht="15" customHeight="1" x14ac:dyDescent="0.2">
      <c r="B34" t="s">
        <v>55</v>
      </c>
      <c r="C34" s="12">
        <v>15</v>
      </c>
      <c r="D34" s="8">
        <v>2.61</v>
      </c>
      <c r="E34" s="12">
        <v>9</v>
      </c>
      <c r="F34" s="8">
        <v>2.1</v>
      </c>
      <c r="G34" s="12">
        <v>6</v>
      </c>
      <c r="H34" s="8">
        <v>4.58</v>
      </c>
      <c r="I34" s="12">
        <v>0</v>
      </c>
    </row>
    <row r="35" spans="2:9" ht="15" customHeight="1" x14ac:dyDescent="0.2">
      <c r="B35" t="s">
        <v>59</v>
      </c>
      <c r="C35" s="12">
        <v>15</v>
      </c>
      <c r="D35" s="8">
        <v>2.61</v>
      </c>
      <c r="E35" s="12">
        <v>14</v>
      </c>
      <c r="F35" s="8">
        <v>3.27</v>
      </c>
      <c r="G35" s="12">
        <v>1</v>
      </c>
      <c r="H35" s="8">
        <v>0.76</v>
      </c>
      <c r="I35" s="12">
        <v>0</v>
      </c>
    </row>
    <row r="36" spans="2:9" ht="15" customHeight="1" x14ac:dyDescent="0.2">
      <c r="B36" t="s">
        <v>79</v>
      </c>
      <c r="C36" s="12">
        <v>13</v>
      </c>
      <c r="D36" s="8">
        <v>2.2599999999999998</v>
      </c>
      <c r="E36" s="12">
        <v>7</v>
      </c>
      <c r="F36" s="8">
        <v>1.64</v>
      </c>
      <c r="G36" s="12">
        <v>6</v>
      </c>
      <c r="H36" s="8">
        <v>4.58</v>
      </c>
      <c r="I36" s="12">
        <v>0</v>
      </c>
    </row>
    <row r="37" spans="2:9" ht="15" customHeight="1" x14ac:dyDescent="0.2">
      <c r="B37" t="s">
        <v>87</v>
      </c>
      <c r="C37" s="12">
        <v>12</v>
      </c>
      <c r="D37" s="8">
        <v>2.09</v>
      </c>
      <c r="E37" s="12">
        <v>12</v>
      </c>
      <c r="F37" s="8">
        <v>2.8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12</v>
      </c>
      <c r="D38" s="8">
        <v>2.09</v>
      </c>
      <c r="E38" s="12">
        <v>7</v>
      </c>
      <c r="F38" s="8">
        <v>1.64</v>
      </c>
      <c r="G38" s="12">
        <v>4</v>
      </c>
      <c r="H38" s="8">
        <v>3.05</v>
      </c>
      <c r="I38" s="12">
        <v>0</v>
      </c>
    </row>
    <row r="39" spans="2:9" ht="15" customHeight="1" x14ac:dyDescent="0.2">
      <c r="B39" t="s">
        <v>85</v>
      </c>
      <c r="C39" s="12">
        <v>11</v>
      </c>
      <c r="D39" s="8">
        <v>1.91</v>
      </c>
      <c r="E39" s="12">
        <v>5</v>
      </c>
      <c r="F39" s="8">
        <v>1.17</v>
      </c>
      <c r="G39" s="12">
        <v>6</v>
      </c>
      <c r="H39" s="8">
        <v>4.58</v>
      </c>
      <c r="I39" s="12">
        <v>0</v>
      </c>
    </row>
    <row r="40" spans="2:9" ht="15" customHeight="1" x14ac:dyDescent="0.2">
      <c r="B40" t="s">
        <v>88</v>
      </c>
      <c r="C40" s="12">
        <v>11</v>
      </c>
      <c r="D40" s="8">
        <v>1.91</v>
      </c>
      <c r="E40" s="12">
        <v>6</v>
      </c>
      <c r="F40" s="8">
        <v>1.4</v>
      </c>
      <c r="G40" s="12">
        <v>3</v>
      </c>
      <c r="H40" s="8">
        <v>2.29</v>
      </c>
      <c r="I40" s="12">
        <v>0</v>
      </c>
    </row>
    <row r="41" spans="2:9" ht="15" customHeight="1" x14ac:dyDescent="0.2">
      <c r="B41" t="s">
        <v>70</v>
      </c>
      <c r="C41" s="12">
        <v>10</v>
      </c>
      <c r="D41" s="8">
        <v>1.74</v>
      </c>
      <c r="E41" s="12">
        <v>9</v>
      </c>
      <c r="F41" s="8">
        <v>2.1</v>
      </c>
      <c r="G41" s="12">
        <v>1</v>
      </c>
      <c r="H41" s="8">
        <v>0.76</v>
      </c>
      <c r="I41" s="12">
        <v>0</v>
      </c>
    </row>
    <row r="42" spans="2:9" ht="15" customHeight="1" x14ac:dyDescent="0.2">
      <c r="B42" t="s">
        <v>91</v>
      </c>
      <c r="C42" s="12">
        <v>9</v>
      </c>
      <c r="D42" s="8">
        <v>1.57</v>
      </c>
      <c r="E42" s="12">
        <v>8</v>
      </c>
      <c r="F42" s="8">
        <v>1.87</v>
      </c>
      <c r="G42" s="12">
        <v>1</v>
      </c>
      <c r="H42" s="8">
        <v>0.76</v>
      </c>
      <c r="I42" s="12">
        <v>0</v>
      </c>
    </row>
    <row r="43" spans="2:9" ht="15" customHeight="1" x14ac:dyDescent="0.2">
      <c r="B43" t="s">
        <v>71</v>
      </c>
      <c r="C43" s="12">
        <v>8</v>
      </c>
      <c r="D43" s="8">
        <v>1.39</v>
      </c>
      <c r="E43" s="12">
        <v>0</v>
      </c>
      <c r="F43" s="8">
        <v>0</v>
      </c>
      <c r="G43" s="12">
        <v>7</v>
      </c>
      <c r="H43" s="8">
        <v>5.34</v>
      </c>
      <c r="I43" s="12">
        <v>0</v>
      </c>
    </row>
    <row r="44" spans="2:9" ht="15" customHeight="1" x14ac:dyDescent="0.2">
      <c r="B44" t="s">
        <v>72</v>
      </c>
      <c r="C44" s="12">
        <v>8</v>
      </c>
      <c r="D44" s="8">
        <v>1.39</v>
      </c>
      <c r="E44" s="12">
        <v>6</v>
      </c>
      <c r="F44" s="8">
        <v>1.4</v>
      </c>
      <c r="G44" s="12">
        <v>2</v>
      </c>
      <c r="H44" s="8">
        <v>1.53</v>
      </c>
      <c r="I44" s="12">
        <v>0</v>
      </c>
    </row>
    <row r="47" spans="2:9" ht="33" customHeight="1" x14ac:dyDescent="0.2">
      <c r="B47" t="s">
        <v>200</v>
      </c>
      <c r="C47" s="10" t="s">
        <v>46</v>
      </c>
      <c r="D47" s="10" t="s">
        <v>47</v>
      </c>
      <c r="E47" s="10" t="s">
        <v>48</v>
      </c>
      <c r="F47" s="10" t="s">
        <v>49</v>
      </c>
      <c r="G47" s="10" t="s">
        <v>50</v>
      </c>
      <c r="H47" s="10" t="s">
        <v>51</v>
      </c>
      <c r="I47" s="10" t="s">
        <v>52</v>
      </c>
    </row>
    <row r="48" spans="2:9" ht="15" customHeight="1" x14ac:dyDescent="0.2">
      <c r="B48" t="s">
        <v>124</v>
      </c>
      <c r="C48" s="12">
        <v>32</v>
      </c>
      <c r="D48" s="8">
        <v>5.57</v>
      </c>
      <c r="E48" s="12">
        <v>32</v>
      </c>
      <c r="F48" s="8">
        <v>7.48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122</v>
      </c>
      <c r="C49" s="12">
        <v>31</v>
      </c>
      <c r="D49" s="8">
        <v>5.39</v>
      </c>
      <c r="E49" s="12">
        <v>31</v>
      </c>
      <c r="F49" s="8">
        <v>7.24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123</v>
      </c>
      <c r="C50" s="12">
        <v>22</v>
      </c>
      <c r="D50" s="8">
        <v>3.83</v>
      </c>
      <c r="E50" s="12">
        <v>22</v>
      </c>
      <c r="F50" s="8">
        <v>5.14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119</v>
      </c>
      <c r="C51" s="12">
        <v>21</v>
      </c>
      <c r="D51" s="8">
        <v>3.65</v>
      </c>
      <c r="E51" s="12">
        <v>20</v>
      </c>
      <c r="F51" s="8">
        <v>4.67</v>
      </c>
      <c r="G51" s="12">
        <v>1</v>
      </c>
      <c r="H51" s="8">
        <v>0.76</v>
      </c>
      <c r="I51" s="12">
        <v>0</v>
      </c>
    </row>
    <row r="52" spans="2:9" ht="15" customHeight="1" x14ac:dyDescent="0.2">
      <c r="B52" t="s">
        <v>113</v>
      </c>
      <c r="C52" s="12">
        <v>18</v>
      </c>
      <c r="D52" s="8">
        <v>3.13</v>
      </c>
      <c r="E52" s="12">
        <v>17</v>
      </c>
      <c r="F52" s="8">
        <v>3.97</v>
      </c>
      <c r="G52" s="12">
        <v>1</v>
      </c>
      <c r="H52" s="8">
        <v>0.76</v>
      </c>
      <c r="I52" s="12">
        <v>0</v>
      </c>
    </row>
    <row r="53" spans="2:9" ht="15" customHeight="1" x14ac:dyDescent="0.2">
      <c r="B53" t="s">
        <v>108</v>
      </c>
      <c r="C53" s="12">
        <v>17</v>
      </c>
      <c r="D53" s="8">
        <v>2.96</v>
      </c>
      <c r="E53" s="12">
        <v>2</v>
      </c>
      <c r="F53" s="8">
        <v>0.47</v>
      </c>
      <c r="G53" s="12">
        <v>15</v>
      </c>
      <c r="H53" s="8">
        <v>11.45</v>
      </c>
      <c r="I53" s="12">
        <v>0</v>
      </c>
    </row>
    <row r="54" spans="2:9" ht="15" customHeight="1" x14ac:dyDescent="0.2">
      <c r="B54" t="s">
        <v>116</v>
      </c>
      <c r="C54" s="12">
        <v>17</v>
      </c>
      <c r="D54" s="8">
        <v>2.96</v>
      </c>
      <c r="E54" s="12">
        <v>17</v>
      </c>
      <c r="F54" s="8">
        <v>3.97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120</v>
      </c>
      <c r="C55" s="12">
        <v>14</v>
      </c>
      <c r="D55" s="8">
        <v>2.4300000000000002</v>
      </c>
      <c r="E55" s="12">
        <v>13</v>
      </c>
      <c r="F55" s="8">
        <v>3.04</v>
      </c>
      <c r="G55" s="12">
        <v>1</v>
      </c>
      <c r="H55" s="8">
        <v>0.76</v>
      </c>
      <c r="I55" s="12">
        <v>0</v>
      </c>
    </row>
    <row r="56" spans="2:9" ht="15" customHeight="1" x14ac:dyDescent="0.2">
      <c r="B56" t="s">
        <v>147</v>
      </c>
      <c r="C56" s="12">
        <v>12</v>
      </c>
      <c r="D56" s="8">
        <v>2.09</v>
      </c>
      <c r="E56" s="12">
        <v>5</v>
      </c>
      <c r="F56" s="8">
        <v>1.17</v>
      </c>
      <c r="G56" s="12">
        <v>7</v>
      </c>
      <c r="H56" s="8">
        <v>5.34</v>
      </c>
      <c r="I56" s="12">
        <v>0</v>
      </c>
    </row>
    <row r="57" spans="2:9" ht="15" customHeight="1" x14ac:dyDescent="0.2">
      <c r="B57" t="s">
        <v>117</v>
      </c>
      <c r="C57" s="12">
        <v>12</v>
      </c>
      <c r="D57" s="8">
        <v>2.09</v>
      </c>
      <c r="E57" s="12">
        <v>12</v>
      </c>
      <c r="F57" s="8">
        <v>2.8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151</v>
      </c>
      <c r="C58" s="12">
        <v>11</v>
      </c>
      <c r="D58" s="8">
        <v>1.91</v>
      </c>
      <c r="E58" s="12">
        <v>5</v>
      </c>
      <c r="F58" s="8">
        <v>1.17</v>
      </c>
      <c r="G58" s="12">
        <v>6</v>
      </c>
      <c r="H58" s="8">
        <v>4.58</v>
      </c>
      <c r="I58" s="12">
        <v>0</v>
      </c>
    </row>
    <row r="59" spans="2:9" ht="15" customHeight="1" x14ac:dyDescent="0.2">
      <c r="B59" t="s">
        <v>142</v>
      </c>
      <c r="C59" s="12">
        <v>11</v>
      </c>
      <c r="D59" s="8">
        <v>1.91</v>
      </c>
      <c r="E59" s="12">
        <v>5</v>
      </c>
      <c r="F59" s="8">
        <v>1.17</v>
      </c>
      <c r="G59" s="12">
        <v>6</v>
      </c>
      <c r="H59" s="8">
        <v>4.58</v>
      </c>
      <c r="I59" s="12">
        <v>0</v>
      </c>
    </row>
    <row r="60" spans="2:9" ht="15" customHeight="1" x14ac:dyDescent="0.2">
      <c r="B60" t="s">
        <v>143</v>
      </c>
      <c r="C60" s="12">
        <v>11</v>
      </c>
      <c r="D60" s="8">
        <v>1.91</v>
      </c>
      <c r="E60" s="12">
        <v>11</v>
      </c>
      <c r="F60" s="8">
        <v>2.57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193</v>
      </c>
      <c r="C61" s="12">
        <v>11</v>
      </c>
      <c r="D61" s="8">
        <v>1.91</v>
      </c>
      <c r="E61" s="12">
        <v>11</v>
      </c>
      <c r="F61" s="8">
        <v>2.57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111</v>
      </c>
      <c r="C62" s="12">
        <v>10</v>
      </c>
      <c r="D62" s="8">
        <v>1.74</v>
      </c>
      <c r="E62" s="12">
        <v>5</v>
      </c>
      <c r="F62" s="8">
        <v>1.17</v>
      </c>
      <c r="G62" s="12">
        <v>5</v>
      </c>
      <c r="H62" s="8">
        <v>3.82</v>
      </c>
      <c r="I62" s="12">
        <v>0</v>
      </c>
    </row>
    <row r="63" spans="2:9" ht="15" customHeight="1" x14ac:dyDescent="0.2">
      <c r="B63" t="s">
        <v>114</v>
      </c>
      <c r="C63" s="12">
        <v>10</v>
      </c>
      <c r="D63" s="8">
        <v>1.74</v>
      </c>
      <c r="E63" s="12">
        <v>10</v>
      </c>
      <c r="F63" s="8">
        <v>2.34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110</v>
      </c>
      <c r="C64" s="12">
        <v>9</v>
      </c>
      <c r="D64" s="8">
        <v>1.57</v>
      </c>
      <c r="E64" s="12">
        <v>8</v>
      </c>
      <c r="F64" s="8">
        <v>1.87</v>
      </c>
      <c r="G64" s="12">
        <v>1</v>
      </c>
      <c r="H64" s="8">
        <v>0.76</v>
      </c>
      <c r="I64" s="12">
        <v>0</v>
      </c>
    </row>
    <row r="65" spans="2:9" ht="15" customHeight="1" x14ac:dyDescent="0.2">
      <c r="B65" t="s">
        <v>132</v>
      </c>
      <c r="C65" s="12">
        <v>9</v>
      </c>
      <c r="D65" s="8">
        <v>1.57</v>
      </c>
      <c r="E65" s="12">
        <v>8</v>
      </c>
      <c r="F65" s="8">
        <v>1.87</v>
      </c>
      <c r="G65" s="12">
        <v>1</v>
      </c>
      <c r="H65" s="8">
        <v>0.76</v>
      </c>
      <c r="I65" s="12">
        <v>0</v>
      </c>
    </row>
    <row r="66" spans="2:9" ht="15" customHeight="1" x14ac:dyDescent="0.2">
      <c r="B66" t="s">
        <v>150</v>
      </c>
      <c r="C66" s="12">
        <v>9</v>
      </c>
      <c r="D66" s="8">
        <v>1.57</v>
      </c>
      <c r="E66" s="12">
        <v>6</v>
      </c>
      <c r="F66" s="8">
        <v>1.4</v>
      </c>
      <c r="G66" s="12">
        <v>3</v>
      </c>
      <c r="H66" s="8">
        <v>2.29</v>
      </c>
      <c r="I66" s="12">
        <v>0</v>
      </c>
    </row>
    <row r="67" spans="2:9" ht="15" customHeight="1" x14ac:dyDescent="0.2">
      <c r="B67" t="s">
        <v>144</v>
      </c>
      <c r="C67" s="12">
        <v>9</v>
      </c>
      <c r="D67" s="8">
        <v>1.57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AFD3-B41F-4224-94B0-B4E63BE411A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46</v>
      </c>
      <c r="D6" s="8">
        <v>16.25</v>
      </c>
      <c r="E6" s="12">
        <v>28</v>
      </c>
      <c r="F6" s="8">
        <v>13.66</v>
      </c>
      <c r="G6" s="12">
        <v>18</v>
      </c>
      <c r="H6" s="8">
        <v>24</v>
      </c>
      <c r="I6" s="12">
        <v>0</v>
      </c>
    </row>
    <row r="7" spans="2:9" ht="15" customHeight="1" x14ac:dyDescent="0.2">
      <c r="B7" t="s">
        <v>32</v>
      </c>
      <c r="C7" s="12">
        <v>17</v>
      </c>
      <c r="D7" s="8">
        <v>6.01</v>
      </c>
      <c r="E7" s="12">
        <v>7</v>
      </c>
      <c r="F7" s="8">
        <v>3.41</v>
      </c>
      <c r="G7" s="12">
        <v>10</v>
      </c>
      <c r="H7" s="8">
        <v>13.33</v>
      </c>
      <c r="I7" s="12">
        <v>0</v>
      </c>
    </row>
    <row r="8" spans="2:9" ht="15" customHeight="1" x14ac:dyDescent="0.2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1</v>
      </c>
      <c r="D10" s="8">
        <v>0.35</v>
      </c>
      <c r="E10" s="12">
        <v>0</v>
      </c>
      <c r="F10" s="8">
        <v>0</v>
      </c>
      <c r="G10" s="12">
        <v>1</v>
      </c>
      <c r="H10" s="8">
        <v>1.33</v>
      </c>
      <c r="I10" s="12">
        <v>0</v>
      </c>
    </row>
    <row r="11" spans="2:9" ht="15" customHeight="1" x14ac:dyDescent="0.2">
      <c r="B11" t="s">
        <v>36</v>
      </c>
      <c r="C11" s="12">
        <v>95</v>
      </c>
      <c r="D11" s="8">
        <v>33.57</v>
      </c>
      <c r="E11" s="12">
        <v>69</v>
      </c>
      <c r="F11" s="8">
        <v>33.659999999999997</v>
      </c>
      <c r="G11" s="12">
        <v>26</v>
      </c>
      <c r="H11" s="8">
        <v>34.67</v>
      </c>
      <c r="I11" s="12">
        <v>0</v>
      </c>
    </row>
    <row r="12" spans="2:9" ht="15" customHeight="1" x14ac:dyDescent="0.2">
      <c r="B12" t="s">
        <v>37</v>
      </c>
      <c r="C12" s="12">
        <v>2</v>
      </c>
      <c r="D12" s="8">
        <v>0.71</v>
      </c>
      <c r="E12" s="12">
        <v>1</v>
      </c>
      <c r="F12" s="8">
        <v>0.49</v>
      </c>
      <c r="G12" s="12">
        <v>1</v>
      </c>
      <c r="H12" s="8">
        <v>1.33</v>
      </c>
      <c r="I12" s="12">
        <v>0</v>
      </c>
    </row>
    <row r="13" spans="2:9" ht="15" customHeight="1" x14ac:dyDescent="0.2">
      <c r="B13" t="s">
        <v>38</v>
      </c>
      <c r="C13" s="12">
        <v>10</v>
      </c>
      <c r="D13" s="8">
        <v>3.53</v>
      </c>
      <c r="E13" s="12">
        <v>9</v>
      </c>
      <c r="F13" s="8">
        <v>4.3899999999999997</v>
      </c>
      <c r="G13" s="12">
        <v>1</v>
      </c>
      <c r="H13" s="8">
        <v>1.33</v>
      </c>
      <c r="I13" s="12">
        <v>0</v>
      </c>
    </row>
    <row r="14" spans="2:9" ht="15" customHeight="1" x14ac:dyDescent="0.2">
      <c r="B14" t="s">
        <v>39</v>
      </c>
      <c r="C14" s="12">
        <v>10</v>
      </c>
      <c r="D14" s="8">
        <v>3.53</v>
      </c>
      <c r="E14" s="12">
        <v>6</v>
      </c>
      <c r="F14" s="8">
        <v>2.93</v>
      </c>
      <c r="G14" s="12">
        <v>4</v>
      </c>
      <c r="H14" s="8">
        <v>5.33</v>
      </c>
      <c r="I14" s="12">
        <v>0</v>
      </c>
    </row>
    <row r="15" spans="2:9" ht="15" customHeight="1" x14ac:dyDescent="0.2">
      <c r="B15" t="s">
        <v>40</v>
      </c>
      <c r="C15" s="12">
        <v>30</v>
      </c>
      <c r="D15" s="8">
        <v>10.6</v>
      </c>
      <c r="E15" s="12">
        <v>30</v>
      </c>
      <c r="F15" s="8">
        <v>14.63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41</v>
      </c>
      <c r="C16" s="12">
        <v>27</v>
      </c>
      <c r="D16" s="8">
        <v>9.5399999999999991</v>
      </c>
      <c r="E16" s="12">
        <v>26</v>
      </c>
      <c r="F16" s="8">
        <v>12.68</v>
      </c>
      <c r="G16" s="12">
        <v>1</v>
      </c>
      <c r="H16" s="8">
        <v>1.33</v>
      </c>
      <c r="I16" s="12">
        <v>0</v>
      </c>
    </row>
    <row r="17" spans="2:9" ht="15" customHeight="1" x14ac:dyDescent="0.2">
      <c r="B17" t="s">
        <v>42</v>
      </c>
      <c r="C17" s="12">
        <v>12</v>
      </c>
      <c r="D17" s="8">
        <v>4.24</v>
      </c>
      <c r="E17" s="12">
        <v>11</v>
      </c>
      <c r="F17" s="8">
        <v>5.37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18</v>
      </c>
      <c r="D18" s="8">
        <v>6.36</v>
      </c>
      <c r="E18" s="12">
        <v>11</v>
      </c>
      <c r="F18" s="8">
        <v>5.37</v>
      </c>
      <c r="G18" s="12">
        <v>6</v>
      </c>
      <c r="H18" s="8">
        <v>8</v>
      </c>
      <c r="I18" s="12">
        <v>0</v>
      </c>
    </row>
    <row r="19" spans="2:9" ht="15" customHeight="1" x14ac:dyDescent="0.2">
      <c r="B19" t="s">
        <v>44</v>
      </c>
      <c r="C19" s="12">
        <v>15</v>
      </c>
      <c r="D19" s="8">
        <v>5.3</v>
      </c>
      <c r="E19" s="12">
        <v>7</v>
      </c>
      <c r="F19" s="8">
        <v>3.41</v>
      </c>
      <c r="G19" s="12">
        <v>7</v>
      </c>
      <c r="H19" s="8">
        <v>9.33</v>
      </c>
      <c r="I19" s="12">
        <v>0</v>
      </c>
    </row>
    <row r="20" spans="2:9" ht="15" customHeight="1" x14ac:dyDescent="0.2">
      <c r="B20" s="9" t="s">
        <v>198</v>
      </c>
      <c r="C20" s="12">
        <f>SUM(LTBL_24561[総数／事業所数])</f>
        <v>283</v>
      </c>
      <c r="E20" s="12">
        <f>SUBTOTAL(109,LTBL_24561[個人／事業所数])</f>
        <v>205</v>
      </c>
      <c r="G20" s="12">
        <f>SUBTOTAL(109,LTBL_24561[法人／事業所数])</f>
        <v>75</v>
      </c>
      <c r="I20" s="12">
        <f>SUBTOTAL(109,LTBL_24561[法人以外の団体／事業所数])</f>
        <v>0</v>
      </c>
    </row>
    <row r="21" spans="2:9" ht="15" customHeight="1" x14ac:dyDescent="0.2">
      <c r="E21" s="11">
        <f>LTBL_24561[[#Totals],[個人／事業所数]]/LTBL_24561[[#Totals],[総数／事業所数]]</f>
        <v>0.72438162544169615</v>
      </c>
      <c r="G21" s="11">
        <f>LTBL_24561[[#Totals],[法人／事業所数]]/LTBL_24561[[#Totals],[総数／事業所数]]</f>
        <v>0.26501766784452296</v>
      </c>
      <c r="I21" s="11">
        <f>LTBL_24561[[#Totals],[法人以外の団体／事業所数]]/LTBL_24561[[#Totals],[総数／事業所数]]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60</v>
      </c>
      <c r="C24" s="12">
        <v>29</v>
      </c>
      <c r="D24" s="8">
        <v>10.25</v>
      </c>
      <c r="E24" s="12">
        <v>26</v>
      </c>
      <c r="F24" s="8">
        <v>12.68</v>
      </c>
      <c r="G24" s="12">
        <v>3</v>
      </c>
      <c r="H24" s="8">
        <v>4</v>
      </c>
      <c r="I24" s="12">
        <v>0</v>
      </c>
    </row>
    <row r="25" spans="2:9" ht="15" customHeight="1" x14ac:dyDescent="0.2">
      <c r="B25" t="s">
        <v>62</v>
      </c>
      <c r="C25" s="12">
        <v>28</v>
      </c>
      <c r="D25" s="8">
        <v>9.89</v>
      </c>
      <c r="E25" s="12">
        <v>16</v>
      </c>
      <c r="F25" s="8">
        <v>7.8</v>
      </c>
      <c r="G25" s="12">
        <v>12</v>
      </c>
      <c r="H25" s="8">
        <v>16</v>
      </c>
      <c r="I25" s="12">
        <v>0</v>
      </c>
    </row>
    <row r="26" spans="2:9" ht="15" customHeight="1" x14ac:dyDescent="0.2">
      <c r="B26" t="s">
        <v>53</v>
      </c>
      <c r="C26" s="12">
        <v>25</v>
      </c>
      <c r="D26" s="8">
        <v>8.83</v>
      </c>
      <c r="E26" s="12">
        <v>12</v>
      </c>
      <c r="F26" s="8">
        <v>5.85</v>
      </c>
      <c r="G26" s="12">
        <v>13</v>
      </c>
      <c r="H26" s="8">
        <v>17.329999999999998</v>
      </c>
      <c r="I26" s="12">
        <v>0</v>
      </c>
    </row>
    <row r="27" spans="2:9" ht="15" customHeight="1" x14ac:dyDescent="0.2">
      <c r="B27" t="s">
        <v>66</v>
      </c>
      <c r="C27" s="12">
        <v>24</v>
      </c>
      <c r="D27" s="8">
        <v>8.48</v>
      </c>
      <c r="E27" s="12">
        <v>24</v>
      </c>
      <c r="F27" s="8">
        <v>11.71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67</v>
      </c>
      <c r="C28" s="12">
        <v>24</v>
      </c>
      <c r="D28" s="8">
        <v>8.48</v>
      </c>
      <c r="E28" s="12">
        <v>24</v>
      </c>
      <c r="F28" s="8">
        <v>11.71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61</v>
      </c>
      <c r="C29" s="12">
        <v>13</v>
      </c>
      <c r="D29" s="8">
        <v>4.59</v>
      </c>
      <c r="E29" s="12">
        <v>13</v>
      </c>
      <c r="F29" s="8">
        <v>6.34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69</v>
      </c>
      <c r="C30" s="12">
        <v>12</v>
      </c>
      <c r="D30" s="8">
        <v>4.24</v>
      </c>
      <c r="E30" s="12">
        <v>11</v>
      </c>
      <c r="F30" s="8">
        <v>5.37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70</v>
      </c>
      <c r="C31" s="12">
        <v>12</v>
      </c>
      <c r="D31" s="8">
        <v>4.24</v>
      </c>
      <c r="E31" s="12">
        <v>11</v>
      </c>
      <c r="F31" s="8">
        <v>5.37</v>
      </c>
      <c r="G31" s="12">
        <v>1</v>
      </c>
      <c r="H31" s="8">
        <v>1.33</v>
      </c>
      <c r="I31" s="12">
        <v>0</v>
      </c>
    </row>
    <row r="32" spans="2:9" ht="15" customHeight="1" x14ac:dyDescent="0.2">
      <c r="B32" t="s">
        <v>54</v>
      </c>
      <c r="C32" s="12">
        <v>11</v>
      </c>
      <c r="D32" s="8">
        <v>3.89</v>
      </c>
      <c r="E32" s="12">
        <v>9</v>
      </c>
      <c r="F32" s="8">
        <v>4.3899999999999997</v>
      </c>
      <c r="G32" s="12">
        <v>2</v>
      </c>
      <c r="H32" s="8">
        <v>2.67</v>
      </c>
      <c r="I32" s="12">
        <v>0</v>
      </c>
    </row>
    <row r="33" spans="2:9" ht="15" customHeight="1" x14ac:dyDescent="0.2">
      <c r="B33" t="s">
        <v>55</v>
      </c>
      <c r="C33" s="12">
        <v>10</v>
      </c>
      <c r="D33" s="8">
        <v>3.53</v>
      </c>
      <c r="E33" s="12">
        <v>7</v>
      </c>
      <c r="F33" s="8">
        <v>3.41</v>
      </c>
      <c r="G33" s="12">
        <v>3</v>
      </c>
      <c r="H33" s="8">
        <v>4</v>
      </c>
      <c r="I33" s="12">
        <v>0</v>
      </c>
    </row>
    <row r="34" spans="2:9" ht="15" customHeight="1" x14ac:dyDescent="0.2">
      <c r="B34" t="s">
        <v>57</v>
      </c>
      <c r="C34" s="12">
        <v>8</v>
      </c>
      <c r="D34" s="8">
        <v>2.83</v>
      </c>
      <c r="E34" s="12">
        <v>2</v>
      </c>
      <c r="F34" s="8">
        <v>0.98</v>
      </c>
      <c r="G34" s="12">
        <v>6</v>
      </c>
      <c r="H34" s="8">
        <v>8</v>
      </c>
      <c r="I34" s="12">
        <v>0</v>
      </c>
    </row>
    <row r="35" spans="2:9" ht="15" customHeight="1" x14ac:dyDescent="0.2">
      <c r="B35" t="s">
        <v>63</v>
      </c>
      <c r="C35" s="12">
        <v>7</v>
      </c>
      <c r="D35" s="8">
        <v>2.4700000000000002</v>
      </c>
      <c r="E35" s="12">
        <v>6</v>
      </c>
      <c r="F35" s="8">
        <v>2.93</v>
      </c>
      <c r="G35" s="12">
        <v>1</v>
      </c>
      <c r="H35" s="8">
        <v>1.33</v>
      </c>
      <c r="I35" s="12">
        <v>0</v>
      </c>
    </row>
    <row r="36" spans="2:9" ht="15" customHeight="1" x14ac:dyDescent="0.2">
      <c r="B36" t="s">
        <v>76</v>
      </c>
      <c r="C36" s="12">
        <v>6</v>
      </c>
      <c r="D36" s="8">
        <v>2.12</v>
      </c>
      <c r="E36" s="12">
        <v>4</v>
      </c>
      <c r="F36" s="8">
        <v>1.95</v>
      </c>
      <c r="G36" s="12">
        <v>2</v>
      </c>
      <c r="H36" s="8">
        <v>2.67</v>
      </c>
      <c r="I36" s="12">
        <v>0</v>
      </c>
    </row>
    <row r="37" spans="2:9" ht="15" customHeight="1" x14ac:dyDescent="0.2">
      <c r="B37" t="s">
        <v>59</v>
      </c>
      <c r="C37" s="12">
        <v>6</v>
      </c>
      <c r="D37" s="8">
        <v>2.12</v>
      </c>
      <c r="E37" s="12">
        <v>6</v>
      </c>
      <c r="F37" s="8">
        <v>2.93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64</v>
      </c>
      <c r="C38" s="12">
        <v>6</v>
      </c>
      <c r="D38" s="8">
        <v>2.12</v>
      </c>
      <c r="E38" s="12">
        <v>6</v>
      </c>
      <c r="F38" s="8">
        <v>2.93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71</v>
      </c>
      <c r="C39" s="12">
        <v>6</v>
      </c>
      <c r="D39" s="8">
        <v>2.12</v>
      </c>
      <c r="E39" s="12">
        <v>0</v>
      </c>
      <c r="F39" s="8">
        <v>0</v>
      </c>
      <c r="G39" s="12">
        <v>5</v>
      </c>
      <c r="H39" s="8">
        <v>6.67</v>
      </c>
      <c r="I39" s="12">
        <v>0</v>
      </c>
    </row>
    <row r="40" spans="2:9" ht="15" customHeight="1" x14ac:dyDescent="0.2">
      <c r="B40" t="s">
        <v>72</v>
      </c>
      <c r="C40" s="12">
        <v>6</v>
      </c>
      <c r="D40" s="8">
        <v>2.12</v>
      </c>
      <c r="E40" s="12">
        <v>5</v>
      </c>
      <c r="F40" s="8">
        <v>2.44</v>
      </c>
      <c r="G40" s="12">
        <v>1</v>
      </c>
      <c r="H40" s="8">
        <v>1.33</v>
      </c>
      <c r="I40" s="12">
        <v>0</v>
      </c>
    </row>
    <row r="41" spans="2:9" ht="15" customHeight="1" x14ac:dyDescent="0.2">
      <c r="B41" t="s">
        <v>85</v>
      </c>
      <c r="C41" s="12">
        <v>5</v>
      </c>
      <c r="D41" s="8">
        <v>1.77</v>
      </c>
      <c r="E41" s="12">
        <v>3</v>
      </c>
      <c r="F41" s="8">
        <v>1.46</v>
      </c>
      <c r="G41" s="12">
        <v>2</v>
      </c>
      <c r="H41" s="8">
        <v>2.67</v>
      </c>
      <c r="I41" s="12">
        <v>0</v>
      </c>
    </row>
    <row r="42" spans="2:9" ht="15" customHeight="1" x14ac:dyDescent="0.2">
      <c r="B42" t="s">
        <v>75</v>
      </c>
      <c r="C42" s="12">
        <v>4</v>
      </c>
      <c r="D42" s="8">
        <v>1.41</v>
      </c>
      <c r="E42" s="12">
        <v>0</v>
      </c>
      <c r="F42" s="8">
        <v>0</v>
      </c>
      <c r="G42" s="12">
        <v>4</v>
      </c>
      <c r="H42" s="8">
        <v>5.33</v>
      </c>
      <c r="I42" s="12">
        <v>0</v>
      </c>
    </row>
    <row r="43" spans="2:9" ht="15" customHeight="1" x14ac:dyDescent="0.2">
      <c r="B43" t="s">
        <v>105</v>
      </c>
      <c r="C43" s="12">
        <v>4</v>
      </c>
      <c r="D43" s="8">
        <v>1.41</v>
      </c>
      <c r="E43" s="12">
        <v>0</v>
      </c>
      <c r="F43" s="8">
        <v>0</v>
      </c>
      <c r="G43" s="12">
        <v>3</v>
      </c>
      <c r="H43" s="8">
        <v>4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13</v>
      </c>
      <c r="D47" s="8">
        <v>4.59</v>
      </c>
      <c r="E47" s="12">
        <v>13</v>
      </c>
      <c r="F47" s="8">
        <v>6.34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108</v>
      </c>
      <c r="C48" s="12">
        <v>12</v>
      </c>
      <c r="D48" s="8">
        <v>4.24</v>
      </c>
      <c r="E48" s="12">
        <v>4</v>
      </c>
      <c r="F48" s="8">
        <v>1.95</v>
      </c>
      <c r="G48" s="12">
        <v>8</v>
      </c>
      <c r="H48" s="8">
        <v>10.67</v>
      </c>
      <c r="I48" s="12">
        <v>0</v>
      </c>
    </row>
    <row r="49" spans="2:9" ht="15" customHeight="1" x14ac:dyDescent="0.2">
      <c r="B49" t="s">
        <v>142</v>
      </c>
      <c r="C49" s="12">
        <v>11</v>
      </c>
      <c r="D49" s="8">
        <v>3.89</v>
      </c>
      <c r="E49" s="12">
        <v>4</v>
      </c>
      <c r="F49" s="8">
        <v>1.95</v>
      </c>
      <c r="G49" s="12">
        <v>7</v>
      </c>
      <c r="H49" s="8">
        <v>9.33</v>
      </c>
      <c r="I49" s="12">
        <v>0</v>
      </c>
    </row>
    <row r="50" spans="2:9" ht="15" customHeight="1" x14ac:dyDescent="0.2">
      <c r="B50" t="s">
        <v>114</v>
      </c>
      <c r="C50" s="12">
        <v>10</v>
      </c>
      <c r="D50" s="8">
        <v>3.53</v>
      </c>
      <c r="E50" s="12">
        <v>10</v>
      </c>
      <c r="F50" s="8">
        <v>4.88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10</v>
      </c>
      <c r="D51" s="8">
        <v>3.53</v>
      </c>
      <c r="E51" s="12">
        <v>10</v>
      </c>
      <c r="F51" s="8">
        <v>4.88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123</v>
      </c>
      <c r="C52" s="12">
        <v>9</v>
      </c>
      <c r="D52" s="8">
        <v>3.18</v>
      </c>
      <c r="E52" s="12">
        <v>9</v>
      </c>
      <c r="F52" s="8">
        <v>4.3899999999999997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8</v>
      </c>
      <c r="D53" s="8">
        <v>2.83</v>
      </c>
      <c r="E53" s="12">
        <v>6</v>
      </c>
      <c r="F53" s="8">
        <v>2.93</v>
      </c>
      <c r="G53" s="12">
        <v>2</v>
      </c>
      <c r="H53" s="8">
        <v>2.67</v>
      </c>
      <c r="I53" s="12">
        <v>0</v>
      </c>
    </row>
    <row r="54" spans="2:9" ht="15" customHeight="1" x14ac:dyDescent="0.2">
      <c r="B54" t="s">
        <v>109</v>
      </c>
      <c r="C54" s="12">
        <v>7</v>
      </c>
      <c r="D54" s="8">
        <v>2.4700000000000002</v>
      </c>
      <c r="E54" s="12">
        <v>3</v>
      </c>
      <c r="F54" s="8">
        <v>1.46</v>
      </c>
      <c r="G54" s="12">
        <v>4</v>
      </c>
      <c r="H54" s="8">
        <v>5.33</v>
      </c>
      <c r="I54" s="12">
        <v>0</v>
      </c>
    </row>
    <row r="55" spans="2:9" ht="15" customHeight="1" x14ac:dyDescent="0.2">
      <c r="B55" t="s">
        <v>194</v>
      </c>
      <c r="C55" s="12">
        <v>7</v>
      </c>
      <c r="D55" s="8">
        <v>2.4700000000000002</v>
      </c>
      <c r="E55" s="12">
        <v>2</v>
      </c>
      <c r="F55" s="8">
        <v>0.98</v>
      </c>
      <c r="G55" s="12">
        <v>5</v>
      </c>
      <c r="H55" s="8">
        <v>6.67</v>
      </c>
      <c r="I55" s="12">
        <v>0</v>
      </c>
    </row>
    <row r="56" spans="2:9" ht="15" customHeight="1" x14ac:dyDescent="0.2">
      <c r="B56" t="s">
        <v>152</v>
      </c>
      <c r="C56" s="12">
        <v>7</v>
      </c>
      <c r="D56" s="8">
        <v>2.4700000000000002</v>
      </c>
      <c r="E56" s="12">
        <v>6</v>
      </c>
      <c r="F56" s="8">
        <v>2.93</v>
      </c>
      <c r="G56" s="12">
        <v>1</v>
      </c>
      <c r="H56" s="8">
        <v>1.33</v>
      </c>
      <c r="I56" s="12">
        <v>0</v>
      </c>
    </row>
    <row r="57" spans="2:9" ht="15" customHeight="1" x14ac:dyDescent="0.2">
      <c r="B57" t="s">
        <v>117</v>
      </c>
      <c r="C57" s="12">
        <v>7</v>
      </c>
      <c r="D57" s="8">
        <v>2.4700000000000002</v>
      </c>
      <c r="E57" s="12">
        <v>6</v>
      </c>
      <c r="F57" s="8">
        <v>2.93</v>
      </c>
      <c r="G57" s="12">
        <v>1</v>
      </c>
      <c r="H57" s="8">
        <v>1.33</v>
      </c>
      <c r="I57" s="12">
        <v>0</v>
      </c>
    </row>
    <row r="58" spans="2:9" ht="15" customHeight="1" x14ac:dyDescent="0.2">
      <c r="B58" t="s">
        <v>125</v>
      </c>
      <c r="C58" s="12">
        <v>7</v>
      </c>
      <c r="D58" s="8">
        <v>2.4700000000000002</v>
      </c>
      <c r="E58" s="12">
        <v>7</v>
      </c>
      <c r="F58" s="8">
        <v>3.41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7</v>
      </c>
      <c r="D59" s="8">
        <v>2.4700000000000002</v>
      </c>
      <c r="E59" s="12">
        <v>7</v>
      </c>
      <c r="F59" s="8">
        <v>3.41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111</v>
      </c>
      <c r="C60" s="12">
        <v>6</v>
      </c>
      <c r="D60" s="8">
        <v>2.12</v>
      </c>
      <c r="E60" s="12">
        <v>4</v>
      </c>
      <c r="F60" s="8">
        <v>1.95</v>
      </c>
      <c r="G60" s="12">
        <v>2</v>
      </c>
      <c r="H60" s="8">
        <v>2.67</v>
      </c>
      <c r="I60" s="12">
        <v>0</v>
      </c>
    </row>
    <row r="61" spans="2:9" ht="15" customHeight="1" x14ac:dyDescent="0.2">
      <c r="B61" t="s">
        <v>132</v>
      </c>
      <c r="C61" s="12">
        <v>6</v>
      </c>
      <c r="D61" s="8">
        <v>2.12</v>
      </c>
      <c r="E61" s="12">
        <v>6</v>
      </c>
      <c r="F61" s="8">
        <v>2.93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115</v>
      </c>
      <c r="C62" s="12">
        <v>6</v>
      </c>
      <c r="D62" s="8">
        <v>2.12</v>
      </c>
      <c r="E62" s="12">
        <v>3</v>
      </c>
      <c r="F62" s="8">
        <v>1.46</v>
      </c>
      <c r="G62" s="12">
        <v>3</v>
      </c>
      <c r="H62" s="8">
        <v>4</v>
      </c>
      <c r="I62" s="12">
        <v>0</v>
      </c>
    </row>
    <row r="63" spans="2:9" ht="15" customHeight="1" x14ac:dyDescent="0.2">
      <c r="B63" t="s">
        <v>127</v>
      </c>
      <c r="C63" s="12">
        <v>6</v>
      </c>
      <c r="D63" s="8">
        <v>2.12</v>
      </c>
      <c r="E63" s="12">
        <v>5</v>
      </c>
      <c r="F63" s="8">
        <v>2.44</v>
      </c>
      <c r="G63" s="12">
        <v>1</v>
      </c>
      <c r="H63" s="8">
        <v>1.33</v>
      </c>
      <c r="I63" s="12">
        <v>0</v>
      </c>
    </row>
    <row r="64" spans="2:9" ht="15" customHeight="1" x14ac:dyDescent="0.2">
      <c r="B64" t="s">
        <v>110</v>
      </c>
      <c r="C64" s="12">
        <v>5</v>
      </c>
      <c r="D64" s="8">
        <v>1.77</v>
      </c>
      <c r="E64" s="12">
        <v>5</v>
      </c>
      <c r="F64" s="8">
        <v>2.44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116</v>
      </c>
      <c r="C65" s="12">
        <v>5</v>
      </c>
      <c r="D65" s="8">
        <v>1.77</v>
      </c>
      <c r="E65" s="12">
        <v>5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119</v>
      </c>
      <c r="C66" s="12">
        <v>5</v>
      </c>
      <c r="D66" s="8">
        <v>1.77</v>
      </c>
      <c r="E66" s="12">
        <v>5</v>
      </c>
      <c r="F66" s="8">
        <v>2.44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8108-48E6-49B5-96A1-A58212D50020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77</v>
      </c>
      <c r="D6" s="8">
        <v>25.84</v>
      </c>
      <c r="E6" s="12">
        <v>49</v>
      </c>
      <c r="F6" s="8">
        <v>21.49</v>
      </c>
      <c r="G6" s="12">
        <v>28</v>
      </c>
      <c r="H6" s="8">
        <v>42.42</v>
      </c>
      <c r="I6" s="12">
        <v>0</v>
      </c>
    </row>
    <row r="7" spans="2:9" ht="15" customHeight="1" x14ac:dyDescent="0.2">
      <c r="B7" t="s">
        <v>32</v>
      </c>
      <c r="C7" s="12">
        <v>20</v>
      </c>
      <c r="D7" s="8">
        <v>6.71</v>
      </c>
      <c r="E7" s="12">
        <v>13</v>
      </c>
      <c r="F7" s="8">
        <v>5.7</v>
      </c>
      <c r="G7" s="12">
        <v>7</v>
      </c>
      <c r="H7" s="8">
        <v>10.61</v>
      </c>
      <c r="I7" s="12">
        <v>0</v>
      </c>
    </row>
    <row r="8" spans="2:9" ht="15" customHeight="1" x14ac:dyDescent="0.2">
      <c r="B8" t="s">
        <v>33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1.52</v>
      </c>
      <c r="I8" s="12">
        <v>0</v>
      </c>
    </row>
    <row r="9" spans="2:9" ht="15" customHeight="1" x14ac:dyDescent="0.2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35</v>
      </c>
      <c r="C10" s="12">
        <v>2</v>
      </c>
      <c r="D10" s="8">
        <v>0.67</v>
      </c>
      <c r="E10" s="12">
        <v>2</v>
      </c>
      <c r="F10" s="8">
        <v>0.88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36</v>
      </c>
      <c r="C11" s="12">
        <v>56</v>
      </c>
      <c r="D11" s="8">
        <v>18.79</v>
      </c>
      <c r="E11" s="12">
        <v>44</v>
      </c>
      <c r="F11" s="8">
        <v>19.3</v>
      </c>
      <c r="G11" s="12">
        <v>12</v>
      </c>
      <c r="H11" s="8">
        <v>18.18</v>
      </c>
      <c r="I11" s="12">
        <v>0</v>
      </c>
    </row>
    <row r="12" spans="2:9" ht="15" customHeight="1" x14ac:dyDescent="0.2">
      <c r="B12" t="s">
        <v>37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1.52</v>
      </c>
      <c r="I12" s="12">
        <v>0</v>
      </c>
    </row>
    <row r="13" spans="2:9" ht="15" customHeight="1" x14ac:dyDescent="0.2">
      <c r="B13" t="s">
        <v>38</v>
      </c>
      <c r="C13" s="12">
        <v>29</v>
      </c>
      <c r="D13" s="8">
        <v>9.73</v>
      </c>
      <c r="E13" s="12">
        <v>24</v>
      </c>
      <c r="F13" s="8">
        <v>10.53</v>
      </c>
      <c r="G13" s="12">
        <v>5</v>
      </c>
      <c r="H13" s="8">
        <v>7.58</v>
      </c>
      <c r="I13" s="12">
        <v>0</v>
      </c>
    </row>
    <row r="14" spans="2:9" ht="15" customHeight="1" x14ac:dyDescent="0.2">
      <c r="B14" t="s">
        <v>39</v>
      </c>
      <c r="C14" s="12">
        <v>9</v>
      </c>
      <c r="D14" s="8">
        <v>3.02</v>
      </c>
      <c r="E14" s="12">
        <v>6</v>
      </c>
      <c r="F14" s="8">
        <v>2.63</v>
      </c>
      <c r="G14" s="12">
        <v>3</v>
      </c>
      <c r="H14" s="8">
        <v>4.55</v>
      </c>
      <c r="I14" s="12">
        <v>0</v>
      </c>
    </row>
    <row r="15" spans="2:9" ht="15" customHeight="1" x14ac:dyDescent="0.2">
      <c r="B15" t="s">
        <v>40</v>
      </c>
      <c r="C15" s="12">
        <v>20</v>
      </c>
      <c r="D15" s="8">
        <v>6.71</v>
      </c>
      <c r="E15" s="12">
        <v>19</v>
      </c>
      <c r="F15" s="8">
        <v>8.33</v>
      </c>
      <c r="G15" s="12">
        <v>1</v>
      </c>
      <c r="H15" s="8">
        <v>1.52</v>
      </c>
      <c r="I15" s="12">
        <v>0</v>
      </c>
    </row>
    <row r="16" spans="2:9" ht="15" customHeight="1" x14ac:dyDescent="0.2">
      <c r="B16" t="s">
        <v>41</v>
      </c>
      <c r="C16" s="12">
        <v>39</v>
      </c>
      <c r="D16" s="8">
        <v>13.09</v>
      </c>
      <c r="E16" s="12">
        <v>38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42</v>
      </c>
      <c r="C17" s="12">
        <v>14</v>
      </c>
      <c r="D17" s="8">
        <v>4.7</v>
      </c>
      <c r="E17" s="12">
        <v>12</v>
      </c>
      <c r="F17" s="8">
        <v>5.26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43</v>
      </c>
      <c r="C18" s="12">
        <v>19</v>
      </c>
      <c r="D18" s="8">
        <v>6.38</v>
      </c>
      <c r="E18" s="12">
        <v>14</v>
      </c>
      <c r="F18" s="8">
        <v>6.14</v>
      </c>
      <c r="G18" s="12">
        <v>4</v>
      </c>
      <c r="H18" s="8">
        <v>6.06</v>
      </c>
      <c r="I18" s="12">
        <v>0</v>
      </c>
    </row>
    <row r="19" spans="2:9" ht="15" customHeight="1" x14ac:dyDescent="0.2">
      <c r="B19" t="s">
        <v>44</v>
      </c>
      <c r="C19" s="12">
        <v>11</v>
      </c>
      <c r="D19" s="8">
        <v>3.69</v>
      </c>
      <c r="E19" s="12">
        <v>7</v>
      </c>
      <c r="F19" s="8">
        <v>3.07</v>
      </c>
      <c r="G19" s="12">
        <v>4</v>
      </c>
      <c r="H19" s="8">
        <v>6.06</v>
      </c>
      <c r="I19" s="12">
        <v>0</v>
      </c>
    </row>
    <row r="20" spans="2:9" ht="15" customHeight="1" x14ac:dyDescent="0.2">
      <c r="B20" s="9" t="s">
        <v>198</v>
      </c>
      <c r="C20" s="12">
        <f>SUM(LTBL_24562[総数／事業所数])</f>
        <v>298</v>
      </c>
      <c r="E20" s="12">
        <f>SUBTOTAL(109,LTBL_24562[個人／事業所数])</f>
        <v>228</v>
      </c>
      <c r="G20" s="12">
        <f>SUBTOTAL(109,LTBL_24562[法人／事業所数])</f>
        <v>66</v>
      </c>
      <c r="I20" s="12">
        <f>SUBTOTAL(109,LTBL_24562[法人以外の団体／事業所数])</f>
        <v>0</v>
      </c>
    </row>
    <row r="21" spans="2:9" ht="15" customHeight="1" x14ac:dyDescent="0.2">
      <c r="E21" s="11">
        <f>LTBL_24562[[#Totals],[個人／事業所数]]/LTBL_24562[[#Totals],[総数／事業所数]]</f>
        <v>0.7651006711409396</v>
      </c>
      <c r="G21" s="11">
        <f>LTBL_24562[[#Totals],[法人／事業所数]]/LTBL_24562[[#Totals],[総数／事業所数]]</f>
        <v>0.22147651006711411</v>
      </c>
      <c r="I21" s="11">
        <f>LTBL_24562[[#Totals],[法人以外の団体／事業所数]]/LTBL_24562[[#Totals],[総数／事業所数]]</f>
        <v>0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53</v>
      </c>
      <c r="C24" s="12">
        <v>39</v>
      </c>
      <c r="D24" s="8">
        <v>13.09</v>
      </c>
      <c r="E24" s="12">
        <v>22</v>
      </c>
      <c r="F24" s="8">
        <v>9.65</v>
      </c>
      <c r="G24" s="12">
        <v>17</v>
      </c>
      <c r="H24" s="8">
        <v>25.76</v>
      </c>
      <c r="I24" s="12">
        <v>0</v>
      </c>
    </row>
    <row r="25" spans="2:9" ht="15" customHeight="1" x14ac:dyDescent="0.2">
      <c r="B25" t="s">
        <v>67</v>
      </c>
      <c r="C25" s="12">
        <v>35</v>
      </c>
      <c r="D25" s="8">
        <v>11.74</v>
      </c>
      <c r="E25" s="12">
        <v>35</v>
      </c>
      <c r="F25" s="8">
        <v>15.35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63</v>
      </c>
      <c r="C26" s="12">
        <v>26</v>
      </c>
      <c r="D26" s="8">
        <v>8.7200000000000006</v>
      </c>
      <c r="E26" s="12">
        <v>22</v>
      </c>
      <c r="F26" s="8">
        <v>9.65</v>
      </c>
      <c r="G26" s="12">
        <v>4</v>
      </c>
      <c r="H26" s="8">
        <v>6.06</v>
      </c>
      <c r="I26" s="12">
        <v>0</v>
      </c>
    </row>
    <row r="27" spans="2:9" ht="15" customHeight="1" x14ac:dyDescent="0.2">
      <c r="B27" t="s">
        <v>54</v>
      </c>
      <c r="C27" s="12">
        <v>19</v>
      </c>
      <c r="D27" s="8">
        <v>6.38</v>
      </c>
      <c r="E27" s="12">
        <v>17</v>
      </c>
      <c r="F27" s="8">
        <v>7.46</v>
      </c>
      <c r="G27" s="12">
        <v>2</v>
      </c>
      <c r="H27" s="8">
        <v>3.03</v>
      </c>
      <c r="I27" s="12">
        <v>0</v>
      </c>
    </row>
    <row r="28" spans="2:9" ht="15" customHeight="1" x14ac:dyDescent="0.2">
      <c r="B28" t="s">
        <v>55</v>
      </c>
      <c r="C28" s="12">
        <v>19</v>
      </c>
      <c r="D28" s="8">
        <v>6.38</v>
      </c>
      <c r="E28" s="12">
        <v>10</v>
      </c>
      <c r="F28" s="8">
        <v>4.3899999999999997</v>
      </c>
      <c r="G28" s="12">
        <v>9</v>
      </c>
      <c r="H28" s="8">
        <v>13.64</v>
      </c>
      <c r="I28" s="12">
        <v>0</v>
      </c>
    </row>
    <row r="29" spans="2:9" ht="15" customHeight="1" x14ac:dyDescent="0.2">
      <c r="B29" t="s">
        <v>66</v>
      </c>
      <c r="C29" s="12">
        <v>18</v>
      </c>
      <c r="D29" s="8">
        <v>6.04</v>
      </c>
      <c r="E29" s="12">
        <v>18</v>
      </c>
      <c r="F29" s="8">
        <v>7.89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61</v>
      </c>
      <c r="C30" s="12">
        <v>15</v>
      </c>
      <c r="D30" s="8">
        <v>5.03</v>
      </c>
      <c r="E30" s="12">
        <v>12</v>
      </c>
      <c r="F30" s="8">
        <v>5.26</v>
      </c>
      <c r="G30" s="12">
        <v>3</v>
      </c>
      <c r="H30" s="8">
        <v>4.55</v>
      </c>
      <c r="I30" s="12">
        <v>0</v>
      </c>
    </row>
    <row r="31" spans="2:9" ht="15" customHeight="1" x14ac:dyDescent="0.2">
      <c r="B31" t="s">
        <v>70</v>
      </c>
      <c r="C31" s="12">
        <v>15</v>
      </c>
      <c r="D31" s="8">
        <v>5.03</v>
      </c>
      <c r="E31" s="12">
        <v>14</v>
      </c>
      <c r="F31" s="8">
        <v>6.14</v>
      </c>
      <c r="G31" s="12">
        <v>1</v>
      </c>
      <c r="H31" s="8">
        <v>1.52</v>
      </c>
      <c r="I31" s="12">
        <v>0</v>
      </c>
    </row>
    <row r="32" spans="2:9" ht="15" customHeight="1" x14ac:dyDescent="0.2">
      <c r="B32" t="s">
        <v>60</v>
      </c>
      <c r="C32" s="12">
        <v>14</v>
      </c>
      <c r="D32" s="8">
        <v>4.7</v>
      </c>
      <c r="E32" s="12">
        <v>14</v>
      </c>
      <c r="F32" s="8">
        <v>6.14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69</v>
      </c>
      <c r="C33" s="12">
        <v>14</v>
      </c>
      <c r="D33" s="8">
        <v>4.7</v>
      </c>
      <c r="E33" s="12">
        <v>12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62</v>
      </c>
      <c r="C34" s="12">
        <v>12</v>
      </c>
      <c r="D34" s="8">
        <v>4.03</v>
      </c>
      <c r="E34" s="12">
        <v>7</v>
      </c>
      <c r="F34" s="8">
        <v>3.07</v>
      </c>
      <c r="G34" s="12">
        <v>5</v>
      </c>
      <c r="H34" s="8">
        <v>7.58</v>
      </c>
      <c r="I34" s="12">
        <v>0</v>
      </c>
    </row>
    <row r="35" spans="2:9" ht="15" customHeight="1" x14ac:dyDescent="0.2">
      <c r="B35" t="s">
        <v>65</v>
      </c>
      <c r="C35" s="12">
        <v>8</v>
      </c>
      <c r="D35" s="8">
        <v>2.68</v>
      </c>
      <c r="E35" s="12">
        <v>5</v>
      </c>
      <c r="F35" s="8">
        <v>2.19</v>
      </c>
      <c r="G35" s="12">
        <v>3</v>
      </c>
      <c r="H35" s="8">
        <v>4.55</v>
      </c>
      <c r="I35" s="12">
        <v>0</v>
      </c>
    </row>
    <row r="36" spans="2:9" ht="15" customHeight="1" x14ac:dyDescent="0.2">
      <c r="B36" t="s">
        <v>58</v>
      </c>
      <c r="C36" s="12">
        <v>7</v>
      </c>
      <c r="D36" s="8">
        <v>2.35</v>
      </c>
      <c r="E36" s="12">
        <v>5</v>
      </c>
      <c r="F36" s="8">
        <v>2.19</v>
      </c>
      <c r="G36" s="12">
        <v>2</v>
      </c>
      <c r="H36" s="8">
        <v>3.03</v>
      </c>
      <c r="I36" s="12">
        <v>0</v>
      </c>
    </row>
    <row r="37" spans="2:9" ht="15" customHeight="1" x14ac:dyDescent="0.2">
      <c r="B37" t="s">
        <v>79</v>
      </c>
      <c r="C37" s="12">
        <v>5</v>
      </c>
      <c r="D37" s="8">
        <v>1.68</v>
      </c>
      <c r="E37" s="12">
        <v>2</v>
      </c>
      <c r="F37" s="8">
        <v>0.88</v>
      </c>
      <c r="G37" s="12">
        <v>3</v>
      </c>
      <c r="H37" s="8">
        <v>4.55</v>
      </c>
      <c r="I37" s="12">
        <v>0</v>
      </c>
    </row>
    <row r="38" spans="2:9" ht="15" customHeight="1" x14ac:dyDescent="0.2">
      <c r="B38" t="s">
        <v>72</v>
      </c>
      <c r="C38" s="12">
        <v>5</v>
      </c>
      <c r="D38" s="8">
        <v>1.68</v>
      </c>
      <c r="E38" s="12">
        <v>5</v>
      </c>
      <c r="F38" s="8">
        <v>2.19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4</v>
      </c>
      <c r="D39" s="8">
        <v>1.34</v>
      </c>
      <c r="E39" s="12">
        <v>2</v>
      </c>
      <c r="F39" s="8">
        <v>0.88</v>
      </c>
      <c r="G39" s="12">
        <v>2</v>
      </c>
      <c r="H39" s="8">
        <v>3.03</v>
      </c>
      <c r="I39" s="12">
        <v>0</v>
      </c>
    </row>
    <row r="40" spans="2:9" ht="15" customHeight="1" x14ac:dyDescent="0.2">
      <c r="B40" t="s">
        <v>71</v>
      </c>
      <c r="C40" s="12">
        <v>4</v>
      </c>
      <c r="D40" s="8">
        <v>1.34</v>
      </c>
      <c r="E40" s="12">
        <v>0</v>
      </c>
      <c r="F40" s="8">
        <v>0</v>
      </c>
      <c r="G40" s="12">
        <v>3</v>
      </c>
      <c r="H40" s="8">
        <v>4.55</v>
      </c>
      <c r="I40" s="12">
        <v>0</v>
      </c>
    </row>
    <row r="41" spans="2:9" ht="15" customHeight="1" x14ac:dyDescent="0.2">
      <c r="B41" t="s">
        <v>91</v>
      </c>
      <c r="C41" s="12">
        <v>3</v>
      </c>
      <c r="D41" s="8">
        <v>1.01</v>
      </c>
      <c r="E41" s="12">
        <v>3</v>
      </c>
      <c r="F41" s="8">
        <v>1.32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3</v>
      </c>
      <c r="D42" s="8">
        <v>1.01</v>
      </c>
      <c r="E42" s="12">
        <v>2</v>
      </c>
      <c r="F42" s="8">
        <v>0.88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81</v>
      </c>
      <c r="C43" s="12">
        <v>2</v>
      </c>
      <c r="D43" s="8">
        <v>0.67</v>
      </c>
      <c r="E43" s="12">
        <v>2</v>
      </c>
      <c r="F43" s="8">
        <v>0.88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95</v>
      </c>
      <c r="C44" s="12">
        <v>2</v>
      </c>
      <c r="D44" s="8">
        <v>0.67</v>
      </c>
      <c r="E44" s="12">
        <v>2</v>
      </c>
      <c r="F44" s="8">
        <v>0.88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0.67</v>
      </c>
      <c r="E45" s="12">
        <v>1</v>
      </c>
      <c r="F45" s="8">
        <v>0.44</v>
      </c>
      <c r="G45" s="12">
        <v>1</v>
      </c>
      <c r="H45" s="8">
        <v>1.52</v>
      </c>
      <c r="I45" s="12">
        <v>0</v>
      </c>
    </row>
    <row r="46" spans="2:9" ht="15" customHeight="1" x14ac:dyDescent="0.2">
      <c r="B46" t="s">
        <v>59</v>
      </c>
      <c r="C46" s="12">
        <v>2</v>
      </c>
      <c r="D46" s="8">
        <v>0.67</v>
      </c>
      <c r="E46" s="12">
        <v>2</v>
      </c>
      <c r="F46" s="8">
        <v>0.88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84</v>
      </c>
      <c r="C47" s="12">
        <v>2</v>
      </c>
      <c r="D47" s="8">
        <v>0.67</v>
      </c>
      <c r="E47" s="12">
        <v>2</v>
      </c>
      <c r="F47" s="8">
        <v>0.88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78</v>
      </c>
      <c r="C48" s="12">
        <v>2</v>
      </c>
      <c r="D48" s="8">
        <v>0.67</v>
      </c>
      <c r="E48" s="12">
        <v>2</v>
      </c>
      <c r="F48" s="8">
        <v>0.88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82</v>
      </c>
      <c r="C49" s="12">
        <v>2</v>
      </c>
      <c r="D49" s="8">
        <v>0.67</v>
      </c>
      <c r="E49" s="12">
        <v>1</v>
      </c>
      <c r="F49" s="8">
        <v>0.44</v>
      </c>
      <c r="G49" s="12">
        <v>1</v>
      </c>
      <c r="H49" s="8">
        <v>1.52</v>
      </c>
      <c r="I49" s="12">
        <v>0</v>
      </c>
    </row>
    <row r="50" spans="2:9" ht="15" customHeight="1" x14ac:dyDescent="0.2">
      <c r="B50" t="s">
        <v>98</v>
      </c>
      <c r="C50" s="12">
        <v>2</v>
      </c>
      <c r="D50" s="8">
        <v>0.67</v>
      </c>
      <c r="E50" s="12">
        <v>1</v>
      </c>
      <c r="F50" s="8">
        <v>0.44</v>
      </c>
      <c r="G50" s="12">
        <v>1</v>
      </c>
      <c r="H50" s="8">
        <v>1.52</v>
      </c>
      <c r="I50" s="12">
        <v>0</v>
      </c>
    </row>
    <row r="51" spans="2:9" ht="15" customHeight="1" x14ac:dyDescent="0.2">
      <c r="B51" t="s">
        <v>74</v>
      </c>
      <c r="C51" s="12">
        <v>2</v>
      </c>
      <c r="D51" s="8">
        <v>0.67</v>
      </c>
      <c r="E51" s="12">
        <v>1</v>
      </c>
      <c r="F51" s="8">
        <v>0.44</v>
      </c>
      <c r="G51" s="12">
        <v>1</v>
      </c>
      <c r="H51" s="8">
        <v>1.52</v>
      </c>
      <c r="I51" s="12">
        <v>0</v>
      </c>
    </row>
    <row r="54" spans="2:9" ht="33" customHeight="1" x14ac:dyDescent="0.2">
      <c r="B54" t="s">
        <v>200</v>
      </c>
      <c r="C54" s="10" t="s">
        <v>46</v>
      </c>
      <c r="D54" s="10" t="s">
        <v>47</v>
      </c>
      <c r="E54" s="10" t="s">
        <v>48</v>
      </c>
      <c r="F54" s="10" t="s">
        <v>49</v>
      </c>
      <c r="G54" s="10" t="s">
        <v>50</v>
      </c>
      <c r="H54" s="10" t="s">
        <v>51</v>
      </c>
      <c r="I54" s="10" t="s">
        <v>52</v>
      </c>
    </row>
    <row r="55" spans="2:9" ht="15" customHeight="1" x14ac:dyDescent="0.2">
      <c r="B55" t="s">
        <v>117</v>
      </c>
      <c r="C55" s="12">
        <v>22</v>
      </c>
      <c r="D55" s="8">
        <v>7.38</v>
      </c>
      <c r="E55" s="12">
        <v>20</v>
      </c>
      <c r="F55" s="8">
        <v>8.77</v>
      </c>
      <c r="G55" s="12">
        <v>2</v>
      </c>
      <c r="H55" s="8">
        <v>3.03</v>
      </c>
      <c r="I55" s="12">
        <v>0</v>
      </c>
    </row>
    <row r="56" spans="2:9" ht="15" customHeight="1" x14ac:dyDescent="0.2">
      <c r="B56" t="s">
        <v>108</v>
      </c>
      <c r="C56" s="12">
        <v>19</v>
      </c>
      <c r="D56" s="8">
        <v>6.38</v>
      </c>
      <c r="E56" s="12">
        <v>9</v>
      </c>
      <c r="F56" s="8">
        <v>3.95</v>
      </c>
      <c r="G56" s="12">
        <v>10</v>
      </c>
      <c r="H56" s="8">
        <v>15.15</v>
      </c>
      <c r="I56" s="12">
        <v>0</v>
      </c>
    </row>
    <row r="57" spans="2:9" ht="15" customHeight="1" x14ac:dyDescent="0.2">
      <c r="B57" t="s">
        <v>124</v>
      </c>
      <c r="C57" s="12">
        <v>19</v>
      </c>
      <c r="D57" s="8">
        <v>6.38</v>
      </c>
      <c r="E57" s="12">
        <v>19</v>
      </c>
      <c r="F57" s="8">
        <v>8.33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110</v>
      </c>
      <c r="C58" s="12">
        <v>15</v>
      </c>
      <c r="D58" s="8">
        <v>5.03</v>
      </c>
      <c r="E58" s="12">
        <v>12</v>
      </c>
      <c r="F58" s="8">
        <v>5.26</v>
      </c>
      <c r="G58" s="12">
        <v>3</v>
      </c>
      <c r="H58" s="8">
        <v>4.55</v>
      </c>
      <c r="I58" s="12">
        <v>0</v>
      </c>
    </row>
    <row r="59" spans="2:9" ht="15" customHeight="1" x14ac:dyDescent="0.2">
      <c r="B59" t="s">
        <v>114</v>
      </c>
      <c r="C59" s="12">
        <v>9</v>
      </c>
      <c r="D59" s="8">
        <v>3.02</v>
      </c>
      <c r="E59" s="12">
        <v>6</v>
      </c>
      <c r="F59" s="8">
        <v>2.63</v>
      </c>
      <c r="G59" s="12">
        <v>3</v>
      </c>
      <c r="H59" s="8">
        <v>4.55</v>
      </c>
      <c r="I59" s="12">
        <v>0</v>
      </c>
    </row>
    <row r="60" spans="2:9" ht="15" customHeight="1" x14ac:dyDescent="0.2">
      <c r="B60" t="s">
        <v>123</v>
      </c>
      <c r="C60" s="12">
        <v>9</v>
      </c>
      <c r="D60" s="8">
        <v>3.02</v>
      </c>
      <c r="E60" s="12">
        <v>9</v>
      </c>
      <c r="F60" s="8">
        <v>3.95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111</v>
      </c>
      <c r="C61" s="12">
        <v>8</v>
      </c>
      <c r="D61" s="8">
        <v>2.68</v>
      </c>
      <c r="E61" s="12">
        <v>4</v>
      </c>
      <c r="F61" s="8">
        <v>1.75</v>
      </c>
      <c r="G61" s="12">
        <v>4</v>
      </c>
      <c r="H61" s="8">
        <v>6.06</v>
      </c>
      <c r="I61" s="12">
        <v>0</v>
      </c>
    </row>
    <row r="62" spans="2:9" ht="15" customHeight="1" x14ac:dyDescent="0.2">
      <c r="B62" t="s">
        <v>112</v>
      </c>
      <c r="C62" s="12">
        <v>8</v>
      </c>
      <c r="D62" s="8">
        <v>2.68</v>
      </c>
      <c r="E62" s="12">
        <v>6</v>
      </c>
      <c r="F62" s="8">
        <v>2.63</v>
      </c>
      <c r="G62" s="12">
        <v>2</v>
      </c>
      <c r="H62" s="8">
        <v>3.03</v>
      </c>
      <c r="I62" s="12">
        <v>0</v>
      </c>
    </row>
    <row r="63" spans="2:9" ht="15" customHeight="1" x14ac:dyDescent="0.2">
      <c r="B63" t="s">
        <v>118</v>
      </c>
      <c r="C63" s="12">
        <v>7</v>
      </c>
      <c r="D63" s="8">
        <v>2.35</v>
      </c>
      <c r="E63" s="12">
        <v>4</v>
      </c>
      <c r="F63" s="8">
        <v>1.75</v>
      </c>
      <c r="G63" s="12">
        <v>3</v>
      </c>
      <c r="H63" s="8">
        <v>4.55</v>
      </c>
      <c r="I63" s="12">
        <v>0</v>
      </c>
    </row>
    <row r="64" spans="2:9" ht="15" customHeight="1" x14ac:dyDescent="0.2">
      <c r="B64" t="s">
        <v>122</v>
      </c>
      <c r="C64" s="12">
        <v>7</v>
      </c>
      <c r="D64" s="8">
        <v>2.35</v>
      </c>
      <c r="E64" s="12">
        <v>7</v>
      </c>
      <c r="F64" s="8">
        <v>3.07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7</v>
      </c>
      <c r="D65" s="8">
        <v>2.35</v>
      </c>
      <c r="E65" s="12">
        <v>7</v>
      </c>
      <c r="F65" s="8">
        <v>3.07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159</v>
      </c>
      <c r="C66" s="12">
        <v>6</v>
      </c>
      <c r="D66" s="8">
        <v>2.0099999999999998</v>
      </c>
      <c r="E66" s="12">
        <v>6</v>
      </c>
      <c r="F66" s="8">
        <v>2.63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132</v>
      </c>
      <c r="C67" s="12">
        <v>6</v>
      </c>
      <c r="D67" s="8">
        <v>2.0099999999999998</v>
      </c>
      <c r="E67" s="12">
        <v>6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133</v>
      </c>
      <c r="C68" s="12">
        <v>6</v>
      </c>
      <c r="D68" s="8">
        <v>2.0099999999999998</v>
      </c>
      <c r="E68" s="12">
        <v>6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125</v>
      </c>
      <c r="C69" s="12">
        <v>6</v>
      </c>
      <c r="D69" s="8">
        <v>2.0099999999999998</v>
      </c>
      <c r="E69" s="12">
        <v>6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151</v>
      </c>
      <c r="C70" s="12">
        <v>5</v>
      </c>
      <c r="D70" s="8">
        <v>1.68</v>
      </c>
      <c r="E70" s="12">
        <v>2</v>
      </c>
      <c r="F70" s="8">
        <v>0.88</v>
      </c>
      <c r="G70" s="12">
        <v>3</v>
      </c>
      <c r="H70" s="8">
        <v>4.55</v>
      </c>
      <c r="I70" s="12">
        <v>0</v>
      </c>
    </row>
    <row r="71" spans="2:9" ht="15" customHeight="1" x14ac:dyDescent="0.2">
      <c r="B71" t="s">
        <v>113</v>
      </c>
      <c r="C71" s="12">
        <v>5</v>
      </c>
      <c r="D71" s="8">
        <v>1.68</v>
      </c>
      <c r="E71" s="12">
        <v>5</v>
      </c>
      <c r="F71" s="8">
        <v>2.19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136</v>
      </c>
      <c r="C72" s="12">
        <v>5</v>
      </c>
      <c r="D72" s="8">
        <v>1.68</v>
      </c>
      <c r="E72" s="12">
        <v>5</v>
      </c>
      <c r="F72" s="8">
        <v>2.19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142</v>
      </c>
      <c r="C73" s="12">
        <v>5</v>
      </c>
      <c r="D73" s="8">
        <v>1.68</v>
      </c>
      <c r="E73" s="12">
        <v>0</v>
      </c>
      <c r="F73" s="8">
        <v>0</v>
      </c>
      <c r="G73" s="12">
        <v>5</v>
      </c>
      <c r="H73" s="8">
        <v>7.58</v>
      </c>
      <c r="I73" s="12">
        <v>0</v>
      </c>
    </row>
    <row r="74" spans="2:9" ht="15" customHeight="1" x14ac:dyDescent="0.2">
      <c r="B74" t="s">
        <v>184</v>
      </c>
      <c r="C74" s="12">
        <v>5</v>
      </c>
      <c r="D74" s="8">
        <v>1.68</v>
      </c>
      <c r="E74" s="12">
        <v>5</v>
      </c>
      <c r="F74" s="8">
        <v>2.19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127</v>
      </c>
      <c r="C75" s="12">
        <v>5</v>
      </c>
      <c r="D75" s="8">
        <v>1.68</v>
      </c>
      <c r="E75" s="12">
        <v>5</v>
      </c>
      <c r="F75" s="8">
        <v>2.19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C370-AC86-4BD6-A188-2118AAEE2442}">
  <sheetPr>
    <pageSetUpPr fitToPage="1"/>
  </sheetPr>
  <dimension ref="A1:I71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106</v>
      </c>
      <c r="B1" s="3" t="s">
        <v>195</v>
      </c>
      <c r="C1" s="7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124</v>
      </c>
      <c r="C3" s="4">
        <v>2215</v>
      </c>
      <c r="D3" s="8">
        <v>5.48</v>
      </c>
      <c r="E3" s="4">
        <v>2038</v>
      </c>
      <c r="F3" s="8">
        <v>9.2200000000000006</v>
      </c>
      <c r="G3" s="4">
        <v>177</v>
      </c>
      <c r="H3" s="8">
        <v>0.99</v>
      </c>
      <c r="I3" s="4">
        <v>0</v>
      </c>
    </row>
    <row r="4" spans="1:9" x14ac:dyDescent="0.2">
      <c r="A4" s="2">
        <v>2</v>
      </c>
      <c r="B4" s="1" t="s">
        <v>117</v>
      </c>
      <c r="C4" s="4">
        <v>1363</v>
      </c>
      <c r="D4" s="8">
        <v>3.37</v>
      </c>
      <c r="E4" s="4">
        <v>828</v>
      </c>
      <c r="F4" s="8">
        <v>3.74</v>
      </c>
      <c r="G4" s="4">
        <v>532</v>
      </c>
      <c r="H4" s="8">
        <v>2.99</v>
      </c>
      <c r="I4" s="4">
        <v>0</v>
      </c>
    </row>
    <row r="5" spans="1:9" x14ac:dyDescent="0.2">
      <c r="A5" s="2">
        <v>3</v>
      </c>
      <c r="B5" s="1" t="s">
        <v>123</v>
      </c>
      <c r="C5" s="4">
        <v>1249</v>
      </c>
      <c r="D5" s="8">
        <v>3.09</v>
      </c>
      <c r="E5" s="4">
        <v>1223</v>
      </c>
      <c r="F5" s="8">
        <v>5.53</v>
      </c>
      <c r="G5" s="4">
        <v>26</v>
      </c>
      <c r="H5" s="8">
        <v>0.15</v>
      </c>
      <c r="I5" s="4">
        <v>0</v>
      </c>
    </row>
    <row r="6" spans="1:9" x14ac:dyDescent="0.2">
      <c r="A6" s="2">
        <v>4</v>
      </c>
      <c r="B6" s="1" t="s">
        <v>108</v>
      </c>
      <c r="C6" s="4">
        <v>998</v>
      </c>
      <c r="D6" s="8">
        <v>2.4700000000000002</v>
      </c>
      <c r="E6" s="4">
        <v>182</v>
      </c>
      <c r="F6" s="8">
        <v>0.82</v>
      </c>
      <c r="G6" s="4">
        <v>816</v>
      </c>
      <c r="H6" s="8">
        <v>4.58</v>
      </c>
      <c r="I6" s="4">
        <v>0</v>
      </c>
    </row>
    <row r="7" spans="1:9" x14ac:dyDescent="0.2">
      <c r="A7" s="2">
        <v>5</v>
      </c>
      <c r="B7" s="1" t="s">
        <v>122</v>
      </c>
      <c r="C7" s="4">
        <v>983</v>
      </c>
      <c r="D7" s="8">
        <v>2.4300000000000002</v>
      </c>
      <c r="E7" s="4">
        <v>915</v>
      </c>
      <c r="F7" s="8">
        <v>4.1399999999999997</v>
      </c>
      <c r="G7" s="4">
        <v>65</v>
      </c>
      <c r="H7" s="8">
        <v>0.37</v>
      </c>
      <c r="I7" s="4">
        <v>2</v>
      </c>
    </row>
    <row r="8" spans="1:9" x14ac:dyDescent="0.2">
      <c r="A8" s="2">
        <v>6</v>
      </c>
      <c r="B8" s="1" t="s">
        <v>119</v>
      </c>
      <c r="C8" s="4">
        <v>973</v>
      </c>
      <c r="D8" s="8">
        <v>2.41</v>
      </c>
      <c r="E8" s="4">
        <v>791</v>
      </c>
      <c r="F8" s="8">
        <v>3.58</v>
      </c>
      <c r="G8" s="4">
        <v>182</v>
      </c>
      <c r="H8" s="8">
        <v>1.02</v>
      </c>
      <c r="I8" s="4">
        <v>0</v>
      </c>
    </row>
    <row r="9" spans="1:9" x14ac:dyDescent="0.2">
      <c r="A9" s="2">
        <v>7</v>
      </c>
      <c r="B9" s="1" t="s">
        <v>114</v>
      </c>
      <c r="C9" s="4">
        <v>948</v>
      </c>
      <c r="D9" s="8">
        <v>2.35</v>
      </c>
      <c r="E9" s="4">
        <v>549</v>
      </c>
      <c r="F9" s="8">
        <v>2.48</v>
      </c>
      <c r="G9" s="4">
        <v>399</v>
      </c>
      <c r="H9" s="8">
        <v>2.2400000000000002</v>
      </c>
      <c r="I9" s="4">
        <v>0</v>
      </c>
    </row>
    <row r="10" spans="1:9" x14ac:dyDescent="0.2">
      <c r="A10" s="2">
        <v>8</v>
      </c>
      <c r="B10" s="1" t="s">
        <v>125</v>
      </c>
      <c r="C10" s="4">
        <v>865</v>
      </c>
      <c r="D10" s="8">
        <v>2.14</v>
      </c>
      <c r="E10" s="4">
        <v>683</v>
      </c>
      <c r="F10" s="8">
        <v>3.09</v>
      </c>
      <c r="G10" s="4">
        <v>180</v>
      </c>
      <c r="H10" s="8">
        <v>1.01</v>
      </c>
      <c r="I10" s="4">
        <v>2</v>
      </c>
    </row>
    <row r="11" spans="1:9" x14ac:dyDescent="0.2">
      <c r="A11" s="2">
        <v>9</v>
      </c>
      <c r="B11" s="1" t="s">
        <v>116</v>
      </c>
      <c r="C11" s="4">
        <v>861</v>
      </c>
      <c r="D11" s="8">
        <v>2.13</v>
      </c>
      <c r="E11" s="4">
        <v>561</v>
      </c>
      <c r="F11" s="8">
        <v>2.54</v>
      </c>
      <c r="G11" s="4">
        <v>298</v>
      </c>
      <c r="H11" s="8">
        <v>1.67</v>
      </c>
      <c r="I11" s="4">
        <v>1</v>
      </c>
    </row>
    <row r="12" spans="1:9" x14ac:dyDescent="0.2">
      <c r="A12" s="2">
        <v>10</v>
      </c>
      <c r="B12" s="1" t="s">
        <v>126</v>
      </c>
      <c r="C12" s="4">
        <v>745</v>
      </c>
      <c r="D12" s="8">
        <v>1.84</v>
      </c>
      <c r="E12" s="4">
        <v>672</v>
      </c>
      <c r="F12" s="8">
        <v>3.04</v>
      </c>
      <c r="G12" s="4">
        <v>73</v>
      </c>
      <c r="H12" s="8">
        <v>0.41</v>
      </c>
      <c r="I12" s="4">
        <v>0</v>
      </c>
    </row>
    <row r="13" spans="1:9" x14ac:dyDescent="0.2">
      <c r="A13" s="2">
        <v>11</v>
      </c>
      <c r="B13" s="1" t="s">
        <v>109</v>
      </c>
      <c r="C13" s="4">
        <v>702</v>
      </c>
      <c r="D13" s="8">
        <v>1.74</v>
      </c>
      <c r="E13" s="4">
        <v>177</v>
      </c>
      <c r="F13" s="8">
        <v>0.8</v>
      </c>
      <c r="G13" s="4">
        <v>525</v>
      </c>
      <c r="H13" s="8">
        <v>2.95</v>
      </c>
      <c r="I13" s="4">
        <v>0</v>
      </c>
    </row>
    <row r="14" spans="1:9" x14ac:dyDescent="0.2">
      <c r="A14" s="2">
        <v>12</v>
      </c>
      <c r="B14" s="1" t="s">
        <v>111</v>
      </c>
      <c r="C14" s="4">
        <v>678</v>
      </c>
      <c r="D14" s="8">
        <v>1.68</v>
      </c>
      <c r="E14" s="4">
        <v>267</v>
      </c>
      <c r="F14" s="8">
        <v>1.21</v>
      </c>
      <c r="G14" s="4">
        <v>411</v>
      </c>
      <c r="H14" s="8">
        <v>2.31</v>
      </c>
      <c r="I14" s="4">
        <v>0</v>
      </c>
    </row>
    <row r="15" spans="1:9" x14ac:dyDescent="0.2">
      <c r="A15" s="2">
        <v>13</v>
      </c>
      <c r="B15" s="1" t="s">
        <v>113</v>
      </c>
      <c r="C15" s="4">
        <v>641</v>
      </c>
      <c r="D15" s="8">
        <v>1.59</v>
      </c>
      <c r="E15" s="4">
        <v>443</v>
      </c>
      <c r="F15" s="8">
        <v>2</v>
      </c>
      <c r="G15" s="4">
        <v>197</v>
      </c>
      <c r="H15" s="8">
        <v>1.1100000000000001</v>
      </c>
      <c r="I15" s="4">
        <v>1</v>
      </c>
    </row>
    <row r="16" spans="1:9" x14ac:dyDescent="0.2">
      <c r="A16" s="2">
        <v>14</v>
      </c>
      <c r="B16" s="1" t="s">
        <v>112</v>
      </c>
      <c r="C16" s="4">
        <v>638</v>
      </c>
      <c r="D16" s="8">
        <v>1.58</v>
      </c>
      <c r="E16" s="4">
        <v>240</v>
      </c>
      <c r="F16" s="8">
        <v>1.0900000000000001</v>
      </c>
      <c r="G16" s="4">
        <v>398</v>
      </c>
      <c r="H16" s="8">
        <v>2.2400000000000002</v>
      </c>
      <c r="I16" s="4">
        <v>0</v>
      </c>
    </row>
    <row r="17" spans="1:9" x14ac:dyDescent="0.2">
      <c r="A17" s="2">
        <v>15</v>
      </c>
      <c r="B17" s="1" t="s">
        <v>110</v>
      </c>
      <c r="C17" s="4">
        <v>634</v>
      </c>
      <c r="D17" s="8">
        <v>1.57</v>
      </c>
      <c r="E17" s="4">
        <v>376</v>
      </c>
      <c r="F17" s="8">
        <v>1.7</v>
      </c>
      <c r="G17" s="4">
        <v>258</v>
      </c>
      <c r="H17" s="8">
        <v>1.45</v>
      </c>
      <c r="I17" s="4">
        <v>0</v>
      </c>
    </row>
    <row r="18" spans="1:9" x14ac:dyDescent="0.2">
      <c r="A18" s="2">
        <v>15</v>
      </c>
      <c r="B18" s="1" t="s">
        <v>127</v>
      </c>
      <c r="C18" s="4">
        <v>634</v>
      </c>
      <c r="D18" s="8">
        <v>1.57</v>
      </c>
      <c r="E18" s="4">
        <v>487</v>
      </c>
      <c r="F18" s="8">
        <v>2.2000000000000002</v>
      </c>
      <c r="G18" s="4">
        <v>147</v>
      </c>
      <c r="H18" s="8">
        <v>0.83</v>
      </c>
      <c r="I18" s="4">
        <v>0</v>
      </c>
    </row>
    <row r="19" spans="1:9" x14ac:dyDescent="0.2">
      <c r="A19" s="2">
        <v>17</v>
      </c>
      <c r="B19" s="1" t="s">
        <v>120</v>
      </c>
      <c r="C19" s="4">
        <v>633</v>
      </c>
      <c r="D19" s="8">
        <v>1.57</v>
      </c>
      <c r="E19" s="4">
        <v>572</v>
      </c>
      <c r="F19" s="8">
        <v>2.59</v>
      </c>
      <c r="G19" s="4">
        <v>61</v>
      </c>
      <c r="H19" s="8">
        <v>0.34</v>
      </c>
      <c r="I19" s="4">
        <v>0</v>
      </c>
    </row>
    <row r="20" spans="1:9" x14ac:dyDescent="0.2">
      <c r="A20" s="2">
        <v>18</v>
      </c>
      <c r="B20" s="1" t="s">
        <v>118</v>
      </c>
      <c r="C20" s="4">
        <v>589</v>
      </c>
      <c r="D20" s="8">
        <v>1.46</v>
      </c>
      <c r="E20" s="4">
        <v>217</v>
      </c>
      <c r="F20" s="8">
        <v>0.98</v>
      </c>
      <c r="G20" s="4">
        <v>354</v>
      </c>
      <c r="H20" s="8">
        <v>1.99</v>
      </c>
      <c r="I20" s="4">
        <v>0</v>
      </c>
    </row>
    <row r="21" spans="1:9" x14ac:dyDescent="0.2">
      <c r="A21" s="2">
        <v>19</v>
      </c>
      <c r="B21" s="1" t="s">
        <v>115</v>
      </c>
      <c r="C21" s="4">
        <v>560</v>
      </c>
      <c r="D21" s="8">
        <v>1.39</v>
      </c>
      <c r="E21" s="4">
        <v>234</v>
      </c>
      <c r="F21" s="8">
        <v>1.06</v>
      </c>
      <c r="G21" s="4">
        <v>326</v>
      </c>
      <c r="H21" s="8">
        <v>1.83</v>
      </c>
      <c r="I21" s="4">
        <v>0</v>
      </c>
    </row>
    <row r="22" spans="1:9" x14ac:dyDescent="0.2">
      <c r="A22" s="2">
        <v>20</v>
      </c>
      <c r="B22" s="1" t="s">
        <v>121</v>
      </c>
      <c r="C22" s="4">
        <v>544</v>
      </c>
      <c r="D22" s="8">
        <v>1.35</v>
      </c>
      <c r="E22" s="4">
        <v>528</v>
      </c>
      <c r="F22" s="8">
        <v>2.39</v>
      </c>
      <c r="G22" s="4">
        <v>16</v>
      </c>
      <c r="H22" s="8">
        <v>0.09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124</v>
      </c>
      <c r="C25" s="4">
        <v>295</v>
      </c>
      <c r="D25" s="8">
        <v>5.58</v>
      </c>
      <c r="E25" s="4">
        <v>267</v>
      </c>
      <c r="F25" s="8">
        <v>10.36</v>
      </c>
      <c r="G25" s="4">
        <v>28</v>
      </c>
      <c r="H25" s="8">
        <v>1.07</v>
      </c>
      <c r="I25" s="4">
        <v>0</v>
      </c>
    </row>
    <row r="26" spans="1:9" x14ac:dyDescent="0.2">
      <c r="A26" s="2">
        <v>2</v>
      </c>
      <c r="B26" s="1" t="s">
        <v>123</v>
      </c>
      <c r="C26" s="4">
        <v>177</v>
      </c>
      <c r="D26" s="8">
        <v>3.35</v>
      </c>
      <c r="E26" s="4">
        <v>171</v>
      </c>
      <c r="F26" s="8">
        <v>6.64</v>
      </c>
      <c r="G26" s="4">
        <v>6</v>
      </c>
      <c r="H26" s="8">
        <v>0.23</v>
      </c>
      <c r="I26" s="4">
        <v>0</v>
      </c>
    </row>
    <row r="27" spans="1:9" x14ac:dyDescent="0.2">
      <c r="A27" s="2">
        <v>3</v>
      </c>
      <c r="B27" s="1" t="s">
        <v>117</v>
      </c>
      <c r="C27" s="4">
        <v>165</v>
      </c>
      <c r="D27" s="8">
        <v>3.12</v>
      </c>
      <c r="E27" s="4">
        <v>81</v>
      </c>
      <c r="F27" s="8">
        <v>3.14</v>
      </c>
      <c r="G27" s="4">
        <v>84</v>
      </c>
      <c r="H27" s="8">
        <v>3.22</v>
      </c>
      <c r="I27" s="4">
        <v>0</v>
      </c>
    </row>
    <row r="28" spans="1:9" x14ac:dyDescent="0.2">
      <c r="A28" s="2">
        <v>4</v>
      </c>
      <c r="B28" s="1" t="s">
        <v>108</v>
      </c>
      <c r="C28" s="4">
        <v>135</v>
      </c>
      <c r="D28" s="8">
        <v>2.5499999999999998</v>
      </c>
      <c r="E28" s="4">
        <v>20</v>
      </c>
      <c r="F28" s="8">
        <v>0.78</v>
      </c>
      <c r="G28" s="4">
        <v>115</v>
      </c>
      <c r="H28" s="8">
        <v>4.4000000000000004</v>
      </c>
      <c r="I28" s="4">
        <v>0</v>
      </c>
    </row>
    <row r="29" spans="1:9" x14ac:dyDescent="0.2">
      <c r="A29" s="2">
        <v>5</v>
      </c>
      <c r="B29" s="1" t="s">
        <v>119</v>
      </c>
      <c r="C29" s="4">
        <v>134</v>
      </c>
      <c r="D29" s="8">
        <v>2.5299999999999998</v>
      </c>
      <c r="E29" s="4">
        <v>103</v>
      </c>
      <c r="F29" s="8">
        <v>4</v>
      </c>
      <c r="G29" s="4">
        <v>31</v>
      </c>
      <c r="H29" s="8">
        <v>1.19</v>
      </c>
      <c r="I29" s="4">
        <v>0</v>
      </c>
    </row>
    <row r="30" spans="1:9" x14ac:dyDescent="0.2">
      <c r="A30" s="2">
        <v>6</v>
      </c>
      <c r="B30" s="1" t="s">
        <v>122</v>
      </c>
      <c r="C30" s="4">
        <v>124</v>
      </c>
      <c r="D30" s="8">
        <v>2.34</v>
      </c>
      <c r="E30" s="4">
        <v>112</v>
      </c>
      <c r="F30" s="8">
        <v>4.3499999999999996</v>
      </c>
      <c r="G30" s="4">
        <v>11</v>
      </c>
      <c r="H30" s="8">
        <v>0.42</v>
      </c>
      <c r="I30" s="4">
        <v>1</v>
      </c>
    </row>
    <row r="31" spans="1:9" x14ac:dyDescent="0.2">
      <c r="A31" s="2">
        <v>7</v>
      </c>
      <c r="B31" s="1" t="s">
        <v>125</v>
      </c>
      <c r="C31" s="4">
        <v>123</v>
      </c>
      <c r="D31" s="8">
        <v>2.33</v>
      </c>
      <c r="E31" s="4">
        <v>86</v>
      </c>
      <c r="F31" s="8">
        <v>3.34</v>
      </c>
      <c r="G31" s="4">
        <v>37</v>
      </c>
      <c r="H31" s="8">
        <v>1.42</v>
      </c>
      <c r="I31" s="4">
        <v>0</v>
      </c>
    </row>
    <row r="32" spans="1:9" x14ac:dyDescent="0.2">
      <c r="A32" s="2">
        <v>8</v>
      </c>
      <c r="B32" s="1" t="s">
        <v>118</v>
      </c>
      <c r="C32" s="4">
        <v>116</v>
      </c>
      <c r="D32" s="8">
        <v>2.19</v>
      </c>
      <c r="E32" s="4">
        <v>25</v>
      </c>
      <c r="F32" s="8">
        <v>0.97</v>
      </c>
      <c r="G32" s="4">
        <v>88</v>
      </c>
      <c r="H32" s="8">
        <v>3.37</v>
      </c>
      <c r="I32" s="4">
        <v>0</v>
      </c>
    </row>
    <row r="33" spans="1:9" x14ac:dyDescent="0.2">
      <c r="A33" s="2">
        <v>9</v>
      </c>
      <c r="B33" s="1" t="s">
        <v>114</v>
      </c>
      <c r="C33" s="4">
        <v>106</v>
      </c>
      <c r="D33" s="8">
        <v>2</v>
      </c>
      <c r="E33" s="4">
        <v>65</v>
      </c>
      <c r="F33" s="8">
        <v>2.52</v>
      </c>
      <c r="G33" s="4">
        <v>41</v>
      </c>
      <c r="H33" s="8">
        <v>1.57</v>
      </c>
      <c r="I33" s="4">
        <v>0</v>
      </c>
    </row>
    <row r="34" spans="1:9" x14ac:dyDescent="0.2">
      <c r="A34" s="2">
        <v>10</v>
      </c>
      <c r="B34" s="1" t="s">
        <v>109</v>
      </c>
      <c r="C34" s="4">
        <v>89</v>
      </c>
      <c r="D34" s="8">
        <v>1.68</v>
      </c>
      <c r="E34" s="4">
        <v>16</v>
      </c>
      <c r="F34" s="8">
        <v>0.62</v>
      </c>
      <c r="G34" s="4">
        <v>73</v>
      </c>
      <c r="H34" s="8">
        <v>2.8</v>
      </c>
      <c r="I34" s="4">
        <v>0</v>
      </c>
    </row>
    <row r="35" spans="1:9" x14ac:dyDescent="0.2">
      <c r="A35" s="2">
        <v>10</v>
      </c>
      <c r="B35" s="1" t="s">
        <v>116</v>
      </c>
      <c r="C35" s="4">
        <v>89</v>
      </c>
      <c r="D35" s="8">
        <v>1.68</v>
      </c>
      <c r="E35" s="4">
        <v>53</v>
      </c>
      <c r="F35" s="8">
        <v>2.06</v>
      </c>
      <c r="G35" s="4">
        <v>35</v>
      </c>
      <c r="H35" s="8">
        <v>1.34</v>
      </c>
      <c r="I35" s="4">
        <v>0</v>
      </c>
    </row>
    <row r="36" spans="1:9" x14ac:dyDescent="0.2">
      <c r="A36" s="2">
        <v>10</v>
      </c>
      <c r="B36" s="1" t="s">
        <v>127</v>
      </c>
      <c r="C36" s="4">
        <v>89</v>
      </c>
      <c r="D36" s="8">
        <v>1.68</v>
      </c>
      <c r="E36" s="4">
        <v>68</v>
      </c>
      <c r="F36" s="8">
        <v>2.64</v>
      </c>
      <c r="G36" s="4">
        <v>21</v>
      </c>
      <c r="H36" s="8">
        <v>0.8</v>
      </c>
      <c r="I36" s="4">
        <v>0</v>
      </c>
    </row>
    <row r="37" spans="1:9" x14ac:dyDescent="0.2">
      <c r="A37" s="2">
        <v>13</v>
      </c>
      <c r="B37" s="1" t="s">
        <v>112</v>
      </c>
      <c r="C37" s="4">
        <v>85</v>
      </c>
      <c r="D37" s="8">
        <v>1.61</v>
      </c>
      <c r="E37" s="4">
        <v>30</v>
      </c>
      <c r="F37" s="8">
        <v>1.1599999999999999</v>
      </c>
      <c r="G37" s="4">
        <v>55</v>
      </c>
      <c r="H37" s="8">
        <v>2.11</v>
      </c>
      <c r="I37" s="4">
        <v>0</v>
      </c>
    </row>
    <row r="38" spans="1:9" x14ac:dyDescent="0.2">
      <c r="A38" s="2">
        <v>14</v>
      </c>
      <c r="B38" s="1" t="s">
        <v>110</v>
      </c>
      <c r="C38" s="4">
        <v>81</v>
      </c>
      <c r="D38" s="8">
        <v>1.53</v>
      </c>
      <c r="E38" s="4">
        <v>41</v>
      </c>
      <c r="F38" s="8">
        <v>1.59</v>
      </c>
      <c r="G38" s="4">
        <v>40</v>
      </c>
      <c r="H38" s="8">
        <v>1.53</v>
      </c>
      <c r="I38" s="4">
        <v>0</v>
      </c>
    </row>
    <row r="39" spans="1:9" x14ac:dyDescent="0.2">
      <c r="A39" s="2">
        <v>15</v>
      </c>
      <c r="B39" s="1" t="s">
        <v>126</v>
      </c>
      <c r="C39" s="4">
        <v>79</v>
      </c>
      <c r="D39" s="8">
        <v>1.49</v>
      </c>
      <c r="E39" s="4">
        <v>72</v>
      </c>
      <c r="F39" s="8">
        <v>2.8</v>
      </c>
      <c r="G39" s="4">
        <v>7</v>
      </c>
      <c r="H39" s="8">
        <v>0.27</v>
      </c>
      <c r="I39" s="4">
        <v>0</v>
      </c>
    </row>
    <row r="40" spans="1:9" x14ac:dyDescent="0.2">
      <c r="A40" s="2">
        <v>16</v>
      </c>
      <c r="B40" s="1" t="s">
        <v>121</v>
      </c>
      <c r="C40" s="4">
        <v>78</v>
      </c>
      <c r="D40" s="8">
        <v>1.47</v>
      </c>
      <c r="E40" s="4">
        <v>75</v>
      </c>
      <c r="F40" s="8">
        <v>2.91</v>
      </c>
      <c r="G40" s="4">
        <v>3</v>
      </c>
      <c r="H40" s="8">
        <v>0.11</v>
      </c>
      <c r="I40" s="4">
        <v>0</v>
      </c>
    </row>
    <row r="41" spans="1:9" x14ac:dyDescent="0.2">
      <c r="A41" s="2">
        <v>17</v>
      </c>
      <c r="B41" s="1" t="s">
        <v>111</v>
      </c>
      <c r="C41" s="4">
        <v>74</v>
      </c>
      <c r="D41" s="8">
        <v>1.4</v>
      </c>
      <c r="E41" s="4">
        <v>23</v>
      </c>
      <c r="F41" s="8">
        <v>0.89</v>
      </c>
      <c r="G41" s="4">
        <v>51</v>
      </c>
      <c r="H41" s="8">
        <v>1.95</v>
      </c>
      <c r="I41" s="4">
        <v>0</v>
      </c>
    </row>
    <row r="42" spans="1:9" x14ac:dyDescent="0.2">
      <c r="A42" s="2">
        <v>18</v>
      </c>
      <c r="B42" s="1" t="s">
        <v>113</v>
      </c>
      <c r="C42" s="4">
        <v>72</v>
      </c>
      <c r="D42" s="8">
        <v>1.36</v>
      </c>
      <c r="E42" s="4">
        <v>57</v>
      </c>
      <c r="F42" s="8">
        <v>2.21</v>
      </c>
      <c r="G42" s="4">
        <v>15</v>
      </c>
      <c r="H42" s="8">
        <v>0.56999999999999995</v>
      </c>
      <c r="I42" s="4">
        <v>0</v>
      </c>
    </row>
    <row r="43" spans="1:9" x14ac:dyDescent="0.2">
      <c r="A43" s="2">
        <v>19</v>
      </c>
      <c r="B43" s="1" t="s">
        <v>129</v>
      </c>
      <c r="C43" s="4">
        <v>71</v>
      </c>
      <c r="D43" s="8">
        <v>1.34</v>
      </c>
      <c r="E43" s="4">
        <v>36</v>
      </c>
      <c r="F43" s="8">
        <v>1.4</v>
      </c>
      <c r="G43" s="4">
        <v>35</v>
      </c>
      <c r="H43" s="8">
        <v>1.34</v>
      </c>
      <c r="I43" s="4">
        <v>0</v>
      </c>
    </row>
    <row r="44" spans="1:9" x14ac:dyDescent="0.2">
      <c r="A44" s="2">
        <v>20</v>
      </c>
      <c r="B44" s="1" t="s">
        <v>115</v>
      </c>
      <c r="C44" s="4">
        <v>69</v>
      </c>
      <c r="D44" s="8">
        <v>1.3</v>
      </c>
      <c r="E44" s="4">
        <v>25</v>
      </c>
      <c r="F44" s="8">
        <v>0.97</v>
      </c>
      <c r="G44" s="4">
        <v>44</v>
      </c>
      <c r="H44" s="8">
        <v>1.69</v>
      </c>
      <c r="I44" s="4">
        <v>0</v>
      </c>
    </row>
    <row r="45" spans="1:9" x14ac:dyDescent="0.2">
      <c r="A45" s="2">
        <v>20</v>
      </c>
      <c r="B45" s="1" t="s">
        <v>128</v>
      </c>
      <c r="C45" s="4">
        <v>69</v>
      </c>
      <c r="D45" s="8">
        <v>1.3</v>
      </c>
      <c r="E45" s="4">
        <v>5</v>
      </c>
      <c r="F45" s="8">
        <v>0.19</v>
      </c>
      <c r="G45" s="4">
        <v>64</v>
      </c>
      <c r="H45" s="8">
        <v>2.4500000000000002</v>
      </c>
      <c r="I45" s="4">
        <v>0</v>
      </c>
    </row>
    <row r="46" spans="1:9" x14ac:dyDescent="0.2">
      <c r="A46" s="1"/>
      <c r="C46" s="4"/>
      <c r="D46" s="8"/>
      <c r="E46" s="4"/>
      <c r="F46" s="8"/>
      <c r="G46" s="4"/>
      <c r="H46" s="8"/>
      <c r="I46" s="4"/>
    </row>
    <row r="47" spans="1:9" x14ac:dyDescent="0.2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2">
      <c r="A48" s="2">
        <v>1</v>
      </c>
      <c r="B48" s="1" t="s">
        <v>124</v>
      </c>
      <c r="C48" s="4">
        <v>361</v>
      </c>
      <c r="D48" s="8">
        <v>5.69</v>
      </c>
      <c r="E48" s="4">
        <v>325</v>
      </c>
      <c r="F48" s="8">
        <v>11.56</v>
      </c>
      <c r="G48" s="4">
        <v>36</v>
      </c>
      <c r="H48" s="8">
        <v>1.02</v>
      </c>
      <c r="I48" s="4">
        <v>0</v>
      </c>
    </row>
    <row r="49" spans="1:9" x14ac:dyDescent="0.2">
      <c r="A49" s="2">
        <v>2</v>
      </c>
      <c r="B49" s="1" t="s">
        <v>117</v>
      </c>
      <c r="C49" s="4">
        <v>210</v>
      </c>
      <c r="D49" s="8">
        <v>3.31</v>
      </c>
      <c r="E49" s="4">
        <v>85</v>
      </c>
      <c r="F49" s="8">
        <v>3.02</v>
      </c>
      <c r="G49" s="4">
        <v>125</v>
      </c>
      <c r="H49" s="8">
        <v>3.55</v>
      </c>
      <c r="I49" s="4">
        <v>0</v>
      </c>
    </row>
    <row r="50" spans="1:9" x14ac:dyDescent="0.2">
      <c r="A50" s="2">
        <v>3</v>
      </c>
      <c r="B50" s="1" t="s">
        <v>123</v>
      </c>
      <c r="C50" s="4">
        <v>185</v>
      </c>
      <c r="D50" s="8">
        <v>2.91</v>
      </c>
      <c r="E50" s="4">
        <v>178</v>
      </c>
      <c r="F50" s="8">
        <v>6.33</v>
      </c>
      <c r="G50" s="4">
        <v>7</v>
      </c>
      <c r="H50" s="8">
        <v>0.2</v>
      </c>
      <c r="I50" s="4">
        <v>0</v>
      </c>
    </row>
    <row r="51" spans="1:9" x14ac:dyDescent="0.2">
      <c r="A51" s="2">
        <v>4</v>
      </c>
      <c r="B51" s="1" t="s">
        <v>119</v>
      </c>
      <c r="C51" s="4">
        <v>151</v>
      </c>
      <c r="D51" s="8">
        <v>2.38</v>
      </c>
      <c r="E51" s="4">
        <v>117</v>
      </c>
      <c r="F51" s="8">
        <v>4.16</v>
      </c>
      <c r="G51" s="4">
        <v>34</v>
      </c>
      <c r="H51" s="8">
        <v>0.97</v>
      </c>
      <c r="I51" s="4">
        <v>0</v>
      </c>
    </row>
    <row r="52" spans="1:9" x14ac:dyDescent="0.2">
      <c r="A52" s="2">
        <v>5</v>
      </c>
      <c r="B52" s="1" t="s">
        <v>114</v>
      </c>
      <c r="C52" s="4">
        <v>141</v>
      </c>
      <c r="D52" s="8">
        <v>2.2200000000000002</v>
      </c>
      <c r="E52" s="4">
        <v>73</v>
      </c>
      <c r="F52" s="8">
        <v>2.6</v>
      </c>
      <c r="G52" s="4">
        <v>68</v>
      </c>
      <c r="H52" s="8">
        <v>1.93</v>
      </c>
      <c r="I52" s="4">
        <v>0</v>
      </c>
    </row>
    <row r="53" spans="1:9" x14ac:dyDescent="0.2">
      <c r="A53" s="2">
        <v>6</v>
      </c>
      <c r="B53" s="1" t="s">
        <v>112</v>
      </c>
      <c r="C53" s="4">
        <v>139</v>
      </c>
      <c r="D53" s="8">
        <v>2.19</v>
      </c>
      <c r="E53" s="4">
        <v>16</v>
      </c>
      <c r="F53" s="8">
        <v>0.56999999999999995</v>
      </c>
      <c r="G53" s="4">
        <v>123</v>
      </c>
      <c r="H53" s="8">
        <v>3.5</v>
      </c>
      <c r="I53" s="4">
        <v>0</v>
      </c>
    </row>
    <row r="54" spans="1:9" x14ac:dyDescent="0.2">
      <c r="A54" s="2">
        <v>7</v>
      </c>
      <c r="B54" s="1" t="s">
        <v>108</v>
      </c>
      <c r="C54" s="4">
        <v>133</v>
      </c>
      <c r="D54" s="8">
        <v>2.1</v>
      </c>
      <c r="E54" s="4">
        <v>10</v>
      </c>
      <c r="F54" s="8">
        <v>0.36</v>
      </c>
      <c r="G54" s="4">
        <v>123</v>
      </c>
      <c r="H54" s="8">
        <v>3.5</v>
      </c>
      <c r="I54" s="4">
        <v>0</v>
      </c>
    </row>
    <row r="55" spans="1:9" x14ac:dyDescent="0.2">
      <c r="A55" s="2">
        <v>8</v>
      </c>
      <c r="B55" s="1" t="s">
        <v>111</v>
      </c>
      <c r="C55" s="4">
        <v>131</v>
      </c>
      <c r="D55" s="8">
        <v>2.06</v>
      </c>
      <c r="E55" s="4">
        <v>27</v>
      </c>
      <c r="F55" s="8">
        <v>0.96</v>
      </c>
      <c r="G55" s="4">
        <v>104</v>
      </c>
      <c r="H55" s="8">
        <v>2.96</v>
      </c>
      <c r="I55" s="4">
        <v>0</v>
      </c>
    </row>
    <row r="56" spans="1:9" x14ac:dyDescent="0.2">
      <c r="A56" s="2">
        <v>9</v>
      </c>
      <c r="B56" s="1" t="s">
        <v>122</v>
      </c>
      <c r="C56" s="4">
        <v>128</v>
      </c>
      <c r="D56" s="8">
        <v>2.02</v>
      </c>
      <c r="E56" s="4">
        <v>120</v>
      </c>
      <c r="F56" s="8">
        <v>4.2699999999999996</v>
      </c>
      <c r="G56" s="4">
        <v>8</v>
      </c>
      <c r="H56" s="8">
        <v>0.23</v>
      </c>
      <c r="I56" s="4">
        <v>0</v>
      </c>
    </row>
    <row r="57" spans="1:9" x14ac:dyDescent="0.2">
      <c r="A57" s="2">
        <v>10</v>
      </c>
      <c r="B57" s="1" t="s">
        <v>109</v>
      </c>
      <c r="C57" s="4">
        <v>124</v>
      </c>
      <c r="D57" s="8">
        <v>1.95</v>
      </c>
      <c r="E57" s="4">
        <v>18</v>
      </c>
      <c r="F57" s="8">
        <v>0.64</v>
      </c>
      <c r="G57" s="4">
        <v>106</v>
      </c>
      <c r="H57" s="8">
        <v>3.01</v>
      </c>
      <c r="I57" s="4">
        <v>0</v>
      </c>
    </row>
    <row r="58" spans="1:9" x14ac:dyDescent="0.2">
      <c r="A58" s="2">
        <v>11</v>
      </c>
      <c r="B58" s="1" t="s">
        <v>126</v>
      </c>
      <c r="C58" s="4">
        <v>123</v>
      </c>
      <c r="D58" s="8">
        <v>1.94</v>
      </c>
      <c r="E58" s="4">
        <v>110</v>
      </c>
      <c r="F58" s="8">
        <v>3.91</v>
      </c>
      <c r="G58" s="4">
        <v>13</v>
      </c>
      <c r="H58" s="8">
        <v>0.37</v>
      </c>
      <c r="I58" s="4">
        <v>0</v>
      </c>
    </row>
    <row r="59" spans="1:9" x14ac:dyDescent="0.2">
      <c r="A59" s="2">
        <v>12</v>
      </c>
      <c r="B59" s="1" t="s">
        <v>128</v>
      </c>
      <c r="C59" s="4">
        <v>119</v>
      </c>
      <c r="D59" s="8">
        <v>1.87</v>
      </c>
      <c r="E59" s="4">
        <v>10</v>
      </c>
      <c r="F59" s="8">
        <v>0.36</v>
      </c>
      <c r="G59" s="4">
        <v>109</v>
      </c>
      <c r="H59" s="8">
        <v>3.1</v>
      </c>
      <c r="I59" s="4">
        <v>0</v>
      </c>
    </row>
    <row r="60" spans="1:9" x14ac:dyDescent="0.2">
      <c r="A60" s="2">
        <v>12</v>
      </c>
      <c r="B60" s="1" t="s">
        <v>120</v>
      </c>
      <c r="C60" s="4">
        <v>119</v>
      </c>
      <c r="D60" s="8">
        <v>1.87</v>
      </c>
      <c r="E60" s="4">
        <v>108</v>
      </c>
      <c r="F60" s="8">
        <v>3.84</v>
      </c>
      <c r="G60" s="4">
        <v>11</v>
      </c>
      <c r="H60" s="8">
        <v>0.31</v>
      </c>
      <c r="I60" s="4">
        <v>0</v>
      </c>
    </row>
    <row r="61" spans="1:9" x14ac:dyDescent="0.2">
      <c r="A61" s="2">
        <v>14</v>
      </c>
      <c r="B61" s="1" t="s">
        <v>125</v>
      </c>
      <c r="C61" s="4">
        <v>108</v>
      </c>
      <c r="D61" s="8">
        <v>1.7</v>
      </c>
      <c r="E61" s="4">
        <v>77</v>
      </c>
      <c r="F61" s="8">
        <v>2.74</v>
      </c>
      <c r="G61" s="4">
        <v>31</v>
      </c>
      <c r="H61" s="8">
        <v>0.88</v>
      </c>
      <c r="I61" s="4">
        <v>0</v>
      </c>
    </row>
    <row r="62" spans="1:9" x14ac:dyDescent="0.2">
      <c r="A62" s="2">
        <v>15</v>
      </c>
      <c r="B62" s="1" t="s">
        <v>115</v>
      </c>
      <c r="C62" s="4">
        <v>103</v>
      </c>
      <c r="D62" s="8">
        <v>1.62</v>
      </c>
      <c r="E62" s="4">
        <v>37</v>
      </c>
      <c r="F62" s="8">
        <v>1.32</v>
      </c>
      <c r="G62" s="4">
        <v>66</v>
      </c>
      <c r="H62" s="8">
        <v>1.88</v>
      </c>
      <c r="I62" s="4">
        <v>0</v>
      </c>
    </row>
    <row r="63" spans="1:9" x14ac:dyDescent="0.2">
      <c r="A63" s="2">
        <v>15</v>
      </c>
      <c r="B63" s="1" t="s">
        <v>121</v>
      </c>
      <c r="C63" s="4">
        <v>103</v>
      </c>
      <c r="D63" s="8">
        <v>1.62</v>
      </c>
      <c r="E63" s="4">
        <v>97</v>
      </c>
      <c r="F63" s="8">
        <v>3.45</v>
      </c>
      <c r="G63" s="4">
        <v>6</v>
      </c>
      <c r="H63" s="8">
        <v>0.17</v>
      </c>
      <c r="I63" s="4">
        <v>0</v>
      </c>
    </row>
    <row r="64" spans="1:9" x14ac:dyDescent="0.2">
      <c r="A64" s="2">
        <v>17</v>
      </c>
      <c r="B64" s="1" t="s">
        <v>113</v>
      </c>
      <c r="C64" s="4">
        <v>101</v>
      </c>
      <c r="D64" s="8">
        <v>1.59</v>
      </c>
      <c r="E64" s="4">
        <v>69</v>
      </c>
      <c r="F64" s="8">
        <v>2.4500000000000002</v>
      </c>
      <c r="G64" s="4">
        <v>32</v>
      </c>
      <c r="H64" s="8">
        <v>0.91</v>
      </c>
      <c r="I64" s="4">
        <v>0</v>
      </c>
    </row>
    <row r="65" spans="1:9" x14ac:dyDescent="0.2">
      <c r="A65" s="2">
        <v>18</v>
      </c>
      <c r="B65" s="1" t="s">
        <v>116</v>
      </c>
      <c r="C65" s="4">
        <v>100</v>
      </c>
      <c r="D65" s="8">
        <v>1.58</v>
      </c>
      <c r="E65" s="4">
        <v>57</v>
      </c>
      <c r="F65" s="8">
        <v>2.0299999999999998</v>
      </c>
      <c r="G65" s="4">
        <v>43</v>
      </c>
      <c r="H65" s="8">
        <v>1.22</v>
      </c>
      <c r="I65" s="4">
        <v>0</v>
      </c>
    </row>
    <row r="66" spans="1:9" x14ac:dyDescent="0.2">
      <c r="A66" s="2">
        <v>19</v>
      </c>
      <c r="B66" s="1" t="s">
        <v>118</v>
      </c>
      <c r="C66" s="4">
        <v>94</v>
      </c>
      <c r="D66" s="8">
        <v>1.48</v>
      </c>
      <c r="E66" s="4">
        <v>24</v>
      </c>
      <c r="F66" s="8">
        <v>0.85</v>
      </c>
      <c r="G66" s="4">
        <v>68</v>
      </c>
      <c r="H66" s="8">
        <v>1.93</v>
      </c>
      <c r="I66" s="4">
        <v>0</v>
      </c>
    </row>
    <row r="67" spans="1:9" x14ac:dyDescent="0.2">
      <c r="A67" s="2">
        <v>20</v>
      </c>
      <c r="B67" s="1" t="s">
        <v>127</v>
      </c>
      <c r="C67" s="4">
        <v>93</v>
      </c>
      <c r="D67" s="8">
        <v>1.47</v>
      </c>
      <c r="E67" s="4">
        <v>62</v>
      </c>
      <c r="F67" s="8">
        <v>2.2000000000000002</v>
      </c>
      <c r="G67" s="4">
        <v>31</v>
      </c>
      <c r="H67" s="8">
        <v>0.88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117</v>
      </c>
      <c r="C70" s="4">
        <v>242</v>
      </c>
      <c r="D70" s="8">
        <v>6.41</v>
      </c>
      <c r="E70" s="4">
        <v>193</v>
      </c>
      <c r="F70" s="8">
        <v>8.85</v>
      </c>
      <c r="G70" s="4">
        <v>48</v>
      </c>
      <c r="H70" s="8">
        <v>3.06</v>
      </c>
      <c r="I70" s="4">
        <v>0</v>
      </c>
    </row>
    <row r="71" spans="1:9" x14ac:dyDescent="0.2">
      <c r="A71" s="2">
        <v>2</v>
      </c>
      <c r="B71" s="1" t="s">
        <v>124</v>
      </c>
      <c r="C71" s="4">
        <v>225</v>
      </c>
      <c r="D71" s="8">
        <v>5.96</v>
      </c>
      <c r="E71" s="4">
        <v>202</v>
      </c>
      <c r="F71" s="8">
        <v>9.27</v>
      </c>
      <c r="G71" s="4">
        <v>23</v>
      </c>
      <c r="H71" s="8">
        <v>1.46</v>
      </c>
      <c r="I71" s="4">
        <v>0</v>
      </c>
    </row>
    <row r="72" spans="1:9" x14ac:dyDescent="0.2">
      <c r="A72" s="2">
        <v>3</v>
      </c>
      <c r="B72" s="1" t="s">
        <v>116</v>
      </c>
      <c r="C72" s="4">
        <v>120</v>
      </c>
      <c r="D72" s="8">
        <v>3.18</v>
      </c>
      <c r="E72" s="4">
        <v>64</v>
      </c>
      <c r="F72" s="8">
        <v>2.94</v>
      </c>
      <c r="G72" s="4">
        <v>55</v>
      </c>
      <c r="H72" s="8">
        <v>3.5</v>
      </c>
      <c r="I72" s="4">
        <v>1</v>
      </c>
    </row>
    <row r="73" spans="1:9" x14ac:dyDescent="0.2">
      <c r="A73" s="2">
        <v>4</v>
      </c>
      <c r="B73" s="1" t="s">
        <v>123</v>
      </c>
      <c r="C73" s="4">
        <v>103</v>
      </c>
      <c r="D73" s="8">
        <v>2.73</v>
      </c>
      <c r="E73" s="4">
        <v>101</v>
      </c>
      <c r="F73" s="8">
        <v>4.63</v>
      </c>
      <c r="G73" s="4">
        <v>2</v>
      </c>
      <c r="H73" s="8">
        <v>0.13</v>
      </c>
      <c r="I73" s="4">
        <v>0</v>
      </c>
    </row>
    <row r="74" spans="1:9" x14ac:dyDescent="0.2">
      <c r="A74" s="2">
        <v>5</v>
      </c>
      <c r="B74" s="1" t="s">
        <v>114</v>
      </c>
      <c r="C74" s="4">
        <v>100</v>
      </c>
      <c r="D74" s="8">
        <v>2.65</v>
      </c>
      <c r="E74" s="4">
        <v>59</v>
      </c>
      <c r="F74" s="8">
        <v>2.71</v>
      </c>
      <c r="G74" s="4">
        <v>41</v>
      </c>
      <c r="H74" s="8">
        <v>2.61</v>
      </c>
      <c r="I74" s="4">
        <v>0</v>
      </c>
    </row>
    <row r="75" spans="1:9" x14ac:dyDescent="0.2">
      <c r="A75" s="2">
        <v>6</v>
      </c>
      <c r="B75" s="1" t="s">
        <v>119</v>
      </c>
      <c r="C75" s="4">
        <v>93</v>
      </c>
      <c r="D75" s="8">
        <v>2.46</v>
      </c>
      <c r="E75" s="4">
        <v>66</v>
      </c>
      <c r="F75" s="8">
        <v>3.03</v>
      </c>
      <c r="G75" s="4">
        <v>27</v>
      </c>
      <c r="H75" s="8">
        <v>1.72</v>
      </c>
      <c r="I75" s="4">
        <v>0</v>
      </c>
    </row>
    <row r="76" spans="1:9" x14ac:dyDescent="0.2">
      <c r="A76" s="2">
        <v>7</v>
      </c>
      <c r="B76" s="1" t="s">
        <v>122</v>
      </c>
      <c r="C76" s="4">
        <v>91</v>
      </c>
      <c r="D76" s="8">
        <v>2.41</v>
      </c>
      <c r="E76" s="4">
        <v>83</v>
      </c>
      <c r="F76" s="8">
        <v>3.81</v>
      </c>
      <c r="G76" s="4">
        <v>8</v>
      </c>
      <c r="H76" s="8">
        <v>0.51</v>
      </c>
      <c r="I76" s="4">
        <v>0</v>
      </c>
    </row>
    <row r="77" spans="1:9" x14ac:dyDescent="0.2">
      <c r="A77" s="2">
        <v>8</v>
      </c>
      <c r="B77" s="1" t="s">
        <v>125</v>
      </c>
      <c r="C77" s="4">
        <v>79</v>
      </c>
      <c r="D77" s="8">
        <v>2.09</v>
      </c>
      <c r="E77" s="4">
        <v>57</v>
      </c>
      <c r="F77" s="8">
        <v>2.61</v>
      </c>
      <c r="G77" s="4">
        <v>22</v>
      </c>
      <c r="H77" s="8">
        <v>1.4</v>
      </c>
      <c r="I77" s="4">
        <v>0</v>
      </c>
    </row>
    <row r="78" spans="1:9" x14ac:dyDescent="0.2">
      <c r="A78" s="2">
        <v>9</v>
      </c>
      <c r="B78" s="1" t="s">
        <v>120</v>
      </c>
      <c r="C78" s="4">
        <v>73</v>
      </c>
      <c r="D78" s="8">
        <v>1.93</v>
      </c>
      <c r="E78" s="4">
        <v>66</v>
      </c>
      <c r="F78" s="8">
        <v>3.03</v>
      </c>
      <c r="G78" s="4">
        <v>7</v>
      </c>
      <c r="H78" s="8">
        <v>0.45</v>
      </c>
      <c r="I78" s="4">
        <v>0</v>
      </c>
    </row>
    <row r="79" spans="1:9" x14ac:dyDescent="0.2">
      <c r="A79" s="2">
        <v>10</v>
      </c>
      <c r="B79" s="1" t="s">
        <v>126</v>
      </c>
      <c r="C79" s="4">
        <v>71</v>
      </c>
      <c r="D79" s="8">
        <v>1.88</v>
      </c>
      <c r="E79" s="4">
        <v>65</v>
      </c>
      <c r="F79" s="8">
        <v>2.98</v>
      </c>
      <c r="G79" s="4">
        <v>6</v>
      </c>
      <c r="H79" s="8">
        <v>0.38</v>
      </c>
      <c r="I79" s="4">
        <v>0</v>
      </c>
    </row>
    <row r="80" spans="1:9" x14ac:dyDescent="0.2">
      <c r="A80" s="2">
        <v>11</v>
      </c>
      <c r="B80" s="1" t="s">
        <v>132</v>
      </c>
      <c r="C80" s="4">
        <v>67</v>
      </c>
      <c r="D80" s="8">
        <v>1.78</v>
      </c>
      <c r="E80" s="4">
        <v>40</v>
      </c>
      <c r="F80" s="8">
        <v>1.83</v>
      </c>
      <c r="G80" s="4">
        <v>27</v>
      </c>
      <c r="H80" s="8">
        <v>1.72</v>
      </c>
      <c r="I80" s="4">
        <v>0</v>
      </c>
    </row>
    <row r="81" spans="1:9" x14ac:dyDescent="0.2">
      <c r="A81" s="2">
        <v>12</v>
      </c>
      <c r="B81" s="1" t="s">
        <v>111</v>
      </c>
      <c r="C81" s="4">
        <v>64</v>
      </c>
      <c r="D81" s="8">
        <v>1.7</v>
      </c>
      <c r="E81" s="4">
        <v>26</v>
      </c>
      <c r="F81" s="8">
        <v>1.19</v>
      </c>
      <c r="G81" s="4">
        <v>38</v>
      </c>
      <c r="H81" s="8">
        <v>2.42</v>
      </c>
      <c r="I81" s="4">
        <v>0</v>
      </c>
    </row>
    <row r="82" spans="1:9" x14ac:dyDescent="0.2">
      <c r="A82" s="2">
        <v>13</v>
      </c>
      <c r="B82" s="1" t="s">
        <v>131</v>
      </c>
      <c r="C82" s="4">
        <v>63</v>
      </c>
      <c r="D82" s="8">
        <v>1.67</v>
      </c>
      <c r="E82" s="4">
        <v>31</v>
      </c>
      <c r="F82" s="8">
        <v>1.42</v>
      </c>
      <c r="G82" s="4">
        <v>32</v>
      </c>
      <c r="H82" s="8">
        <v>2.04</v>
      </c>
      <c r="I82" s="4">
        <v>0</v>
      </c>
    </row>
    <row r="83" spans="1:9" x14ac:dyDescent="0.2">
      <c r="A83" s="2">
        <v>14</v>
      </c>
      <c r="B83" s="1" t="s">
        <v>113</v>
      </c>
      <c r="C83" s="4">
        <v>59</v>
      </c>
      <c r="D83" s="8">
        <v>1.56</v>
      </c>
      <c r="E83" s="4">
        <v>29</v>
      </c>
      <c r="F83" s="8">
        <v>1.33</v>
      </c>
      <c r="G83" s="4">
        <v>30</v>
      </c>
      <c r="H83" s="8">
        <v>1.91</v>
      </c>
      <c r="I83" s="4">
        <v>0</v>
      </c>
    </row>
    <row r="84" spans="1:9" x14ac:dyDescent="0.2">
      <c r="A84" s="2">
        <v>15</v>
      </c>
      <c r="B84" s="1" t="s">
        <v>121</v>
      </c>
      <c r="C84" s="4">
        <v>57</v>
      </c>
      <c r="D84" s="8">
        <v>1.51</v>
      </c>
      <c r="E84" s="4">
        <v>57</v>
      </c>
      <c r="F84" s="8">
        <v>2.61</v>
      </c>
      <c r="G84" s="4">
        <v>0</v>
      </c>
      <c r="H84" s="8">
        <v>0</v>
      </c>
      <c r="I84" s="4">
        <v>0</v>
      </c>
    </row>
    <row r="85" spans="1:9" x14ac:dyDescent="0.2">
      <c r="A85" s="2">
        <v>16</v>
      </c>
      <c r="B85" s="1" t="s">
        <v>128</v>
      </c>
      <c r="C85" s="4">
        <v>56</v>
      </c>
      <c r="D85" s="8">
        <v>1.48</v>
      </c>
      <c r="E85" s="4">
        <v>18</v>
      </c>
      <c r="F85" s="8">
        <v>0.83</v>
      </c>
      <c r="G85" s="4">
        <v>38</v>
      </c>
      <c r="H85" s="8">
        <v>2.42</v>
      </c>
      <c r="I85" s="4">
        <v>0</v>
      </c>
    </row>
    <row r="86" spans="1:9" x14ac:dyDescent="0.2">
      <c r="A86" s="2">
        <v>17</v>
      </c>
      <c r="B86" s="1" t="s">
        <v>130</v>
      </c>
      <c r="C86" s="4">
        <v>54</v>
      </c>
      <c r="D86" s="8">
        <v>1.43</v>
      </c>
      <c r="E86" s="4">
        <v>12</v>
      </c>
      <c r="F86" s="8">
        <v>0.55000000000000004</v>
      </c>
      <c r="G86" s="4">
        <v>42</v>
      </c>
      <c r="H86" s="8">
        <v>2.67</v>
      </c>
      <c r="I86" s="4">
        <v>0</v>
      </c>
    </row>
    <row r="87" spans="1:9" x14ac:dyDescent="0.2">
      <c r="A87" s="2">
        <v>18</v>
      </c>
      <c r="B87" s="1" t="s">
        <v>108</v>
      </c>
      <c r="C87" s="4">
        <v>52</v>
      </c>
      <c r="D87" s="8">
        <v>1.38</v>
      </c>
      <c r="E87" s="4">
        <v>14</v>
      </c>
      <c r="F87" s="8">
        <v>0.64</v>
      </c>
      <c r="G87" s="4">
        <v>38</v>
      </c>
      <c r="H87" s="8">
        <v>2.42</v>
      </c>
      <c r="I87" s="4">
        <v>0</v>
      </c>
    </row>
    <row r="88" spans="1:9" x14ac:dyDescent="0.2">
      <c r="A88" s="2">
        <v>18</v>
      </c>
      <c r="B88" s="1" t="s">
        <v>133</v>
      </c>
      <c r="C88" s="4">
        <v>52</v>
      </c>
      <c r="D88" s="8">
        <v>1.38</v>
      </c>
      <c r="E88" s="4">
        <v>39</v>
      </c>
      <c r="F88" s="8">
        <v>1.79</v>
      </c>
      <c r="G88" s="4">
        <v>13</v>
      </c>
      <c r="H88" s="8">
        <v>0.83</v>
      </c>
      <c r="I88" s="4">
        <v>0</v>
      </c>
    </row>
    <row r="89" spans="1:9" x14ac:dyDescent="0.2">
      <c r="A89" s="2">
        <v>18</v>
      </c>
      <c r="B89" s="1" t="s">
        <v>127</v>
      </c>
      <c r="C89" s="4">
        <v>52</v>
      </c>
      <c r="D89" s="8">
        <v>1.38</v>
      </c>
      <c r="E89" s="4">
        <v>40</v>
      </c>
      <c r="F89" s="8">
        <v>1.83</v>
      </c>
      <c r="G89" s="4">
        <v>12</v>
      </c>
      <c r="H89" s="8">
        <v>0.76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117</v>
      </c>
      <c r="C92" s="4">
        <v>254</v>
      </c>
      <c r="D92" s="8">
        <v>5.74</v>
      </c>
      <c r="E92" s="4">
        <v>180</v>
      </c>
      <c r="F92" s="8">
        <v>6.61</v>
      </c>
      <c r="G92" s="4">
        <v>74</v>
      </c>
      <c r="H92" s="8">
        <v>4.53</v>
      </c>
      <c r="I92" s="4">
        <v>0</v>
      </c>
    </row>
    <row r="93" spans="1:9" x14ac:dyDescent="0.2">
      <c r="A93" s="2">
        <v>1</v>
      </c>
      <c r="B93" s="1" t="s">
        <v>124</v>
      </c>
      <c r="C93" s="4">
        <v>254</v>
      </c>
      <c r="D93" s="8">
        <v>5.74</v>
      </c>
      <c r="E93" s="4">
        <v>245</v>
      </c>
      <c r="F93" s="8">
        <v>8.99</v>
      </c>
      <c r="G93" s="4">
        <v>9</v>
      </c>
      <c r="H93" s="8">
        <v>0.55000000000000004</v>
      </c>
      <c r="I93" s="4">
        <v>0</v>
      </c>
    </row>
    <row r="94" spans="1:9" x14ac:dyDescent="0.2">
      <c r="A94" s="2">
        <v>3</v>
      </c>
      <c r="B94" s="1" t="s">
        <v>119</v>
      </c>
      <c r="C94" s="4">
        <v>156</v>
      </c>
      <c r="D94" s="8">
        <v>3.53</v>
      </c>
      <c r="E94" s="4">
        <v>133</v>
      </c>
      <c r="F94" s="8">
        <v>4.88</v>
      </c>
      <c r="G94" s="4">
        <v>23</v>
      </c>
      <c r="H94" s="8">
        <v>1.41</v>
      </c>
      <c r="I94" s="4">
        <v>0</v>
      </c>
    </row>
    <row r="95" spans="1:9" x14ac:dyDescent="0.2">
      <c r="A95" s="2">
        <v>4</v>
      </c>
      <c r="B95" s="1" t="s">
        <v>121</v>
      </c>
      <c r="C95" s="4">
        <v>127</v>
      </c>
      <c r="D95" s="8">
        <v>2.87</v>
      </c>
      <c r="E95" s="4">
        <v>126</v>
      </c>
      <c r="F95" s="8">
        <v>4.62</v>
      </c>
      <c r="G95" s="4">
        <v>1</v>
      </c>
      <c r="H95" s="8">
        <v>0.06</v>
      </c>
      <c r="I95" s="4">
        <v>0</v>
      </c>
    </row>
    <row r="96" spans="1:9" x14ac:dyDescent="0.2">
      <c r="A96" s="2">
        <v>5</v>
      </c>
      <c r="B96" s="1" t="s">
        <v>123</v>
      </c>
      <c r="C96" s="4">
        <v>124</v>
      </c>
      <c r="D96" s="8">
        <v>2.8</v>
      </c>
      <c r="E96" s="4">
        <v>121</v>
      </c>
      <c r="F96" s="8">
        <v>4.4400000000000004</v>
      </c>
      <c r="G96" s="4">
        <v>3</v>
      </c>
      <c r="H96" s="8">
        <v>0.18</v>
      </c>
      <c r="I96" s="4">
        <v>0</v>
      </c>
    </row>
    <row r="97" spans="1:9" x14ac:dyDescent="0.2">
      <c r="A97" s="2">
        <v>6</v>
      </c>
      <c r="B97" s="1" t="s">
        <v>125</v>
      </c>
      <c r="C97" s="4">
        <v>115</v>
      </c>
      <c r="D97" s="8">
        <v>2.6</v>
      </c>
      <c r="E97" s="4">
        <v>96</v>
      </c>
      <c r="F97" s="8">
        <v>3.52</v>
      </c>
      <c r="G97" s="4">
        <v>19</v>
      </c>
      <c r="H97" s="8">
        <v>1.1599999999999999</v>
      </c>
      <c r="I97" s="4">
        <v>0</v>
      </c>
    </row>
    <row r="98" spans="1:9" x14ac:dyDescent="0.2">
      <c r="A98" s="2">
        <v>7</v>
      </c>
      <c r="B98" s="1" t="s">
        <v>122</v>
      </c>
      <c r="C98" s="4">
        <v>110</v>
      </c>
      <c r="D98" s="8">
        <v>2.4900000000000002</v>
      </c>
      <c r="E98" s="4">
        <v>105</v>
      </c>
      <c r="F98" s="8">
        <v>3.85</v>
      </c>
      <c r="G98" s="4">
        <v>5</v>
      </c>
      <c r="H98" s="8">
        <v>0.31</v>
      </c>
      <c r="I98" s="4">
        <v>0</v>
      </c>
    </row>
    <row r="99" spans="1:9" x14ac:dyDescent="0.2">
      <c r="A99" s="2">
        <v>8</v>
      </c>
      <c r="B99" s="1" t="s">
        <v>114</v>
      </c>
      <c r="C99" s="4">
        <v>100</v>
      </c>
      <c r="D99" s="8">
        <v>2.2599999999999998</v>
      </c>
      <c r="E99" s="4">
        <v>58</v>
      </c>
      <c r="F99" s="8">
        <v>2.13</v>
      </c>
      <c r="G99" s="4">
        <v>42</v>
      </c>
      <c r="H99" s="8">
        <v>2.57</v>
      </c>
      <c r="I99" s="4">
        <v>0</v>
      </c>
    </row>
    <row r="100" spans="1:9" x14ac:dyDescent="0.2">
      <c r="A100" s="2">
        <v>9</v>
      </c>
      <c r="B100" s="1" t="s">
        <v>126</v>
      </c>
      <c r="C100" s="4">
        <v>89</v>
      </c>
      <c r="D100" s="8">
        <v>2.0099999999999998</v>
      </c>
      <c r="E100" s="4">
        <v>82</v>
      </c>
      <c r="F100" s="8">
        <v>3.01</v>
      </c>
      <c r="G100" s="4">
        <v>7</v>
      </c>
      <c r="H100" s="8">
        <v>0.43</v>
      </c>
      <c r="I100" s="4">
        <v>0</v>
      </c>
    </row>
    <row r="101" spans="1:9" x14ac:dyDescent="0.2">
      <c r="A101" s="2">
        <v>10</v>
      </c>
      <c r="B101" s="1" t="s">
        <v>108</v>
      </c>
      <c r="C101" s="4">
        <v>87</v>
      </c>
      <c r="D101" s="8">
        <v>1.97</v>
      </c>
      <c r="E101" s="4">
        <v>18</v>
      </c>
      <c r="F101" s="8">
        <v>0.66</v>
      </c>
      <c r="G101" s="4">
        <v>69</v>
      </c>
      <c r="H101" s="8">
        <v>4.2300000000000004</v>
      </c>
      <c r="I101" s="4">
        <v>0</v>
      </c>
    </row>
    <row r="102" spans="1:9" x14ac:dyDescent="0.2">
      <c r="A102" s="2">
        <v>11</v>
      </c>
      <c r="B102" s="1" t="s">
        <v>127</v>
      </c>
      <c r="C102" s="4">
        <v>80</v>
      </c>
      <c r="D102" s="8">
        <v>1.81</v>
      </c>
      <c r="E102" s="4">
        <v>65</v>
      </c>
      <c r="F102" s="8">
        <v>2.39</v>
      </c>
      <c r="G102" s="4">
        <v>15</v>
      </c>
      <c r="H102" s="8">
        <v>0.92</v>
      </c>
      <c r="I102" s="4">
        <v>0</v>
      </c>
    </row>
    <row r="103" spans="1:9" x14ac:dyDescent="0.2">
      <c r="A103" s="2">
        <v>12</v>
      </c>
      <c r="B103" s="1" t="s">
        <v>120</v>
      </c>
      <c r="C103" s="4">
        <v>79</v>
      </c>
      <c r="D103" s="8">
        <v>1.79</v>
      </c>
      <c r="E103" s="4">
        <v>73</v>
      </c>
      <c r="F103" s="8">
        <v>2.68</v>
      </c>
      <c r="G103" s="4">
        <v>6</v>
      </c>
      <c r="H103" s="8">
        <v>0.37</v>
      </c>
      <c r="I103" s="4">
        <v>0</v>
      </c>
    </row>
    <row r="104" spans="1:9" x14ac:dyDescent="0.2">
      <c r="A104" s="2">
        <v>13</v>
      </c>
      <c r="B104" s="1" t="s">
        <v>110</v>
      </c>
      <c r="C104" s="4">
        <v>78</v>
      </c>
      <c r="D104" s="8">
        <v>1.76</v>
      </c>
      <c r="E104" s="4">
        <v>58</v>
      </c>
      <c r="F104" s="8">
        <v>2.13</v>
      </c>
      <c r="G104" s="4">
        <v>20</v>
      </c>
      <c r="H104" s="8">
        <v>1.22</v>
      </c>
      <c r="I104" s="4">
        <v>0</v>
      </c>
    </row>
    <row r="105" spans="1:9" x14ac:dyDescent="0.2">
      <c r="A105" s="2">
        <v>14</v>
      </c>
      <c r="B105" s="1" t="s">
        <v>118</v>
      </c>
      <c r="C105" s="4">
        <v>77</v>
      </c>
      <c r="D105" s="8">
        <v>1.74</v>
      </c>
      <c r="E105" s="4">
        <v>42</v>
      </c>
      <c r="F105" s="8">
        <v>1.54</v>
      </c>
      <c r="G105" s="4">
        <v>34</v>
      </c>
      <c r="H105" s="8">
        <v>2.08</v>
      </c>
      <c r="I105" s="4">
        <v>0</v>
      </c>
    </row>
    <row r="106" spans="1:9" x14ac:dyDescent="0.2">
      <c r="A106" s="2">
        <v>15</v>
      </c>
      <c r="B106" s="1" t="s">
        <v>109</v>
      </c>
      <c r="C106" s="4">
        <v>76</v>
      </c>
      <c r="D106" s="8">
        <v>1.72</v>
      </c>
      <c r="E106" s="4">
        <v>21</v>
      </c>
      <c r="F106" s="8">
        <v>0.77</v>
      </c>
      <c r="G106" s="4">
        <v>55</v>
      </c>
      <c r="H106" s="8">
        <v>3.37</v>
      </c>
      <c r="I106" s="4">
        <v>0</v>
      </c>
    </row>
    <row r="107" spans="1:9" x14ac:dyDescent="0.2">
      <c r="A107" s="2">
        <v>16</v>
      </c>
      <c r="B107" s="1" t="s">
        <v>116</v>
      </c>
      <c r="C107" s="4">
        <v>72</v>
      </c>
      <c r="D107" s="8">
        <v>1.63</v>
      </c>
      <c r="E107" s="4">
        <v>46</v>
      </c>
      <c r="F107" s="8">
        <v>1.69</v>
      </c>
      <c r="G107" s="4">
        <v>26</v>
      </c>
      <c r="H107" s="8">
        <v>1.59</v>
      </c>
      <c r="I107" s="4">
        <v>0</v>
      </c>
    </row>
    <row r="108" spans="1:9" x14ac:dyDescent="0.2">
      <c r="A108" s="2">
        <v>17</v>
      </c>
      <c r="B108" s="1" t="s">
        <v>133</v>
      </c>
      <c r="C108" s="4">
        <v>70</v>
      </c>
      <c r="D108" s="8">
        <v>1.58</v>
      </c>
      <c r="E108" s="4">
        <v>55</v>
      </c>
      <c r="F108" s="8">
        <v>2.02</v>
      </c>
      <c r="G108" s="4">
        <v>15</v>
      </c>
      <c r="H108" s="8">
        <v>0.92</v>
      </c>
      <c r="I108" s="4">
        <v>0</v>
      </c>
    </row>
    <row r="109" spans="1:9" x14ac:dyDescent="0.2">
      <c r="A109" s="2">
        <v>18</v>
      </c>
      <c r="B109" s="1" t="s">
        <v>111</v>
      </c>
      <c r="C109" s="4">
        <v>64</v>
      </c>
      <c r="D109" s="8">
        <v>1.45</v>
      </c>
      <c r="E109" s="4">
        <v>28</v>
      </c>
      <c r="F109" s="8">
        <v>1.03</v>
      </c>
      <c r="G109" s="4">
        <v>36</v>
      </c>
      <c r="H109" s="8">
        <v>2.2000000000000002</v>
      </c>
      <c r="I109" s="4">
        <v>0</v>
      </c>
    </row>
    <row r="110" spans="1:9" x14ac:dyDescent="0.2">
      <c r="A110" s="2">
        <v>19</v>
      </c>
      <c r="B110" s="1" t="s">
        <v>112</v>
      </c>
      <c r="C110" s="4">
        <v>62</v>
      </c>
      <c r="D110" s="8">
        <v>1.4</v>
      </c>
      <c r="E110" s="4">
        <v>32</v>
      </c>
      <c r="F110" s="8">
        <v>1.17</v>
      </c>
      <c r="G110" s="4">
        <v>30</v>
      </c>
      <c r="H110" s="8">
        <v>1.84</v>
      </c>
      <c r="I110" s="4">
        <v>0</v>
      </c>
    </row>
    <row r="111" spans="1:9" x14ac:dyDescent="0.2">
      <c r="A111" s="2">
        <v>19</v>
      </c>
      <c r="B111" s="1" t="s">
        <v>134</v>
      </c>
      <c r="C111" s="4">
        <v>62</v>
      </c>
      <c r="D111" s="8">
        <v>1.4</v>
      </c>
      <c r="E111" s="4">
        <v>52</v>
      </c>
      <c r="F111" s="8">
        <v>1.91</v>
      </c>
      <c r="G111" s="4">
        <v>10</v>
      </c>
      <c r="H111" s="8">
        <v>0.61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124</v>
      </c>
      <c r="C114" s="4">
        <v>139</v>
      </c>
      <c r="D114" s="8">
        <v>4.5199999999999996</v>
      </c>
      <c r="E114" s="4">
        <v>120</v>
      </c>
      <c r="F114" s="8">
        <v>8.14</v>
      </c>
      <c r="G114" s="4">
        <v>19</v>
      </c>
      <c r="H114" s="8">
        <v>1.21</v>
      </c>
      <c r="I114" s="4">
        <v>0</v>
      </c>
    </row>
    <row r="115" spans="1:9" x14ac:dyDescent="0.2">
      <c r="A115" s="2">
        <v>2</v>
      </c>
      <c r="B115" s="1" t="s">
        <v>117</v>
      </c>
      <c r="C115" s="4">
        <v>114</v>
      </c>
      <c r="D115" s="8">
        <v>3.71</v>
      </c>
      <c r="E115" s="4">
        <v>65</v>
      </c>
      <c r="F115" s="8">
        <v>4.41</v>
      </c>
      <c r="G115" s="4">
        <v>49</v>
      </c>
      <c r="H115" s="8">
        <v>3.13</v>
      </c>
      <c r="I115" s="4">
        <v>0</v>
      </c>
    </row>
    <row r="116" spans="1:9" x14ac:dyDescent="0.2">
      <c r="A116" s="2">
        <v>3</v>
      </c>
      <c r="B116" s="1" t="s">
        <v>125</v>
      </c>
      <c r="C116" s="4">
        <v>91</v>
      </c>
      <c r="D116" s="8">
        <v>2.96</v>
      </c>
      <c r="E116" s="4">
        <v>73</v>
      </c>
      <c r="F116" s="8">
        <v>4.95</v>
      </c>
      <c r="G116" s="4">
        <v>17</v>
      </c>
      <c r="H116" s="8">
        <v>1.08</v>
      </c>
      <c r="I116" s="4">
        <v>1</v>
      </c>
    </row>
    <row r="117" spans="1:9" x14ac:dyDescent="0.2">
      <c r="A117" s="2">
        <v>4</v>
      </c>
      <c r="B117" s="1" t="s">
        <v>122</v>
      </c>
      <c r="C117" s="4">
        <v>83</v>
      </c>
      <c r="D117" s="8">
        <v>2.7</v>
      </c>
      <c r="E117" s="4">
        <v>76</v>
      </c>
      <c r="F117" s="8">
        <v>5.15</v>
      </c>
      <c r="G117" s="4">
        <v>7</v>
      </c>
      <c r="H117" s="8">
        <v>0.45</v>
      </c>
      <c r="I117" s="4">
        <v>0</v>
      </c>
    </row>
    <row r="118" spans="1:9" x14ac:dyDescent="0.2">
      <c r="A118" s="2">
        <v>5</v>
      </c>
      <c r="B118" s="1" t="s">
        <v>123</v>
      </c>
      <c r="C118" s="4">
        <v>76</v>
      </c>
      <c r="D118" s="8">
        <v>2.4700000000000002</v>
      </c>
      <c r="E118" s="4">
        <v>75</v>
      </c>
      <c r="F118" s="8">
        <v>5.08</v>
      </c>
      <c r="G118" s="4">
        <v>1</v>
      </c>
      <c r="H118" s="8">
        <v>0.06</v>
      </c>
      <c r="I118" s="4">
        <v>0</v>
      </c>
    </row>
    <row r="119" spans="1:9" x14ac:dyDescent="0.2">
      <c r="A119" s="2">
        <v>6</v>
      </c>
      <c r="B119" s="1" t="s">
        <v>116</v>
      </c>
      <c r="C119" s="4">
        <v>70</v>
      </c>
      <c r="D119" s="8">
        <v>2.2799999999999998</v>
      </c>
      <c r="E119" s="4">
        <v>39</v>
      </c>
      <c r="F119" s="8">
        <v>2.64</v>
      </c>
      <c r="G119" s="4">
        <v>31</v>
      </c>
      <c r="H119" s="8">
        <v>1.98</v>
      </c>
      <c r="I119" s="4">
        <v>0</v>
      </c>
    </row>
    <row r="120" spans="1:9" x14ac:dyDescent="0.2">
      <c r="A120" s="2">
        <v>7</v>
      </c>
      <c r="B120" s="1" t="s">
        <v>126</v>
      </c>
      <c r="C120" s="4">
        <v>64</v>
      </c>
      <c r="D120" s="8">
        <v>2.08</v>
      </c>
      <c r="E120" s="4">
        <v>53</v>
      </c>
      <c r="F120" s="8">
        <v>3.59</v>
      </c>
      <c r="G120" s="4">
        <v>11</v>
      </c>
      <c r="H120" s="8">
        <v>0.7</v>
      </c>
      <c r="I120" s="4">
        <v>0</v>
      </c>
    </row>
    <row r="121" spans="1:9" x14ac:dyDescent="0.2">
      <c r="A121" s="2">
        <v>8</v>
      </c>
      <c r="B121" s="1" t="s">
        <v>114</v>
      </c>
      <c r="C121" s="4">
        <v>62</v>
      </c>
      <c r="D121" s="8">
        <v>2.02</v>
      </c>
      <c r="E121" s="4">
        <v>34</v>
      </c>
      <c r="F121" s="8">
        <v>2.31</v>
      </c>
      <c r="G121" s="4">
        <v>28</v>
      </c>
      <c r="H121" s="8">
        <v>1.79</v>
      </c>
      <c r="I121" s="4">
        <v>0</v>
      </c>
    </row>
    <row r="122" spans="1:9" x14ac:dyDescent="0.2">
      <c r="A122" s="2">
        <v>9</v>
      </c>
      <c r="B122" s="1" t="s">
        <v>108</v>
      </c>
      <c r="C122" s="4">
        <v>59</v>
      </c>
      <c r="D122" s="8">
        <v>1.92</v>
      </c>
      <c r="E122" s="4">
        <v>11</v>
      </c>
      <c r="F122" s="8">
        <v>0.75</v>
      </c>
      <c r="G122" s="4">
        <v>48</v>
      </c>
      <c r="H122" s="8">
        <v>3.06</v>
      </c>
      <c r="I122" s="4">
        <v>0</v>
      </c>
    </row>
    <row r="123" spans="1:9" x14ac:dyDescent="0.2">
      <c r="A123" s="2">
        <v>10</v>
      </c>
      <c r="B123" s="1" t="s">
        <v>119</v>
      </c>
      <c r="C123" s="4">
        <v>57</v>
      </c>
      <c r="D123" s="8">
        <v>1.85</v>
      </c>
      <c r="E123" s="4">
        <v>40</v>
      </c>
      <c r="F123" s="8">
        <v>2.71</v>
      </c>
      <c r="G123" s="4">
        <v>17</v>
      </c>
      <c r="H123" s="8">
        <v>1.08</v>
      </c>
      <c r="I123" s="4">
        <v>0</v>
      </c>
    </row>
    <row r="124" spans="1:9" x14ac:dyDescent="0.2">
      <c r="A124" s="2">
        <v>11</v>
      </c>
      <c r="B124" s="1" t="s">
        <v>109</v>
      </c>
      <c r="C124" s="4">
        <v>56</v>
      </c>
      <c r="D124" s="8">
        <v>1.82</v>
      </c>
      <c r="E124" s="4">
        <v>11</v>
      </c>
      <c r="F124" s="8">
        <v>0.75</v>
      </c>
      <c r="G124" s="4">
        <v>45</v>
      </c>
      <c r="H124" s="8">
        <v>2.87</v>
      </c>
      <c r="I124" s="4">
        <v>0</v>
      </c>
    </row>
    <row r="125" spans="1:9" x14ac:dyDescent="0.2">
      <c r="A125" s="2">
        <v>12</v>
      </c>
      <c r="B125" s="1" t="s">
        <v>113</v>
      </c>
      <c r="C125" s="4">
        <v>50</v>
      </c>
      <c r="D125" s="8">
        <v>1.63</v>
      </c>
      <c r="E125" s="4">
        <v>21</v>
      </c>
      <c r="F125" s="8">
        <v>1.42</v>
      </c>
      <c r="G125" s="4">
        <v>29</v>
      </c>
      <c r="H125" s="8">
        <v>1.85</v>
      </c>
      <c r="I125" s="4">
        <v>0</v>
      </c>
    </row>
    <row r="126" spans="1:9" x14ac:dyDescent="0.2">
      <c r="A126" s="2">
        <v>12</v>
      </c>
      <c r="B126" s="1" t="s">
        <v>118</v>
      </c>
      <c r="C126" s="4">
        <v>50</v>
      </c>
      <c r="D126" s="8">
        <v>1.63</v>
      </c>
      <c r="E126" s="4">
        <v>19</v>
      </c>
      <c r="F126" s="8">
        <v>1.29</v>
      </c>
      <c r="G126" s="4">
        <v>29</v>
      </c>
      <c r="H126" s="8">
        <v>1.85</v>
      </c>
      <c r="I126" s="4">
        <v>0</v>
      </c>
    </row>
    <row r="127" spans="1:9" x14ac:dyDescent="0.2">
      <c r="A127" s="2">
        <v>14</v>
      </c>
      <c r="B127" s="1" t="s">
        <v>115</v>
      </c>
      <c r="C127" s="4">
        <v>49</v>
      </c>
      <c r="D127" s="8">
        <v>1.59</v>
      </c>
      <c r="E127" s="4">
        <v>15</v>
      </c>
      <c r="F127" s="8">
        <v>1.02</v>
      </c>
      <c r="G127" s="4">
        <v>34</v>
      </c>
      <c r="H127" s="8">
        <v>2.17</v>
      </c>
      <c r="I127" s="4">
        <v>0</v>
      </c>
    </row>
    <row r="128" spans="1:9" x14ac:dyDescent="0.2">
      <c r="A128" s="2">
        <v>14</v>
      </c>
      <c r="B128" s="1" t="s">
        <v>128</v>
      </c>
      <c r="C128" s="4">
        <v>49</v>
      </c>
      <c r="D128" s="8">
        <v>1.59</v>
      </c>
      <c r="E128" s="4">
        <v>6</v>
      </c>
      <c r="F128" s="8">
        <v>0.41</v>
      </c>
      <c r="G128" s="4">
        <v>43</v>
      </c>
      <c r="H128" s="8">
        <v>2.74</v>
      </c>
      <c r="I128" s="4">
        <v>0</v>
      </c>
    </row>
    <row r="129" spans="1:9" x14ac:dyDescent="0.2">
      <c r="A129" s="2">
        <v>16</v>
      </c>
      <c r="B129" s="1" t="s">
        <v>131</v>
      </c>
      <c r="C129" s="4">
        <v>48</v>
      </c>
      <c r="D129" s="8">
        <v>1.56</v>
      </c>
      <c r="E129" s="4">
        <v>12</v>
      </c>
      <c r="F129" s="8">
        <v>0.81</v>
      </c>
      <c r="G129" s="4">
        <v>36</v>
      </c>
      <c r="H129" s="8">
        <v>2.2999999999999998</v>
      </c>
      <c r="I129" s="4">
        <v>0</v>
      </c>
    </row>
    <row r="130" spans="1:9" x14ac:dyDescent="0.2">
      <c r="A130" s="2">
        <v>17</v>
      </c>
      <c r="B130" s="1" t="s">
        <v>132</v>
      </c>
      <c r="C130" s="4">
        <v>46</v>
      </c>
      <c r="D130" s="8">
        <v>1.5</v>
      </c>
      <c r="E130" s="4">
        <v>41</v>
      </c>
      <c r="F130" s="8">
        <v>2.78</v>
      </c>
      <c r="G130" s="4">
        <v>5</v>
      </c>
      <c r="H130" s="8">
        <v>0.32</v>
      </c>
      <c r="I130" s="4">
        <v>0</v>
      </c>
    </row>
    <row r="131" spans="1:9" x14ac:dyDescent="0.2">
      <c r="A131" s="2">
        <v>18</v>
      </c>
      <c r="B131" s="1" t="s">
        <v>133</v>
      </c>
      <c r="C131" s="4">
        <v>43</v>
      </c>
      <c r="D131" s="8">
        <v>1.4</v>
      </c>
      <c r="E131" s="4">
        <v>33</v>
      </c>
      <c r="F131" s="8">
        <v>2.2400000000000002</v>
      </c>
      <c r="G131" s="4">
        <v>10</v>
      </c>
      <c r="H131" s="8">
        <v>0.64</v>
      </c>
      <c r="I131" s="4">
        <v>0</v>
      </c>
    </row>
    <row r="132" spans="1:9" x14ac:dyDescent="0.2">
      <c r="A132" s="2">
        <v>19</v>
      </c>
      <c r="B132" s="1" t="s">
        <v>110</v>
      </c>
      <c r="C132" s="4">
        <v>42</v>
      </c>
      <c r="D132" s="8">
        <v>1.37</v>
      </c>
      <c r="E132" s="4">
        <v>22</v>
      </c>
      <c r="F132" s="8">
        <v>1.49</v>
      </c>
      <c r="G132" s="4">
        <v>20</v>
      </c>
      <c r="H132" s="8">
        <v>1.28</v>
      </c>
      <c r="I132" s="4">
        <v>0</v>
      </c>
    </row>
    <row r="133" spans="1:9" x14ac:dyDescent="0.2">
      <c r="A133" s="2">
        <v>20</v>
      </c>
      <c r="B133" s="1" t="s">
        <v>112</v>
      </c>
      <c r="C133" s="4">
        <v>38</v>
      </c>
      <c r="D133" s="8">
        <v>1.24</v>
      </c>
      <c r="E133" s="4">
        <v>7</v>
      </c>
      <c r="F133" s="8">
        <v>0.47</v>
      </c>
      <c r="G133" s="4">
        <v>31</v>
      </c>
      <c r="H133" s="8">
        <v>1.98</v>
      </c>
      <c r="I133" s="4">
        <v>0</v>
      </c>
    </row>
    <row r="134" spans="1:9" x14ac:dyDescent="0.2">
      <c r="A134" s="2">
        <v>20</v>
      </c>
      <c r="B134" s="1" t="s">
        <v>120</v>
      </c>
      <c r="C134" s="4">
        <v>38</v>
      </c>
      <c r="D134" s="8">
        <v>1.24</v>
      </c>
      <c r="E134" s="4">
        <v>34</v>
      </c>
      <c r="F134" s="8">
        <v>2.31</v>
      </c>
      <c r="G134" s="4">
        <v>4</v>
      </c>
      <c r="H134" s="8">
        <v>0.26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124</v>
      </c>
      <c r="C137" s="4">
        <v>190</v>
      </c>
      <c r="D137" s="8">
        <v>5.8</v>
      </c>
      <c r="E137" s="4">
        <v>166</v>
      </c>
      <c r="F137" s="8">
        <v>10.49</v>
      </c>
      <c r="G137" s="4">
        <v>24</v>
      </c>
      <c r="H137" s="8">
        <v>1.44</v>
      </c>
      <c r="I137" s="4">
        <v>0</v>
      </c>
    </row>
    <row r="138" spans="1:9" x14ac:dyDescent="0.2">
      <c r="A138" s="2">
        <v>2</v>
      </c>
      <c r="B138" s="1" t="s">
        <v>114</v>
      </c>
      <c r="C138" s="4">
        <v>106</v>
      </c>
      <c r="D138" s="8">
        <v>3.23</v>
      </c>
      <c r="E138" s="4">
        <v>51</v>
      </c>
      <c r="F138" s="8">
        <v>3.22</v>
      </c>
      <c r="G138" s="4">
        <v>55</v>
      </c>
      <c r="H138" s="8">
        <v>3.3</v>
      </c>
      <c r="I138" s="4">
        <v>0</v>
      </c>
    </row>
    <row r="139" spans="1:9" x14ac:dyDescent="0.2">
      <c r="A139" s="2">
        <v>3</v>
      </c>
      <c r="B139" s="1" t="s">
        <v>123</v>
      </c>
      <c r="C139" s="4">
        <v>101</v>
      </c>
      <c r="D139" s="8">
        <v>3.08</v>
      </c>
      <c r="E139" s="4">
        <v>99</v>
      </c>
      <c r="F139" s="8">
        <v>6.26</v>
      </c>
      <c r="G139" s="4">
        <v>2</v>
      </c>
      <c r="H139" s="8">
        <v>0.12</v>
      </c>
      <c r="I139" s="4">
        <v>0</v>
      </c>
    </row>
    <row r="140" spans="1:9" x14ac:dyDescent="0.2">
      <c r="A140" s="2">
        <v>4</v>
      </c>
      <c r="B140" s="1" t="s">
        <v>108</v>
      </c>
      <c r="C140" s="4">
        <v>86</v>
      </c>
      <c r="D140" s="8">
        <v>2.62</v>
      </c>
      <c r="E140" s="4">
        <v>17</v>
      </c>
      <c r="F140" s="8">
        <v>1.07</v>
      </c>
      <c r="G140" s="4">
        <v>69</v>
      </c>
      <c r="H140" s="8">
        <v>4.1399999999999997</v>
      </c>
      <c r="I140" s="4">
        <v>0</v>
      </c>
    </row>
    <row r="141" spans="1:9" x14ac:dyDescent="0.2">
      <c r="A141" s="2">
        <v>4</v>
      </c>
      <c r="B141" s="1" t="s">
        <v>119</v>
      </c>
      <c r="C141" s="4">
        <v>86</v>
      </c>
      <c r="D141" s="8">
        <v>2.62</v>
      </c>
      <c r="E141" s="4">
        <v>72</v>
      </c>
      <c r="F141" s="8">
        <v>4.55</v>
      </c>
      <c r="G141" s="4">
        <v>14</v>
      </c>
      <c r="H141" s="8">
        <v>0.84</v>
      </c>
      <c r="I141" s="4">
        <v>0</v>
      </c>
    </row>
    <row r="142" spans="1:9" x14ac:dyDescent="0.2">
      <c r="A142" s="2">
        <v>6</v>
      </c>
      <c r="B142" s="1" t="s">
        <v>117</v>
      </c>
      <c r="C142" s="4">
        <v>75</v>
      </c>
      <c r="D142" s="8">
        <v>2.29</v>
      </c>
      <c r="E142" s="4">
        <v>14</v>
      </c>
      <c r="F142" s="8">
        <v>0.88</v>
      </c>
      <c r="G142" s="4">
        <v>61</v>
      </c>
      <c r="H142" s="8">
        <v>3.66</v>
      </c>
      <c r="I142" s="4">
        <v>0</v>
      </c>
    </row>
    <row r="143" spans="1:9" x14ac:dyDescent="0.2">
      <c r="A143" s="2">
        <v>7</v>
      </c>
      <c r="B143" s="1" t="s">
        <v>116</v>
      </c>
      <c r="C143" s="4">
        <v>70</v>
      </c>
      <c r="D143" s="8">
        <v>2.14</v>
      </c>
      <c r="E143" s="4">
        <v>48</v>
      </c>
      <c r="F143" s="8">
        <v>3.03</v>
      </c>
      <c r="G143" s="4">
        <v>22</v>
      </c>
      <c r="H143" s="8">
        <v>1.32</v>
      </c>
      <c r="I143" s="4">
        <v>0</v>
      </c>
    </row>
    <row r="144" spans="1:9" x14ac:dyDescent="0.2">
      <c r="A144" s="2">
        <v>8</v>
      </c>
      <c r="B144" s="1" t="s">
        <v>122</v>
      </c>
      <c r="C144" s="4">
        <v>69</v>
      </c>
      <c r="D144" s="8">
        <v>2.1</v>
      </c>
      <c r="E144" s="4">
        <v>65</v>
      </c>
      <c r="F144" s="8">
        <v>4.1100000000000003</v>
      </c>
      <c r="G144" s="4">
        <v>4</v>
      </c>
      <c r="H144" s="8">
        <v>0.24</v>
      </c>
      <c r="I144" s="4">
        <v>0</v>
      </c>
    </row>
    <row r="145" spans="1:9" x14ac:dyDescent="0.2">
      <c r="A145" s="2">
        <v>9</v>
      </c>
      <c r="B145" s="1" t="s">
        <v>111</v>
      </c>
      <c r="C145" s="4">
        <v>68</v>
      </c>
      <c r="D145" s="8">
        <v>2.0699999999999998</v>
      </c>
      <c r="E145" s="4">
        <v>21</v>
      </c>
      <c r="F145" s="8">
        <v>1.33</v>
      </c>
      <c r="G145" s="4">
        <v>47</v>
      </c>
      <c r="H145" s="8">
        <v>2.82</v>
      </c>
      <c r="I145" s="4">
        <v>0</v>
      </c>
    </row>
    <row r="146" spans="1:9" x14ac:dyDescent="0.2">
      <c r="A146" s="2">
        <v>9</v>
      </c>
      <c r="B146" s="1" t="s">
        <v>125</v>
      </c>
      <c r="C146" s="4">
        <v>68</v>
      </c>
      <c r="D146" s="8">
        <v>2.0699999999999998</v>
      </c>
      <c r="E146" s="4">
        <v>52</v>
      </c>
      <c r="F146" s="8">
        <v>3.29</v>
      </c>
      <c r="G146" s="4">
        <v>16</v>
      </c>
      <c r="H146" s="8">
        <v>0.96</v>
      </c>
      <c r="I146" s="4">
        <v>0</v>
      </c>
    </row>
    <row r="147" spans="1:9" x14ac:dyDescent="0.2">
      <c r="A147" s="2">
        <v>11</v>
      </c>
      <c r="B147" s="1" t="s">
        <v>109</v>
      </c>
      <c r="C147" s="4">
        <v>67</v>
      </c>
      <c r="D147" s="8">
        <v>2.04</v>
      </c>
      <c r="E147" s="4">
        <v>10</v>
      </c>
      <c r="F147" s="8">
        <v>0.63</v>
      </c>
      <c r="G147" s="4">
        <v>57</v>
      </c>
      <c r="H147" s="8">
        <v>3.42</v>
      </c>
      <c r="I147" s="4">
        <v>0</v>
      </c>
    </row>
    <row r="148" spans="1:9" x14ac:dyDescent="0.2">
      <c r="A148" s="2">
        <v>11</v>
      </c>
      <c r="B148" s="1" t="s">
        <v>120</v>
      </c>
      <c r="C148" s="4">
        <v>67</v>
      </c>
      <c r="D148" s="8">
        <v>2.04</v>
      </c>
      <c r="E148" s="4">
        <v>53</v>
      </c>
      <c r="F148" s="8">
        <v>3.35</v>
      </c>
      <c r="G148" s="4">
        <v>14</v>
      </c>
      <c r="H148" s="8">
        <v>0.84</v>
      </c>
      <c r="I148" s="4">
        <v>0</v>
      </c>
    </row>
    <row r="149" spans="1:9" x14ac:dyDescent="0.2">
      <c r="A149" s="2">
        <v>11</v>
      </c>
      <c r="B149" s="1" t="s">
        <v>127</v>
      </c>
      <c r="C149" s="4">
        <v>67</v>
      </c>
      <c r="D149" s="8">
        <v>2.04</v>
      </c>
      <c r="E149" s="4">
        <v>50</v>
      </c>
      <c r="F149" s="8">
        <v>3.16</v>
      </c>
      <c r="G149" s="4">
        <v>17</v>
      </c>
      <c r="H149" s="8">
        <v>1.02</v>
      </c>
      <c r="I149" s="4">
        <v>0</v>
      </c>
    </row>
    <row r="150" spans="1:9" x14ac:dyDescent="0.2">
      <c r="A150" s="2">
        <v>14</v>
      </c>
      <c r="B150" s="1" t="s">
        <v>112</v>
      </c>
      <c r="C150" s="4">
        <v>65</v>
      </c>
      <c r="D150" s="8">
        <v>1.98</v>
      </c>
      <c r="E150" s="4">
        <v>15</v>
      </c>
      <c r="F150" s="8">
        <v>0.95</v>
      </c>
      <c r="G150" s="4">
        <v>50</v>
      </c>
      <c r="H150" s="8">
        <v>3</v>
      </c>
      <c r="I150" s="4">
        <v>0</v>
      </c>
    </row>
    <row r="151" spans="1:9" x14ac:dyDescent="0.2">
      <c r="A151" s="2">
        <v>15</v>
      </c>
      <c r="B151" s="1" t="s">
        <v>115</v>
      </c>
      <c r="C151" s="4">
        <v>60</v>
      </c>
      <c r="D151" s="8">
        <v>1.83</v>
      </c>
      <c r="E151" s="4">
        <v>21</v>
      </c>
      <c r="F151" s="8">
        <v>1.33</v>
      </c>
      <c r="G151" s="4">
        <v>39</v>
      </c>
      <c r="H151" s="8">
        <v>2.34</v>
      </c>
      <c r="I151" s="4">
        <v>0</v>
      </c>
    </row>
    <row r="152" spans="1:9" x14ac:dyDescent="0.2">
      <c r="A152" s="2">
        <v>16</v>
      </c>
      <c r="B152" s="1" t="s">
        <v>126</v>
      </c>
      <c r="C152" s="4">
        <v>54</v>
      </c>
      <c r="D152" s="8">
        <v>1.65</v>
      </c>
      <c r="E152" s="4">
        <v>48</v>
      </c>
      <c r="F152" s="8">
        <v>3.03</v>
      </c>
      <c r="G152" s="4">
        <v>6</v>
      </c>
      <c r="H152" s="8">
        <v>0.36</v>
      </c>
      <c r="I152" s="4">
        <v>0</v>
      </c>
    </row>
    <row r="153" spans="1:9" x14ac:dyDescent="0.2">
      <c r="A153" s="2">
        <v>17</v>
      </c>
      <c r="B153" s="1" t="s">
        <v>135</v>
      </c>
      <c r="C153" s="4">
        <v>50</v>
      </c>
      <c r="D153" s="8">
        <v>1.53</v>
      </c>
      <c r="E153" s="4">
        <v>14</v>
      </c>
      <c r="F153" s="8">
        <v>0.88</v>
      </c>
      <c r="G153" s="4">
        <v>36</v>
      </c>
      <c r="H153" s="8">
        <v>2.16</v>
      </c>
      <c r="I153" s="4">
        <v>0</v>
      </c>
    </row>
    <row r="154" spans="1:9" x14ac:dyDescent="0.2">
      <c r="A154" s="2">
        <v>18</v>
      </c>
      <c r="B154" s="1" t="s">
        <v>110</v>
      </c>
      <c r="C154" s="4">
        <v>49</v>
      </c>
      <c r="D154" s="8">
        <v>1.49</v>
      </c>
      <c r="E154" s="4">
        <v>26</v>
      </c>
      <c r="F154" s="8">
        <v>1.64</v>
      </c>
      <c r="G154" s="4">
        <v>23</v>
      </c>
      <c r="H154" s="8">
        <v>1.38</v>
      </c>
      <c r="I154" s="4">
        <v>0</v>
      </c>
    </row>
    <row r="155" spans="1:9" x14ac:dyDescent="0.2">
      <c r="A155" s="2">
        <v>19</v>
      </c>
      <c r="B155" s="1" t="s">
        <v>133</v>
      </c>
      <c r="C155" s="4">
        <v>44</v>
      </c>
      <c r="D155" s="8">
        <v>1.34</v>
      </c>
      <c r="E155" s="4">
        <v>32</v>
      </c>
      <c r="F155" s="8">
        <v>2.02</v>
      </c>
      <c r="G155" s="4">
        <v>12</v>
      </c>
      <c r="H155" s="8">
        <v>0.72</v>
      </c>
      <c r="I155" s="4">
        <v>0</v>
      </c>
    </row>
    <row r="156" spans="1:9" x14ac:dyDescent="0.2">
      <c r="A156" s="2">
        <v>20</v>
      </c>
      <c r="B156" s="1" t="s">
        <v>136</v>
      </c>
      <c r="C156" s="4">
        <v>43</v>
      </c>
      <c r="D156" s="8">
        <v>1.31</v>
      </c>
      <c r="E156" s="4">
        <v>21</v>
      </c>
      <c r="F156" s="8">
        <v>1.33</v>
      </c>
      <c r="G156" s="4">
        <v>22</v>
      </c>
      <c r="H156" s="8">
        <v>1.32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124</v>
      </c>
      <c r="C159" s="4">
        <v>112</v>
      </c>
      <c r="D159" s="8">
        <v>6.88</v>
      </c>
      <c r="E159" s="4">
        <v>101</v>
      </c>
      <c r="F159" s="8">
        <v>10.39</v>
      </c>
      <c r="G159" s="4">
        <v>11</v>
      </c>
      <c r="H159" s="8">
        <v>1.72</v>
      </c>
      <c r="I159" s="4">
        <v>0</v>
      </c>
    </row>
    <row r="160" spans="1:9" x14ac:dyDescent="0.2">
      <c r="A160" s="2">
        <v>2</v>
      </c>
      <c r="B160" s="1" t="s">
        <v>117</v>
      </c>
      <c r="C160" s="4">
        <v>81</v>
      </c>
      <c r="D160" s="8">
        <v>4.97</v>
      </c>
      <c r="E160" s="4">
        <v>67</v>
      </c>
      <c r="F160" s="8">
        <v>6.89</v>
      </c>
      <c r="G160" s="4">
        <v>14</v>
      </c>
      <c r="H160" s="8">
        <v>2.19</v>
      </c>
      <c r="I160" s="4">
        <v>0</v>
      </c>
    </row>
    <row r="161" spans="1:9" x14ac:dyDescent="0.2">
      <c r="A161" s="2">
        <v>3</v>
      </c>
      <c r="B161" s="1" t="s">
        <v>125</v>
      </c>
      <c r="C161" s="4">
        <v>69</v>
      </c>
      <c r="D161" s="8">
        <v>4.24</v>
      </c>
      <c r="E161" s="4">
        <v>63</v>
      </c>
      <c r="F161" s="8">
        <v>6.48</v>
      </c>
      <c r="G161" s="4">
        <v>6</v>
      </c>
      <c r="H161" s="8">
        <v>0.94</v>
      </c>
      <c r="I161" s="4">
        <v>0</v>
      </c>
    </row>
    <row r="162" spans="1:9" x14ac:dyDescent="0.2">
      <c r="A162" s="2">
        <v>4</v>
      </c>
      <c r="B162" s="1" t="s">
        <v>126</v>
      </c>
      <c r="C162" s="4">
        <v>51</v>
      </c>
      <c r="D162" s="8">
        <v>3.13</v>
      </c>
      <c r="E162" s="4">
        <v>45</v>
      </c>
      <c r="F162" s="8">
        <v>4.63</v>
      </c>
      <c r="G162" s="4">
        <v>6</v>
      </c>
      <c r="H162" s="8">
        <v>0.94</v>
      </c>
      <c r="I162" s="4">
        <v>0</v>
      </c>
    </row>
    <row r="163" spans="1:9" x14ac:dyDescent="0.2">
      <c r="A163" s="2">
        <v>5</v>
      </c>
      <c r="B163" s="1" t="s">
        <v>123</v>
      </c>
      <c r="C163" s="4">
        <v>50</v>
      </c>
      <c r="D163" s="8">
        <v>3.07</v>
      </c>
      <c r="E163" s="4">
        <v>49</v>
      </c>
      <c r="F163" s="8">
        <v>5.04</v>
      </c>
      <c r="G163" s="4">
        <v>1</v>
      </c>
      <c r="H163" s="8">
        <v>0.16</v>
      </c>
      <c r="I163" s="4">
        <v>0</v>
      </c>
    </row>
    <row r="164" spans="1:9" x14ac:dyDescent="0.2">
      <c r="A164" s="2">
        <v>6</v>
      </c>
      <c r="B164" s="1" t="s">
        <v>108</v>
      </c>
      <c r="C164" s="4">
        <v>41</v>
      </c>
      <c r="D164" s="8">
        <v>2.52</v>
      </c>
      <c r="E164" s="4">
        <v>12</v>
      </c>
      <c r="F164" s="8">
        <v>1.23</v>
      </c>
      <c r="G164" s="4">
        <v>29</v>
      </c>
      <c r="H164" s="8">
        <v>4.55</v>
      </c>
      <c r="I164" s="4">
        <v>0</v>
      </c>
    </row>
    <row r="165" spans="1:9" x14ac:dyDescent="0.2">
      <c r="A165" s="2">
        <v>6</v>
      </c>
      <c r="B165" s="1" t="s">
        <v>119</v>
      </c>
      <c r="C165" s="4">
        <v>41</v>
      </c>
      <c r="D165" s="8">
        <v>2.52</v>
      </c>
      <c r="E165" s="4">
        <v>34</v>
      </c>
      <c r="F165" s="8">
        <v>3.5</v>
      </c>
      <c r="G165" s="4">
        <v>7</v>
      </c>
      <c r="H165" s="8">
        <v>1.1000000000000001</v>
      </c>
      <c r="I165" s="4">
        <v>0</v>
      </c>
    </row>
    <row r="166" spans="1:9" x14ac:dyDescent="0.2">
      <c r="A166" s="2">
        <v>8</v>
      </c>
      <c r="B166" s="1" t="s">
        <v>114</v>
      </c>
      <c r="C166" s="4">
        <v>39</v>
      </c>
      <c r="D166" s="8">
        <v>2.39</v>
      </c>
      <c r="E166" s="4">
        <v>20</v>
      </c>
      <c r="F166" s="8">
        <v>2.06</v>
      </c>
      <c r="G166" s="4">
        <v>19</v>
      </c>
      <c r="H166" s="8">
        <v>2.98</v>
      </c>
      <c r="I166" s="4">
        <v>0</v>
      </c>
    </row>
    <row r="167" spans="1:9" x14ac:dyDescent="0.2">
      <c r="A167" s="2">
        <v>9</v>
      </c>
      <c r="B167" s="1" t="s">
        <v>122</v>
      </c>
      <c r="C167" s="4">
        <v>34</v>
      </c>
      <c r="D167" s="8">
        <v>2.09</v>
      </c>
      <c r="E167" s="4">
        <v>28</v>
      </c>
      <c r="F167" s="8">
        <v>2.88</v>
      </c>
      <c r="G167" s="4">
        <v>6</v>
      </c>
      <c r="H167" s="8">
        <v>0.94</v>
      </c>
      <c r="I167" s="4">
        <v>0</v>
      </c>
    </row>
    <row r="168" spans="1:9" x14ac:dyDescent="0.2">
      <c r="A168" s="2">
        <v>10</v>
      </c>
      <c r="B168" s="1" t="s">
        <v>116</v>
      </c>
      <c r="C168" s="4">
        <v>33</v>
      </c>
      <c r="D168" s="8">
        <v>2.0299999999999998</v>
      </c>
      <c r="E168" s="4">
        <v>22</v>
      </c>
      <c r="F168" s="8">
        <v>2.2599999999999998</v>
      </c>
      <c r="G168" s="4">
        <v>11</v>
      </c>
      <c r="H168" s="8">
        <v>1.72</v>
      </c>
      <c r="I168" s="4">
        <v>0</v>
      </c>
    </row>
    <row r="169" spans="1:9" x14ac:dyDescent="0.2">
      <c r="A169" s="2">
        <v>11</v>
      </c>
      <c r="B169" s="1" t="s">
        <v>113</v>
      </c>
      <c r="C169" s="4">
        <v>29</v>
      </c>
      <c r="D169" s="8">
        <v>1.78</v>
      </c>
      <c r="E169" s="4">
        <v>19</v>
      </c>
      <c r="F169" s="8">
        <v>1.95</v>
      </c>
      <c r="G169" s="4">
        <v>10</v>
      </c>
      <c r="H169" s="8">
        <v>1.57</v>
      </c>
      <c r="I169" s="4">
        <v>0</v>
      </c>
    </row>
    <row r="170" spans="1:9" x14ac:dyDescent="0.2">
      <c r="A170" s="2">
        <v>12</v>
      </c>
      <c r="B170" s="1" t="s">
        <v>138</v>
      </c>
      <c r="C170" s="4">
        <v>28</v>
      </c>
      <c r="D170" s="8">
        <v>1.72</v>
      </c>
      <c r="E170" s="4">
        <v>1</v>
      </c>
      <c r="F170" s="8">
        <v>0.1</v>
      </c>
      <c r="G170" s="4">
        <v>27</v>
      </c>
      <c r="H170" s="8">
        <v>4.2300000000000004</v>
      </c>
      <c r="I170" s="4">
        <v>0</v>
      </c>
    </row>
    <row r="171" spans="1:9" x14ac:dyDescent="0.2">
      <c r="A171" s="2">
        <v>13</v>
      </c>
      <c r="B171" s="1" t="s">
        <v>133</v>
      </c>
      <c r="C171" s="4">
        <v>27</v>
      </c>
      <c r="D171" s="8">
        <v>1.66</v>
      </c>
      <c r="E171" s="4">
        <v>19</v>
      </c>
      <c r="F171" s="8">
        <v>1.95</v>
      </c>
      <c r="G171" s="4">
        <v>8</v>
      </c>
      <c r="H171" s="8">
        <v>1.25</v>
      </c>
      <c r="I171" s="4">
        <v>0</v>
      </c>
    </row>
    <row r="172" spans="1:9" x14ac:dyDescent="0.2">
      <c r="A172" s="2">
        <v>14</v>
      </c>
      <c r="B172" s="1" t="s">
        <v>134</v>
      </c>
      <c r="C172" s="4">
        <v>26</v>
      </c>
      <c r="D172" s="8">
        <v>1.6</v>
      </c>
      <c r="E172" s="4">
        <v>20</v>
      </c>
      <c r="F172" s="8">
        <v>2.06</v>
      </c>
      <c r="G172" s="4">
        <v>6</v>
      </c>
      <c r="H172" s="8">
        <v>0.94</v>
      </c>
      <c r="I172" s="4">
        <v>0</v>
      </c>
    </row>
    <row r="173" spans="1:9" x14ac:dyDescent="0.2">
      <c r="A173" s="2">
        <v>15</v>
      </c>
      <c r="B173" s="1" t="s">
        <v>139</v>
      </c>
      <c r="C173" s="4">
        <v>25</v>
      </c>
      <c r="D173" s="8">
        <v>1.53</v>
      </c>
      <c r="E173" s="4">
        <v>20</v>
      </c>
      <c r="F173" s="8">
        <v>2.06</v>
      </c>
      <c r="G173" s="4">
        <v>5</v>
      </c>
      <c r="H173" s="8">
        <v>0.78</v>
      </c>
      <c r="I173" s="4">
        <v>0</v>
      </c>
    </row>
    <row r="174" spans="1:9" x14ac:dyDescent="0.2">
      <c r="A174" s="2">
        <v>16</v>
      </c>
      <c r="B174" s="1" t="s">
        <v>137</v>
      </c>
      <c r="C174" s="4">
        <v>24</v>
      </c>
      <c r="D174" s="8">
        <v>1.47</v>
      </c>
      <c r="E174" s="4">
        <v>13</v>
      </c>
      <c r="F174" s="8">
        <v>1.34</v>
      </c>
      <c r="G174" s="4">
        <v>11</v>
      </c>
      <c r="H174" s="8">
        <v>1.72</v>
      </c>
      <c r="I174" s="4">
        <v>0</v>
      </c>
    </row>
    <row r="175" spans="1:9" x14ac:dyDescent="0.2">
      <c r="A175" s="2">
        <v>16</v>
      </c>
      <c r="B175" s="1" t="s">
        <v>132</v>
      </c>
      <c r="C175" s="4">
        <v>24</v>
      </c>
      <c r="D175" s="8">
        <v>1.47</v>
      </c>
      <c r="E175" s="4">
        <v>19</v>
      </c>
      <c r="F175" s="8">
        <v>1.95</v>
      </c>
      <c r="G175" s="4">
        <v>5</v>
      </c>
      <c r="H175" s="8">
        <v>0.78</v>
      </c>
      <c r="I175" s="4">
        <v>0</v>
      </c>
    </row>
    <row r="176" spans="1:9" x14ac:dyDescent="0.2">
      <c r="A176" s="2">
        <v>16</v>
      </c>
      <c r="B176" s="1" t="s">
        <v>118</v>
      </c>
      <c r="C176" s="4">
        <v>24</v>
      </c>
      <c r="D176" s="8">
        <v>1.47</v>
      </c>
      <c r="E176" s="4">
        <v>9</v>
      </c>
      <c r="F176" s="8">
        <v>0.93</v>
      </c>
      <c r="G176" s="4">
        <v>14</v>
      </c>
      <c r="H176" s="8">
        <v>2.19</v>
      </c>
      <c r="I176" s="4">
        <v>0</v>
      </c>
    </row>
    <row r="177" spans="1:9" x14ac:dyDescent="0.2">
      <c r="A177" s="2">
        <v>19</v>
      </c>
      <c r="B177" s="1" t="s">
        <v>128</v>
      </c>
      <c r="C177" s="4">
        <v>22</v>
      </c>
      <c r="D177" s="8">
        <v>1.35</v>
      </c>
      <c r="E177" s="4">
        <v>10</v>
      </c>
      <c r="F177" s="8">
        <v>1.03</v>
      </c>
      <c r="G177" s="4">
        <v>12</v>
      </c>
      <c r="H177" s="8">
        <v>1.88</v>
      </c>
      <c r="I177" s="4">
        <v>0</v>
      </c>
    </row>
    <row r="178" spans="1:9" x14ac:dyDescent="0.2">
      <c r="A178" s="2">
        <v>20</v>
      </c>
      <c r="B178" s="1" t="s">
        <v>115</v>
      </c>
      <c r="C178" s="4">
        <v>21</v>
      </c>
      <c r="D178" s="8">
        <v>1.29</v>
      </c>
      <c r="E178" s="4">
        <v>11</v>
      </c>
      <c r="F178" s="8">
        <v>1.1299999999999999</v>
      </c>
      <c r="G178" s="4">
        <v>10</v>
      </c>
      <c r="H178" s="8">
        <v>1.57</v>
      </c>
      <c r="I178" s="4">
        <v>0</v>
      </c>
    </row>
    <row r="179" spans="1:9" x14ac:dyDescent="0.2">
      <c r="A179" s="2">
        <v>20</v>
      </c>
      <c r="B179" s="1" t="s">
        <v>120</v>
      </c>
      <c r="C179" s="4">
        <v>21</v>
      </c>
      <c r="D179" s="8">
        <v>1.29</v>
      </c>
      <c r="E179" s="4">
        <v>20</v>
      </c>
      <c r="F179" s="8">
        <v>2.06</v>
      </c>
      <c r="G179" s="4">
        <v>1</v>
      </c>
      <c r="H179" s="8">
        <v>0.16</v>
      </c>
      <c r="I179" s="4">
        <v>0</v>
      </c>
    </row>
    <row r="180" spans="1:9" x14ac:dyDescent="0.2">
      <c r="A180" s="2">
        <v>20</v>
      </c>
      <c r="B180" s="1" t="s">
        <v>127</v>
      </c>
      <c r="C180" s="4">
        <v>21</v>
      </c>
      <c r="D180" s="8">
        <v>1.29</v>
      </c>
      <c r="E180" s="4">
        <v>17</v>
      </c>
      <c r="F180" s="8">
        <v>1.75</v>
      </c>
      <c r="G180" s="4">
        <v>4</v>
      </c>
      <c r="H180" s="8">
        <v>0.63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124</v>
      </c>
      <c r="C183" s="4">
        <v>37</v>
      </c>
      <c r="D183" s="8">
        <v>5.33</v>
      </c>
      <c r="E183" s="4">
        <v>37</v>
      </c>
      <c r="F183" s="8">
        <v>7.63</v>
      </c>
      <c r="G183" s="4">
        <v>0</v>
      </c>
      <c r="H183" s="8">
        <v>0</v>
      </c>
      <c r="I183" s="4">
        <v>0</v>
      </c>
    </row>
    <row r="184" spans="1:9" x14ac:dyDescent="0.2">
      <c r="A184" s="2">
        <v>2</v>
      </c>
      <c r="B184" s="1" t="s">
        <v>123</v>
      </c>
      <c r="C184" s="4">
        <v>26</v>
      </c>
      <c r="D184" s="8">
        <v>3.75</v>
      </c>
      <c r="E184" s="4">
        <v>26</v>
      </c>
      <c r="F184" s="8">
        <v>5.36</v>
      </c>
      <c r="G184" s="4">
        <v>0</v>
      </c>
      <c r="H184" s="8">
        <v>0</v>
      </c>
      <c r="I184" s="4">
        <v>0</v>
      </c>
    </row>
    <row r="185" spans="1:9" x14ac:dyDescent="0.2">
      <c r="A185" s="2">
        <v>3</v>
      </c>
      <c r="B185" s="1" t="s">
        <v>122</v>
      </c>
      <c r="C185" s="4">
        <v>23</v>
      </c>
      <c r="D185" s="8">
        <v>3.31</v>
      </c>
      <c r="E185" s="4">
        <v>20</v>
      </c>
      <c r="F185" s="8">
        <v>4.12</v>
      </c>
      <c r="G185" s="4">
        <v>3</v>
      </c>
      <c r="H185" s="8">
        <v>1.59</v>
      </c>
      <c r="I185" s="4">
        <v>0</v>
      </c>
    </row>
    <row r="186" spans="1:9" x14ac:dyDescent="0.2">
      <c r="A186" s="2">
        <v>4</v>
      </c>
      <c r="B186" s="1" t="s">
        <v>143</v>
      </c>
      <c r="C186" s="4">
        <v>21</v>
      </c>
      <c r="D186" s="8">
        <v>3.03</v>
      </c>
      <c r="E186" s="4">
        <v>20</v>
      </c>
      <c r="F186" s="8">
        <v>4.12</v>
      </c>
      <c r="G186" s="4">
        <v>0</v>
      </c>
      <c r="H186" s="8">
        <v>0</v>
      </c>
      <c r="I186" s="4">
        <v>1</v>
      </c>
    </row>
    <row r="187" spans="1:9" x14ac:dyDescent="0.2">
      <c r="A187" s="2">
        <v>5</v>
      </c>
      <c r="B187" s="1" t="s">
        <v>113</v>
      </c>
      <c r="C187" s="4">
        <v>20</v>
      </c>
      <c r="D187" s="8">
        <v>2.88</v>
      </c>
      <c r="E187" s="4">
        <v>18</v>
      </c>
      <c r="F187" s="8">
        <v>3.71</v>
      </c>
      <c r="G187" s="4">
        <v>2</v>
      </c>
      <c r="H187" s="8">
        <v>1.06</v>
      </c>
      <c r="I187" s="4">
        <v>0</v>
      </c>
    </row>
    <row r="188" spans="1:9" x14ac:dyDescent="0.2">
      <c r="A188" s="2">
        <v>6</v>
      </c>
      <c r="B188" s="1" t="s">
        <v>116</v>
      </c>
      <c r="C188" s="4">
        <v>19</v>
      </c>
      <c r="D188" s="8">
        <v>2.74</v>
      </c>
      <c r="E188" s="4">
        <v>16</v>
      </c>
      <c r="F188" s="8">
        <v>3.3</v>
      </c>
      <c r="G188" s="4">
        <v>3</v>
      </c>
      <c r="H188" s="8">
        <v>1.59</v>
      </c>
      <c r="I188" s="4">
        <v>0</v>
      </c>
    </row>
    <row r="189" spans="1:9" x14ac:dyDescent="0.2">
      <c r="A189" s="2">
        <v>6</v>
      </c>
      <c r="B189" s="1" t="s">
        <v>120</v>
      </c>
      <c r="C189" s="4">
        <v>19</v>
      </c>
      <c r="D189" s="8">
        <v>2.74</v>
      </c>
      <c r="E189" s="4">
        <v>19</v>
      </c>
      <c r="F189" s="8">
        <v>3.92</v>
      </c>
      <c r="G189" s="4">
        <v>0</v>
      </c>
      <c r="H189" s="8">
        <v>0</v>
      </c>
      <c r="I189" s="4">
        <v>0</v>
      </c>
    </row>
    <row r="190" spans="1:9" x14ac:dyDescent="0.2">
      <c r="A190" s="2">
        <v>6</v>
      </c>
      <c r="B190" s="1" t="s">
        <v>121</v>
      </c>
      <c r="C190" s="4">
        <v>19</v>
      </c>
      <c r="D190" s="8">
        <v>2.74</v>
      </c>
      <c r="E190" s="4">
        <v>19</v>
      </c>
      <c r="F190" s="8">
        <v>3.92</v>
      </c>
      <c r="G190" s="4">
        <v>0</v>
      </c>
      <c r="H190" s="8">
        <v>0</v>
      </c>
      <c r="I190" s="4">
        <v>0</v>
      </c>
    </row>
    <row r="191" spans="1:9" x14ac:dyDescent="0.2">
      <c r="A191" s="2">
        <v>9</v>
      </c>
      <c r="B191" s="1" t="s">
        <v>117</v>
      </c>
      <c r="C191" s="4">
        <v>17</v>
      </c>
      <c r="D191" s="8">
        <v>2.4500000000000002</v>
      </c>
      <c r="E191" s="4">
        <v>13</v>
      </c>
      <c r="F191" s="8">
        <v>2.68</v>
      </c>
      <c r="G191" s="4">
        <v>4</v>
      </c>
      <c r="H191" s="8">
        <v>2.12</v>
      </c>
      <c r="I191" s="4">
        <v>0</v>
      </c>
    </row>
    <row r="192" spans="1:9" x14ac:dyDescent="0.2">
      <c r="A192" s="2">
        <v>10</v>
      </c>
      <c r="B192" s="1" t="s">
        <v>119</v>
      </c>
      <c r="C192" s="4">
        <v>15</v>
      </c>
      <c r="D192" s="8">
        <v>2.16</v>
      </c>
      <c r="E192" s="4">
        <v>13</v>
      </c>
      <c r="F192" s="8">
        <v>2.68</v>
      </c>
      <c r="G192" s="4">
        <v>2</v>
      </c>
      <c r="H192" s="8">
        <v>1.06</v>
      </c>
      <c r="I192" s="4">
        <v>0</v>
      </c>
    </row>
    <row r="193" spans="1:9" x14ac:dyDescent="0.2">
      <c r="A193" s="2">
        <v>10</v>
      </c>
      <c r="B193" s="1" t="s">
        <v>144</v>
      </c>
      <c r="C193" s="4">
        <v>15</v>
      </c>
      <c r="D193" s="8">
        <v>2.16</v>
      </c>
      <c r="E193" s="4">
        <v>0</v>
      </c>
      <c r="F193" s="8">
        <v>0</v>
      </c>
      <c r="G193" s="4">
        <v>0</v>
      </c>
      <c r="H193" s="8">
        <v>0</v>
      </c>
      <c r="I193" s="4">
        <v>0</v>
      </c>
    </row>
    <row r="194" spans="1:9" x14ac:dyDescent="0.2">
      <c r="A194" s="2">
        <v>12</v>
      </c>
      <c r="B194" s="1" t="s">
        <v>114</v>
      </c>
      <c r="C194" s="4">
        <v>14</v>
      </c>
      <c r="D194" s="8">
        <v>2.02</v>
      </c>
      <c r="E194" s="4">
        <v>9</v>
      </c>
      <c r="F194" s="8">
        <v>1.86</v>
      </c>
      <c r="G194" s="4">
        <v>5</v>
      </c>
      <c r="H194" s="8">
        <v>2.65</v>
      </c>
      <c r="I194" s="4">
        <v>0</v>
      </c>
    </row>
    <row r="195" spans="1:9" x14ac:dyDescent="0.2">
      <c r="A195" s="2">
        <v>13</v>
      </c>
      <c r="B195" s="1" t="s">
        <v>108</v>
      </c>
      <c r="C195" s="4">
        <v>13</v>
      </c>
      <c r="D195" s="8">
        <v>1.87</v>
      </c>
      <c r="E195" s="4">
        <v>1</v>
      </c>
      <c r="F195" s="8">
        <v>0.21</v>
      </c>
      <c r="G195" s="4">
        <v>12</v>
      </c>
      <c r="H195" s="8">
        <v>6.35</v>
      </c>
      <c r="I195" s="4">
        <v>0</v>
      </c>
    </row>
    <row r="196" spans="1:9" x14ac:dyDescent="0.2">
      <c r="A196" s="2">
        <v>13</v>
      </c>
      <c r="B196" s="1" t="s">
        <v>126</v>
      </c>
      <c r="C196" s="4">
        <v>13</v>
      </c>
      <c r="D196" s="8">
        <v>1.87</v>
      </c>
      <c r="E196" s="4">
        <v>13</v>
      </c>
      <c r="F196" s="8">
        <v>2.68</v>
      </c>
      <c r="G196" s="4">
        <v>0</v>
      </c>
      <c r="H196" s="8">
        <v>0</v>
      </c>
      <c r="I196" s="4">
        <v>0</v>
      </c>
    </row>
    <row r="197" spans="1:9" x14ac:dyDescent="0.2">
      <c r="A197" s="2">
        <v>15</v>
      </c>
      <c r="B197" s="1" t="s">
        <v>110</v>
      </c>
      <c r="C197" s="4">
        <v>12</v>
      </c>
      <c r="D197" s="8">
        <v>1.73</v>
      </c>
      <c r="E197" s="4">
        <v>10</v>
      </c>
      <c r="F197" s="8">
        <v>2.06</v>
      </c>
      <c r="G197" s="4">
        <v>2</v>
      </c>
      <c r="H197" s="8">
        <v>1.06</v>
      </c>
      <c r="I197" s="4">
        <v>0</v>
      </c>
    </row>
    <row r="198" spans="1:9" x14ac:dyDescent="0.2">
      <c r="A198" s="2">
        <v>15</v>
      </c>
      <c r="B198" s="1" t="s">
        <v>140</v>
      </c>
      <c r="C198" s="4">
        <v>12</v>
      </c>
      <c r="D198" s="8">
        <v>1.73</v>
      </c>
      <c r="E198" s="4">
        <v>7</v>
      </c>
      <c r="F198" s="8">
        <v>1.44</v>
      </c>
      <c r="G198" s="4">
        <v>5</v>
      </c>
      <c r="H198" s="8">
        <v>2.65</v>
      </c>
      <c r="I198" s="4">
        <v>0</v>
      </c>
    </row>
    <row r="199" spans="1:9" x14ac:dyDescent="0.2">
      <c r="A199" s="2">
        <v>15</v>
      </c>
      <c r="B199" s="1" t="s">
        <v>134</v>
      </c>
      <c r="C199" s="4">
        <v>12</v>
      </c>
      <c r="D199" s="8">
        <v>1.73</v>
      </c>
      <c r="E199" s="4">
        <v>11</v>
      </c>
      <c r="F199" s="8">
        <v>2.27</v>
      </c>
      <c r="G199" s="4">
        <v>1</v>
      </c>
      <c r="H199" s="8">
        <v>0.53</v>
      </c>
      <c r="I199" s="4">
        <v>0</v>
      </c>
    </row>
    <row r="200" spans="1:9" x14ac:dyDescent="0.2">
      <c r="A200" s="2">
        <v>15</v>
      </c>
      <c r="B200" s="1" t="s">
        <v>125</v>
      </c>
      <c r="C200" s="4">
        <v>12</v>
      </c>
      <c r="D200" s="8">
        <v>1.73</v>
      </c>
      <c r="E200" s="4">
        <v>11</v>
      </c>
      <c r="F200" s="8">
        <v>2.27</v>
      </c>
      <c r="G200" s="4">
        <v>1</v>
      </c>
      <c r="H200" s="8">
        <v>0.53</v>
      </c>
      <c r="I200" s="4">
        <v>0</v>
      </c>
    </row>
    <row r="201" spans="1:9" x14ac:dyDescent="0.2">
      <c r="A201" s="2">
        <v>19</v>
      </c>
      <c r="B201" s="1" t="s">
        <v>129</v>
      </c>
      <c r="C201" s="4">
        <v>11</v>
      </c>
      <c r="D201" s="8">
        <v>1.59</v>
      </c>
      <c r="E201" s="4">
        <v>9</v>
      </c>
      <c r="F201" s="8">
        <v>1.86</v>
      </c>
      <c r="G201" s="4">
        <v>2</v>
      </c>
      <c r="H201" s="8">
        <v>1.06</v>
      </c>
      <c r="I201" s="4">
        <v>0</v>
      </c>
    </row>
    <row r="202" spans="1:9" x14ac:dyDescent="0.2">
      <c r="A202" s="2">
        <v>20</v>
      </c>
      <c r="B202" s="1" t="s">
        <v>141</v>
      </c>
      <c r="C202" s="4">
        <v>10</v>
      </c>
      <c r="D202" s="8">
        <v>1.44</v>
      </c>
      <c r="E202" s="4">
        <v>7</v>
      </c>
      <c r="F202" s="8">
        <v>1.44</v>
      </c>
      <c r="G202" s="4">
        <v>3</v>
      </c>
      <c r="H202" s="8">
        <v>1.59</v>
      </c>
      <c r="I202" s="4">
        <v>0</v>
      </c>
    </row>
    <row r="203" spans="1:9" x14ac:dyDescent="0.2">
      <c r="A203" s="2">
        <v>20</v>
      </c>
      <c r="B203" s="1" t="s">
        <v>142</v>
      </c>
      <c r="C203" s="4">
        <v>10</v>
      </c>
      <c r="D203" s="8">
        <v>1.44</v>
      </c>
      <c r="E203" s="4">
        <v>6</v>
      </c>
      <c r="F203" s="8">
        <v>1.24</v>
      </c>
      <c r="G203" s="4">
        <v>4</v>
      </c>
      <c r="H203" s="8">
        <v>2.12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124</v>
      </c>
      <c r="C206" s="4">
        <v>43</v>
      </c>
      <c r="D206" s="8">
        <v>5.82</v>
      </c>
      <c r="E206" s="4">
        <v>40</v>
      </c>
      <c r="F206" s="8">
        <v>9.35</v>
      </c>
      <c r="G206" s="4">
        <v>3</v>
      </c>
      <c r="H206" s="8">
        <v>1</v>
      </c>
      <c r="I206" s="4">
        <v>0</v>
      </c>
    </row>
    <row r="207" spans="1:9" x14ac:dyDescent="0.2">
      <c r="A207" s="2">
        <v>2</v>
      </c>
      <c r="B207" s="1" t="s">
        <v>122</v>
      </c>
      <c r="C207" s="4">
        <v>32</v>
      </c>
      <c r="D207" s="8">
        <v>4.33</v>
      </c>
      <c r="E207" s="4">
        <v>28</v>
      </c>
      <c r="F207" s="8">
        <v>6.54</v>
      </c>
      <c r="G207" s="4">
        <v>3</v>
      </c>
      <c r="H207" s="8">
        <v>1</v>
      </c>
      <c r="I207" s="4">
        <v>1</v>
      </c>
    </row>
    <row r="208" spans="1:9" x14ac:dyDescent="0.2">
      <c r="A208" s="2">
        <v>3</v>
      </c>
      <c r="B208" s="1" t="s">
        <v>123</v>
      </c>
      <c r="C208" s="4">
        <v>27</v>
      </c>
      <c r="D208" s="8">
        <v>3.65</v>
      </c>
      <c r="E208" s="4">
        <v>27</v>
      </c>
      <c r="F208" s="8">
        <v>6.31</v>
      </c>
      <c r="G208" s="4">
        <v>0</v>
      </c>
      <c r="H208" s="8">
        <v>0</v>
      </c>
      <c r="I208" s="4">
        <v>0</v>
      </c>
    </row>
    <row r="209" spans="1:9" x14ac:dyDescent="0.2">
      <c r="A209" s="2">
        <v>4</v>
      </c>
      <c r="B209" s="1" t="s">
        <v>145</v>
      </c>
      <c r="C209" s="4">
        <v>21</v>
      </c>
      <c r="D209" s="8">
        <v>2.84</v>
      </c>
      <c r="E209" s="4">
        <v>18</v>
      </c>
      <c r="F209" s="8">
        <v>4.21</v>
      </c>
      <c r="G209" s="4">
        <v>3</v>
      </c>
      <c r="H209" s="8">
        <v>1</v>
      </c>
      <c r="I209" s="4">
        <v>0</v>
      </c>
    </row>
    <row r="210" spans="1:9" x14ac:dyDescent="0.2">
      <c r="A210" s="2">
        <v>4</v>
      </c>
      <c r="B210" s="1" t="s">
        <v>114</v>
      </c>
      <c r="C210" s="4">
        <v>21</v>
      </c>
      <c r="D210" s="8">
        <v>2.84</v>
      </c>
      <c r="E210" s="4">
        <v>13</v>
      </c>
      <c r="F210" s="8">
        <v>3.04</v>
      </c>
      <c r="G210" s="4">
        <v>8</v>
      </c>
      <c r="H210" s="8">
        <v>2.66</v>
      </c>
      <c r="I210" s="4">
        <v>0</v>
      </c>
    </row>
    <row r="211" spans="1:9" x14ac:dyDescent="0.2">
      <c r="A211" s="2">
        <v>6</v>
      </c>
      <c r="B211" s="1" t="s">
        <v>108</v>
      </c>
      <c r="C211" s="4">
        <v>18</v>
      </c>
      <c r="D211" s="8">
        <v>2.44</v>
      </c>
      <c r="E211" s="4">
        <v>4</v>
      </c>
      <c r="F211" s="8">
        <v>0.93</v>
      </c>
      <c r="G211" s="4">
        <v>14</v>
      </c>
      <c r="H211" s="8">
        <v>4.6500000000000004</v>
      </c>
      <c r="I211" s="4">
        <v>0</v>
      </c>
    </row>
    <row r="212" spans="1:9" x14ac:dyDescent="0.2">
      <c r="A212" s="2">
        <v>6</v>
      </c>
      <c r="B212" s="1" t="s">
        <v>111</v>
      </c>
      <c r="C212" s="4">
        <v>18</v>
      </c>
      <c r="D212" s="8">
        <v>2.44</v>
      </c>
      <c r="E212" s="4">
        <v>9</v>
      </c>
      <c r="F212" s="8">
        <v>2.1</v>
      </c>
      <c r="G212" s="4">
        <v>9</v>
      </c>
      <c r="H212" s="8">
        <v>2.99</v>
      </c>
      <c r="I212" s="4">
        <v>0</v>
      </c>
    </row>
    <row r="213" spans="1:9" x14ac:dyDescent="0.2">
      <c r="A213" s="2">
        <v>8</v>
      </c>
      <c r="B213" s="1" t="s">
        <v>119</v>
      </c>
      <c r="C213" s="4">
        <v>17</v>
      </c>
      <c r="D213" s="8">
        <v>2.2999999999999998</v>
      </c>
      <c r="E213" s="4">
        <v>16</v>
      </c>
      <c r="F213" s="8">
        <v>3.74</v>
      </c>
      <c r="G213" s="4">
        <v>1</v>
      </c>
      <c r="H213" s="8">
        <v>0.33</v>
      </c>
      <c r="I213" s="4">
        <v>0</v>
      </c>
    </row>
    <row r="214" spans="1:9" x14ac:dyDescent="0.2">
      <c r="A214" s="2">
        <v>9</v>
      </c>
      <c r="B214" s="1" t="s">
        <v>113</v>
      </c>
      <c r="C214" s="4">
        <v>16</v>
      </c>
      <c r="D214" s="8">
        <v>2.17</v>
      </c>
      <c r="E214" s="4">
        <v>13</v>
      </c>
      <c r="F214" s="8">
        <v>3.04</v>
      </c>
      <c r="G214" s="4">
        <v>3</v>
      </c>
      <c r="H214" s="8">
        <v>1</v>
      </c>
      <c r="I214" s="4">
        <v>0</v>
      </c>
    </row>
    <row r="215" spans="1:9" x14ac:dyDescent="0.2">
      <c r="A215" s="2">
        <v>9</v>
      </c>
      <c r="B215" s="1" t="s">
        <v>115</v>
      </c>
      <c r="C215" s="4">
        <v>16</v>
      </c>
      <c r="D215" s="8">
        <v>2.17</v>
      </c>
      <c r="E215" s="4">
        <v>7</v>
      </c>
      <c r="F215" s="8">
        <v>1.64</v>
      </c>
      <c r="G215" s="4">
        <v>9</v>
      </c>
      <c r="H215" s="8">
        <v>2.99</v>
      </c>
      <c r="I215" s="4">
        <v>0</v>
      </c>
    </row>
    <row r="216" spans="1:9" x14ac:dyDescent="0.2">
      <c r="A216" s="2">
        <v>9</v>
      </c>
      <c r="B216" s="1" t="s">
        <v>125</v>
      </c>
      <c r="C216" s="4">
        <v>16</v>
      </c>
      <c r="D216" s="8">
        <v>2.17</v>
      </c>
      <c r="E216" s="4">
        <v>12</v>
      </c>
      <c r="F216" s="8">
        <v>2.8</v>
      </c>
      <c r="G216" s="4">
        <v>4</v>
      </c>
      <c r="H216" s="8">
        <v>1.33</v>
      </c>
      <c r="I216" s="4">
        <v>0</v>
      </c>
    </row>
    <row r="217" spans="1:9" x14ac:dyDescent="0.2">
      <c r="A217" s="2">
        <v>12</v>
      </c>
      <c r="B217" s="1" t="s">
        <v>133</v>
      </c>
      <c r="C217" s="4">
        <v>15</v>
      </c>
      <c r="D217" s="8">
        <v>2.0299999999999998</v>
      </c>
      <c r="E217" s="4">
        <v>9</v>
      </c>
      <c r="F217" s="8">
        <v>2.1</v>
      </c>
      <c r="G217" s="4">
        <v>5</v>
      </c>
      <c r="H217" s="8">
        <v>1.66</v>
      </c>
      <c r="I217" s="4">
        <v>1</v>
      </c>
    </row>
    <row r="218" spans="1:9" x14ac:dyDescent="0.2">
      <c r="A218" s="2">
        <v>13</v>
      </c>
      <c r="B218" s="1" t="s">
        <v>132</v>
      </c>
      <c r="C218" s="4">
        <v>14</v>
      </c>
      <c r="D218" s="8">
        <v>1.89</v>
      </c>
      <c r="E218" s="4">
        <v>9</v>
      </c>
      <c r="F218" s="8">
        <v>2.1</v>
      </c>
      <c r="G218" s="4">
        <v>5</v>
      </c>
      <c r="H218" s="8">
        <v>1.66</v>
      </c>
      <c r="I218" s="4">
        <v>0</v>
      </c>
    </row>
    <row r="219" spans="1:9" x14ac:dyDescent="0.2">
      <c r="A219" s="2">
        <v>13</v>
      </c>
      <c r="B219" s="1" t="s">
        <v>126</v>
      </c>
      <c r="C219" s="4">
        <v>14</v>
      </c>
      <c r="D219" s="8">
        <v>1.89</v>
      </c>
      <c r="E219" s="4">
        <v>11</v>
      </c>
      <c r="F219" s="8">
        <v>2.57</v>
      </c>
      <c r="G219" s="4">
        <v>3</v>
      </c>
      <c r="H219" s="8">
        <v>1</v>
      </c>
      <c r="I219" s="4">
        <v>0</v>
      </c>
    </row>
    <row r="220" spans="1:9" x14ac:dyDescent="0.2">
      <c r="A220" s="2">
        <v>15</v>
      </c>
      <c r="B220" s="1" t="s">
        <v>112</v>
      </c>
      <c r="C220" s="4">
        <v>12</v>
      </c>
      <c r="D220" s="8">
        <v>1.62</v>
      </c>
      <c r="E220" s="4">
        <v>7</v>
      </c>
      <c r="F220" s="8">
        <v>1.64</v>
      </c>
      <c r="G220" s="4">
        <v>5</v>
      </c>
      <c r="H220" s="8">
        <v>1.66</v>
      </c>
      <c r="I220" s="4">
        <v>0</v>
      </c>
    </row>
    <row r="221" spans="1:9" x14ac:dyDescent="0.2">
      <c r="A221" s="2">
        <v>15</v>
      </c>
      <c r="B221" s="1" t="s">
        <v>127</v>
      </c>
      <c r="C221" s="4">
        <v>12</v>
      </c>
      <c r="D221" s="8">
        <v>1.62</v>
      </c>
      <c r="E221" s="4">
        <v>9</v>
      </c>
      <c r="F221" s="8">
        <v>2.1</v>
      </c>
      <c r="G221" s="4">
        <v>3</v>
      </c>
      <c r="H221" s="8">
        <v>1</v>
      </c>
      <c r="I221" s="4">
        <v>0</v>
      </c>
    </row>
    <row r="222" spans="1:9" x14ac:dyDescent="0.2">
      <c r="A222" s="2">
        <v>17</v>
      </c>
      <c r="B222" s="1" t="s">
        <v>110</v>
      </c>
      <c r="C222" s="4">
        <v>11</v>
      </c>
      <c r="D222" s="8">
        <v>1.49</v>
      </c>
      <c r="E222" s="4">
        <v>7</v>
      </c>
      <c r="F222" s="8">
        <v>1.64</v>
      </c>
      <c r="G222" s="4">
        <v>4</v>
      </c>
      <c r="H222" s="8">
        <v>1.33</v>
      </c>
      <c r="I222" s="4">
        <v>0</v>
      </c>
    </row>
    <row r="223" spans="1:9" x14ac:dyDescent="0.2">
      <c r="A223" s="2">
        <v>17</v>
      </c>
      <c r="B223" s="1" t="s">
        <v>131</v>
      </c>
      <c r="C223" s="4">
        <v>11</v>
      </c>
      <c r="D223" s="8">
        <v>1.49</v>
      </c>
      <c r="E223" s="4">
        <v>5</v>
      </c>
      <c r="F223" s="8">
        <v>1.17</v>
      </c>
      <c r="G223" s="4">
        <v>6</v>
      </c>
      <c r="H223" s="8">
        <v>1.99</v>
      </c>
      <c r="I223" s="4">
        <v>0</v>
      </c>
    </row>
    <row r="224" spans="1:9" x14ac:dyDescent="0.2">
      <c r="A224" s="2">
        <v>19</v>
      </c>
      <c r="B224" s="1" t="s">
        <v>136</v>
      </c>
      <c r="C224" s="4">
        <v>10</v>
      </c>
      <c r="D224" s="8">
        <v>1.35</v>
      </c>
      <c r="E224" s="4">
        <v>8</v>
      </c>
      <c r="F224" s="8">
        <v>1.87</v>
      </c>
      <c r="G224" s="4">
        <v>2</v>
      </c>
      <c r="H224" s="8">
        <v>0.66</v>
      </c>
      <c r="I224" s="4">
        <v>0</v>
      </c>
    </row>
    <row r="225" spans="1:9" x14ac:dyDescent="0.2">
      <c r="A225" s="2">
        <v>20</v>
      </c>
      <c r="B225" s="1" t="s">
        <v>142</v>
      </c>
      <c r="C225" s="4">
        <v>9</v>
      </c>
      <c r="D225" s="8">
        <v>1.22</v>
      </c>
      <c r="E225" s="4">
        <v>2</v>
      </c>
      <c r="F225" s="8">
        <v>0.47</v>
      </c>
      <c r="G225" s="4">
        <v>7</v>
      </c>
      <c r="H225" s="8">
        <v>2.33</v>
      </c>
      <c r="I225" s="4">
        <v>0</v>
      </c>
    </row>
    <row r="226" spans="1:9" x14ac:dyDescent="0.2">
      <c r="A226" s="2">
        <v>20</v>
      </c>
      <c r="B226" s="1" t="s">
        <v>116</v>
      </c>
      <c r="C226" s="4">
        <v>9</v>
      </c>
      <c r="D226" s="8">
        <v>1.22</v>
      </c>
      <c r="E226" s="4">
        <v>8</v>
      </c>
      <c r="F226" s="8">
        <v>1.87</v>
      </c>
      <c r="G226" s="4">
        <v>1</v>
      </c>
      <c r="H226" s="8">
        <v>0.33</v>
      </c>
      <c r="I226" s="4">
        <v>0</v>
      </c>
    </row>
    <row r="227" spans="1:9" x14ac:dyDescent="0.2">
      <c r="A227" s="2">
        <v>20</v>
      </c>
      <c r="B227" s="1" t="s">
        <v>117</v>
      </c>
      <c r="C227" s="4">
        <v>9</v>
      </c>
      <c r="D227" s="8">
        <v>1.22</v>
      </c>
      <c r="E227" s="4">
        <v>2</v>
      </c>
      <c r="F227" s="8">
        <v>0.47</v>
      </c>
      <c r="G227" s="4">
        <v>7</v>
      </c>
      <c r="H227" s="8">
        <v>2.33</v>
      </c>
      <c r="I227" s="4">
        <v>0</v>
      </c>
    </row>
    <row r="228" spans="1:9" x14ac:dyDescent="0.2">
      <c r="A228" s="2">
        <v>20</v>
      </c>
      <c r="B228" s="1" t="s">
        <v>129</v>
      </c>
      <c r="C228" s="4">
        <v>9</v>
      </c>
      <c r="D228" s="8">
        <v>1.22</v>
      </c>
      <c r="E228" s="4">
        <v>4</v>
      </c>
      <c r="F228" s="8">
        <v>0.93</v>
      </c>
      <c r="G228" s="4">
        <v>5</v>
      </c>
      <c r="H228" s="8">
        <v>1.66</v>
      </c>
      <c r="I228" s="4">
        <v>0</v>
      </c>
    </row>
    <row r="229" spans="1:9" x14ac:dyDescent="0.2">
      <c r="A229" s="1"/>
      <c r="C229" s="4"/>
      <c r="D229" s="8"/>
      <c r="E229" s="4"/>
      <c r="F229" s="8"/>
      <c r="G229" s="4"/>
      <c r="H229" s="8"/>
      <c r="I229" s="4"/>
    </row>
    <row r="230" spans="1:9" x14ac:dyDescent="0.2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2">
      <c r="A231" s="2">
        <v>1</v>
      </c>
      <c r="B231" s="1" t="s">
        <v>143</v>
      </c>
      <c r="C231" s="4">
        <v>43</v>
      </c>
      <c r="D231" s="8">
        <v>6.2</v>
      </c>
      <c r="E231" s="4">
        <v>35</v>
      </c>
      <c r="F231" s="8">
        <v>7.85</v>
      </c>
      <c r="G231" s="4">
        <v>8</v>
      </c>
      <c r="H231" s="8">
        <v>3.39</v>
      </c>
      <c r="I231" s="4">
        <v>0</v>
      </c>
    </row>
    <row r="232" spans="1:9" x14ac:dyDescent="0.2">
      <c r="A232" s="2">
        <v>2</v>
      </c>
      <c r="B232" s="1" t="s">
        <v>150</v>
      </c>
      <c r="C232" s="4">
        <v>30</v>
      </c>
      <c r="D232" s="8">
        <v>4.33</v>
      </c>
      <c r="E232" s="4">
        <v>27</v>
      </c>
      <c r="F232" s="8">
        <v>6.05</v>
      </c>
      <c r="G232" s="4">
        <v>3</v>
      </c>
      <c r="H232" s="8">
        <v>1.27</v>
      </c>
      <c r="I232" s="4">
        <v>0</v>
      </c>
    </row>
    <row r="233" spans="1:9" x14ac:dyDescent="0.2">
      <c r="A233" s="2">
        <v>3</v>
      </c>
      <c r="B233" s="1" t="s">
        <v>116</v>
      </c>
      <c r="C233" s="4">
        <v>29</v>
      </c>
      <c r="D233" s="8">
        <v>4.18</v>
      </c>
      <c r="E233" s="4">
        <v>16</v>
      </c>
      <c r="F233" s="8">
        <v>3.59</v>
      </c>
      <c r="G233" s="4">
        <v>13</v>
      </c>
      <c r="H233" s="8">
        <v>5.51</v>
      </c>
      <c r="I233" s="4">
        <v>0</v>
      </c>
    </row>
    <row r="234" spans="1:9" x14ac:dyDescent="0.2">
      <c r="A234" s="2">
        <v>4</v>
      </c>
      <c r="B234" s="1" t="s">
        <v>124</v>
      </c>
      <c r="C234" s="4">
        <v>28</v>
      </c>
      <c r="D234" s="8">
        <v>4.04</v>
      </c>
      <c r="E234" s="4">
        <v>27</v>
      </c>
      <c r="F234" s="8">
        <v>6.05</v>
      </c>
      <c r="G234" s="4">
        <v>1</v>
      </c>
      <c r="H234" s="8">
        <v>0.42</v>
      </c>
      <c r="I234" s="4">
        <v>0</v>
      </c>
    </row>
    <row r="235" spans="1:9" x14ac:dyDescent="0.2">
      <c r="A235" s="2">
        <v>5</v>
      </c>
      <c r="B235" s="1" t="s">
        <v>123</v>
      </c>
      <c r="C235" s="4">
        <v>24</v>
      </c>
      <c r="D235" s="8">
        <v>3.46</v>
      </c>
      <c r="E235" s="4">
        <v>24</v>
      </c>
      <c r="F235" s="8">
        <v>5.38</v>
      </c>
      <c r="G235" s="4">
        <v>0</v>
      </c>
      <c r="H235" s="8">
        <v>0</v>
      </c>
      <c r="I235" s="4">
        <v>0</v>
      </c>
    </row>
    <row r="236" spans="1:9" x14ac:dyDescent="0.2">
      <c r="A236" s="2">
        <v>6</v>
      </c>
      <c r="B236" s="1" t="s">
        <v>147</v>
      </c>
      <c r="C236" s="4">
        <v>22</v>
      </c>
      <c r="D236" s="8">
        <v>3.17</v>
      </c>
      <c r="E236" s="4">
        <v>11</v>
      </c>
      <c r="F236" s="8">
        <v>2.4700000000000002</v>
      </c>
      <c r="G236" s="4">
        <v>11</v>
      </c>
      <c r="H236" s="8">
        <v>4.66</v>
      </c>
      <c r="I236" s="4">
        <v>0</v>
      </c>
    </row>
    <row r="237" spans="1:9" x14ac:dyDescent="0.2">
      <c r="A237" s="2">
        <v>6</v>
      </c>
      <c r="B237" s="1" t="s">
        <v>149</v>
      </c>
      <c r="C237" s="4">
        <v>22</v>
      </c>
      <c r="D237" s="8">
        <v>3.17</v>
      </c>
      <c r="E237" s="4">
        <v>19</v>
      </c>
      <c r="F237" s="8">
        <v>4.26</v>
      </c>
      <c r="G237" s="4">
        <v>3</v>
      </c>
      <c r="H237" s="8">
        <v>1.27</v>
      </c>
      <c r="I237" s="4">
        <v>0</v>
      </c>
    </row>
    <row r="238" spans="1:9" x14ac:dyDescent="0.2">
      <c r="A238" s="2">
        <v>8</v>
      </c>
      <c r="B238" s="1" t="s">
        <v>148</v>
      </c>
      <c r="C238" s="4">
        <v>20</v>
      </c>
      <c r="D238" s="8">
        <v>2.89</v>
      </c>
      <c r="E238" s="4">
        <v>9</v>
      </c>
      <c r="F238" s="8">
        <v>2.02</v>
      </c>
      <c r="G238" s="4">
        <v>11</v>
      </c>
      <c r="H238" s="8">
        <v>4.66</v>
      </c>
      <c r="I238" s="4">
        <v>0</v>
      </c>
    </row>
    <row r="239" spans="1:9" x14ac:dyDescent="0.2">
      <c r="A239" s="2">
        <v>8</v>
      </c>
      <c r="B239" s="1" t="s">
        <v>119</v>
      </c>
      <c r="C239" s="4">
        <v>20</v>
      </c>
      <c r="D239" s="8">
        <v>2.89</v>
      </c>
      <c r="E239" s="4">
        <v>17</v>
      </c>
      <c r="F239" s="8">
        <v>3.81</v>
      </c>
      <c r="G239" s="4">
        <v>3</v>
      </c>
      <c r="H239" s="8">
        <v>1.27</v>
      </c>
      <c r="I239" s="4">
        <v>0</v>
      </c>
    </row>
    <row r="240" spans="1:9" x14ac:dyDescent="0.2">
      <c r="A240" s="2">
        <v>10</v>
      </c>
      <c r="B240" s="1" t="s">
        <v>122</v>
      </c>
      <c r="C240" s="4">
        <v>18</v>
      </c>
      <c r="D240" s="8">
        <v>2.6</v>
      </c>
      <c r="E240" s="4">
        <v>15</v>
      </c>
      <c r="F240" s="8">
        <v>3.36</v>
      </c>
      <c r="G240" s="4">
        <v>3</v>
      </c>
      <c r="H240" s="8">
        <v>1.27</v>
      </c>
      <c r="I240" s="4">
        <v>0</v>
      </c>
    </row>
    <row r="241" spans="1:9" x14ac:dyDescent="0.2">
      <c r="A241" s="2">
        <v>11</v>
      </c>
      <c r="B241" s="1" t="s">
        <v>113</v>
      </c>
      <c r="C241" s="4">
        <v>17</v>
      </c>
      <c r="D241" s="8">
        <v>2.4500000000000002</v>
      </c>
      <c r="E241" s="4">
        <v>11</v>
      </c>
      <c r="F241" s="8">
        <v>2.4700000000000002</v>
      </c>
      <c r="G241" s="4">
        <v>6</v>
      </c>
      <c r="H241" s="8">
        <v>2.54</v>
      </c>
      <c r="I241" s="4">
        <v>0</v>
      </c>
    </row>
    <row r="242" spans="1:9" x14ac:dyDescent="0.2">
      <c r="A242" s="2">
        <v>11</v>
      </c>
      <c r="B242" s="1" t="s">
        <v>142</v>
      </c>
      <c r="C242" s="4">
        <v>17</v>
      </c>
      <c r="D242" s="8">
        <v>2.4500000000000002</v>
      </c>
      <c r="E242" s="4">
        <v>12</v>
      </c>
      <c r="F242" s="8">
        <v>2.69</v>
      </c>
      <c r="G242" s="4">
        <v>5</v>
      </c>
      <c r="H242" s="8">
        <v>2.12</v>
      </c>
      <c r="I242" s="4">
        <v>0</v>
      </c>
    </row>
    <row r="243" spans="1:9" x14ac:dyDescent="0.2">
      <c r="A243" s="2">
        <v>13</v>
      </c>
      <c r="B243" s="1" t="s">
        <v>108</v>
      </c>
      <c r="C243" s="4">
        <v>16</v>
      </c>
      <c r="D243" s="8">
        <v>2.31</v>
      </c>
      <c r="E243" s="4">
        <v>3</v>
      </c>
      <c r="F243" s="8">
        <v>0.67</v>
      </c>
      <c r="G243" s="4">
        <v>13</v>
      </c>
      <c r="H243" s="8">
        <v>5.51</v>
      </c>
      <c r="I243" s="4">
        <v>0</v>
      </c>
    </row>
    <row r="244" spans="1:9" x14ac:dyDescent="0.2">
      <c r="A244" s="2">
        <v>14</v>
      </c>
      <c r="B244" s="1" t="s">
        <v>111</v>
      </c>
      <c r="C244" s="4">
        <v>15</v>
      </c>
      <c r="D244" s="8">
        <v>2.16</v>
      </c>
      <c r="E244" s="4">
        <v>10</v>
      </c>
      <c r="F244" s="8">
        <v>2.2400000000000002</v>
      </c>
      <c r="G244" s="4">
        <v>5</v>
      </c>
      <c r="H244" s="8">
        <v>2.12</v>
      </c>
      <c r="I244" s="4">
        <v>0</v>
      </c>
    </row>
    <row r="245" spans="1:9" x14ac:dyDescent="0.2">
      <c r="A245" s="2">
        <v>15</v>
      </c>
      <c r="B245" s="1" t="s">
        <v>109</v>
      </c>
      <c r="C245" s="4">
        <v>13</v>
      </c>
      <c r="D245" s="8">
        <v>1.88</v>
      </c>
      <c r="E245" s="4">
        <v>6</v>
      </c>
      <c r="F245" s="8">
        <v>1.35</v>
      </c>
      <c r="G245" s="4">
        <v>7</v>
      </c>
      <c r="H245" s="8">
        <v>2.97</v>
      </c>
      <c r="I245" s="4">
        <v>0</v>
      </c>
    </row>
    <row r="246" spans="1:9" x14ac:dyDescent="0.2">
      <c r="A246" s="2">
        <v>15</v>
      </c>
      <c r="B246" s="1" t="s">
        <v>140</v>
      </c>
      <c r="C246" s="4">
        <v>13</v>
      </c>
      <c r="D246" s="8">
        <v>1.88</v>
      </c>
      <c r="E246" s="4">
        <v>5</v>
      </c>
      <c r="F246" s="8">
        <v>1.1200000000000001</v>
      </c>
      <c r="G246" s="4">
        <v>8</v>
      </c>
      <c r="H246" s="8">
        <v>3.39</v>
      </c>
      <c r="I246" s="4">
        <v>0</v>
      </c>
    </row>
    <row r="247" spans="1:9" x14ac:dyDescent="0.2">
      <c r="A247" s="2">
        <v>15</v>
      </c>
      <c r="B247" s="1" t="s">
        <v>136</v>
      </c>
      <c r="C247" s="4">
        <v>13</v>
      </c>
      <c r="D247" s="8">
        <v>1.88</v>
      </c>
      <c r="E247" s="4">
        <v>7</v>
      </c>
      <c r="F247" s="8">
        <v>1.57</v>
      </c>
      <c r="G247" s="4">
        <v>6</v>
      </c>
      <c r="H247" s="8">
        <v>2.54</v>
      </c>
      <c r="I247" s="4">
        <v>0</v>
      </c>
    </row>
    <row r="248" spans="1:9" x14ac:dyDescent="0.2">
      <c r="A248" s="2">
        <v>18</v>
      </c>
      <c r="B248" s="1" t="s">
        <v>120</v>
      </c>
      <c r="C248" s="4">
        <v>12</v>
      </c>
      <c r="D248" s="8">
        <v>1.73</v>
      </c>
      <c r="E248" s="4">
        <v>12</v>
      </c>
      <c r="F248" s="8">
        <v>2.69</v>
      </c>
      <c r="G248" s="4">
        <v>0</v>
      </c>
      <c r="H248" s="8">
        <v>0</v>
      </c>
      <c r="I248" s="4">
        <v>0</v>
      </c>
    </row>
    <row r="249" spans="1:9" x14ac:dyDescent="0.2">
      <c r="A249" s="2">
        <v>18</v>
      </c>
      <c r="B249" s="1" t="s">
        <v>121</v>
      </c>
      <c r="C249" s="4">
        <v>12</v>
      </c>
      <c r="D249" s="8">
        <v>1.73</v>
      </c>
      <c r="E249" s="4">
        <v>12</v>
      </c>
      <c r="F249" s="8">
        <v>2.69</v>
      </c>
      <c r="G249" s="4">
        <v>0</v>
      </c>
      <c r="H249" s="8">
        <v>0</v>
      </c>
      <c r="I249" s="4">
        <v>0</v>
      </c>
    </row>
    <row r="250" spans="1:9" x14ac:dyDescent="0.2">
      <c r="A250" s="2">
        <v>20</v>
      </c>
      <c r="B250" s="1" t="s">
        <v>110</v>
      </c>
      <c r="C250" s="4">
        <v>11</v>
      </c>
      <c r="D250" s="8">
        <v>1.59</v>
      </c>
      <c r="E250" s="4">
        <v>9</v>
      </c>
      <c r="F250" s="8">
        <v>2.02</v>
      </c>
      <c r="G250" s="4">
        <v>2</v>
      </c>
      <c r="H250" s="8">
        <v>0.85</v>
      </c>
      <c r="I250" s="4">
        <v>0</v>
      </c>
    </row>
    <row r="251" spans="1:9" x14ac:dyDescent="0.2">
      <c r="A251" s="2">
        <v>20</v>
      </c>
      <c r="B251" s="1" t="s">
        <v>146</v>
      </c>
      <c r="C251" s="4">
        <v>11</v>
      </c>
      <c r="D251" s="8">
        <v>1.59</v>
      </c>
      <c r="E251" s="4">
        <v>7</v>
      </c>
      <c r="F251" s="8">
        <v>1.57</v>
      </c>
      <c r="G251" s="4">
        <v>4</v>
      </c>
      <c r="H251" s="8">
        <v>1.69</v>
      </c>
      <c r="I251" s="4">
        <v>0</v>
      </c>
    </row>
    <row r="252" spans="1:9" x14ac:dyDescent="0.2">
      <c r="A252" s="1"/>
      <c r="C252" s="4"/>
      <c r="D252" s="8"/>
      <c r="E252" s="4"/>
      <c r="F252" s="8"/>
      <c r="G252" s="4"/>
      <c r="H252" s="8"/>
      <c r="I252" s="4"/>
    </row>
    <row r="253" spans="1:9" x14ac:dyDescent="0.2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2">
      <c r="A254" s="2">
        <v>1</v>
      </c>
      <c r="B254" s="1" t="s">
        <v>124</v>
      </c>
      <c r="C254" s="4">
        <v>40</v>
      </c>
      <c r="D254" s="8">
        <v>5.83</v>
      </c>
      <c r="E254" s="4">
        <v>40</v>
      </c>
      <c r="F254" s="8">
        <v>7.69</v>
      </c>
      <c r="G254" s="4">
        <v>0</v>
      </c>
      <c r="H254" s="8">
        <v>0</v>
      </c>
      <c r="I254" s="4">
        <v>0</v>
      </c>
    </row>
    <row r="255" spans="1:9" x14ac:dyDescent="0.2">
      <c r="A255" s="2">
        <v>2</v>
      </c>
      <c r="B255" s="1" t="s">
        <v>122</v>
      </c>
      <c r="C255" s="4">
        <v>29</v>
      </c>
      <c r="D255" s="8">
        <v>4.2300000000000004</v>
      </c>
      <c r="E255" s="4">
        <v>29</v>
      </c>
      <c r="F255" s="8">
        <v>5.58</v>
      </c>
      <c r="G255" s="4">
        <v>0</v>
      </c>
      <c r="H255" s="8">
        <v>0</v>
      </c>
      <c r="I255" s="4">
        <v>0</v>
      </c>
    </row>
    <row r="256" spans="1:9" x14ac:dyDescent="0.2">
      <c r="A256" s="2">
        <v>3</v>
      </c>
      <c r="B256" s="1" t="s">
        <v>123</v>
      </c>
      <c r="C256" s="4">
        <v>23</v>
      </c>
      <c r="D256" s="8">
        <v>3.35</v>
      </c>
      <c r="E256" s="4">
        <v>23</v>
      </c>
      <c r="F256" s="8">
        <v>4.42</v>
      </c>
      <c r="G256" s="4">
        <v>0</v>
      </c>
      <c r="H256" s="8">
        <v>0</v>
      </c>
      <c r="I256" s="4">
        <v>0</v>
      </c>
    </row>
    <row r="257" spans="1:9" x14ac:dyDescent="0.2">
      <c r="A257" s="2">
        <v>4</v>
      </c>
      <c r="B257" s="1" t="s">
        <v>116</v>
      </c>
      <c r="C257" s="4">
        <v>17</v>
      </c>
      <c r="D257" s="8">
        <v>2.48</v>
      </c>
      <c r="E257" s="4">
        <v>15</v>
      </c>
      <c r="F257" s="8">
        <v>2.88</v>
      </c>
      <c r="G257" s="4">
        <v>2</v>
      </c>
      <c r="H257" s="8">
        <v>1.33</v>
      </c>
      <c r="I257" s="4">
        <v>0</v>
      </c>
    </row>
    <row r="258" spans="1:9" x14ac:dyDescent="0.2">
      <c r="A258" s="2">
        <v>5</v>
      </c>
      <c r="B258" s="1" t="s">
        <v>108</v>
      </c>
      <c r="C258" s="4">
        <v>16</v>
      </c>
      <c r="D258" s="8">
        <v>2.33</v>
      </c>
      <c r="E258" s="4">
        <v>6</v>
      </c>
      <c r="F258" s="8">
        <v>1.1499999999999999</v>
      </c>
      <c r="G258" s="4">
        <v>10</v>
      </c>
      <c r="H258" s="8">
        <v>6.67</v>
      </c>
      <c r="I258" s="4">
        <v>0</v>
      </c>
    </row>
    <row r="259" spans="1:9" x14ac:dyDescent="0.2">
      <c r="A259" s="2">
        <v>5</v>
      </c>
      <c r="B259" s="1" t="s">
        <v>110</v>
      </c>
      <c r="C259" s="4">
        <v>16</v>
      </c>
      <c r="D259" s="8">
        <v>2.33</v>
      </c>
      <c r="E259" s="4">
        <v>15</v>
      </c>
      <c r="F259" s="8">
        <v>2.88</v>
      </c>
      <c r="G259" s="4">
        <v>1</v>
      </c>
      <c r="H259" s="8">
        <v>0.67</v>
      </c>
      <c r="I259" s="4">
        <v>0</v>
      </c>
    </row>
    <row r="260" spans="1:9" x14ac:dyDescent="0.2">
      <c r="A260" s="2">
        <v>5</v>
      </c>
      <c r="B260" s="1" t="s">
        <v>114</v>
      </c>
      <c r="C260" s="4">
        <v>16</v>
      </c>
      <c r="D260" s="8">
        <v>2.33</v>
      </c>
      <c r="E260" s="4">
        <v>12</v>
      </c>
      <c r="F260" s="8">
        <v>2.31</v>
      </c>
      <c r="G260" s="4">
        <v>4</v>
      </c>
      <c r="H260" s="8">
        <v>2.67</v>
      </c>
      <c r="I260" s="4">
        <v>0</v>
      </c>
    </row>
    <row r="261" spans="1:9" x14ac:dyDescent="0.2">
      <c r="A261" s="2">
        <v>5</v>
      </c>
      <c r="B261" s="1" t="s">
        <v>119</v>
      </c>
      <c r="C261" s="4">
        <v>16</v>
      </c>
      <c r="D261" s="8">
        <v>2.33</v>
      </c>
      <c r="E261" s="4">
        <v>16</v>
      </c>
      <c r="F261" s="8">
        <v>3.08</v>
      </c>
      <c r="G261" s="4">
        <v>0</v>
      </c>
      <c r="H261" s="8">
        <v>0</v>
      </c>
      <c r="I261" s="4">
        <v>0</v>
      </c>
    </row>
    <row r="262" spans="1:9" x14ac:dyDescent="0.2">
      <c r="A262" s="2">
        <v>9</v>
      </c>
      <c r="B262" s="1" t="s">
        <v>117</v>
      </c>
      <c r="C262" s="4">
        <v>15</v>
      </c>
      <c r="D262" s="8">
        <v>2.19</v>
      </c>
      <c r="E262" s="4">
        <v>13</v>
      </c>
      <c r="F262" s="8">
        <v>2.5</v>
      </c>
      <c r="G262" s="4">
        <v>2</v>
      </c>
      <c r="H262" s="8">
        <v>1.33</v>
      </c>
      <c r="I262" s="4">
        <v>0</v>
      </c>
    </row>
    <row r="263" spans="1:9" x14ac:dyDescent="0.2">
      <c r="A263" s="2">
        <v>9</v>
      </c>
      <c r="B263" s="1" t="s">
        <v>143</v>
      </c>
      <c r="C263" s="4">
        <v>15</v>
      </c>
      <c r="D263" s="8">
        <v>2.19</v>
      </c>
      <c r="E263" s="4">
        <v>11</v>
      </c>
      <c r="F263" s="8">
        <v>2.12</v>
      </c>
      <c r="G263" s="4">
        <v>4</v>
      </c>
      <c r="H263" s="8">
        <v>2.67</v>
      </c>
      <c r="I263" s="4">
        <v>0</v>
      </c>
    </row>
    <row r="264" spans="1:9" x14ac:dyDescent="0.2">
      <c r="A264" s="2">
        <v>9</v>
      </c>
      <c r="B264" s="1" t="s">
        <v>120</v>
      </c>
      <c r="C264" s="4">
        <v>15</v>
      </c>
      <c r="D264" s="8">
        <v>2.19</v>
      </c>
      <c r="E264" s="4">
        <v>14</v>
      </c>
      <c r="F264" s="8">
        <v>2.69</v>
      </c>
      <c r="G264" s="4">
        <v>1</v>
      </c>
      <c r="H264" s="8">
        <v>0.67</v>
      </c>
      <c r="I264" s="4">
        <v>0</v>
      </c>
    </row>
    <row r="265" spans="1:9" x14ac:dyDescent="0.2">
      <c r="A265" s="2">
        <v>9</v>
      </c>
      <c r="B265" s="1" t="s">
        <v>125</v>
      </c>
      <c r="C265" s="4">
        <v>15</v>
      </c>
      <c r="D265" s="8">
        <v>2.19</v>
      </c>
      <c r="E265" s="4">
        <v>13</v>
      </c>
      <c r="F265" s="8">
        <v>2.5</v>
      </c>
      <c r="G265" s="4">
        <v>2</v>
      </c>
      <c r="H265" s="8">
        <v>1.33</v>
      </c>
      <c r="I265" s="4">
        <v>0</v>
      </c>
    </row>
    <row r="266" spans="1:9" x14ac:dyDescent="0.2">
      <c r="A266" s="2">
        <v>13</v>
      </c>
      <c r="B266" s="1" t="s">
        <v>141</v>
      </c>
      <c r="C266" s="4">
        <v>13</v>
      </c>
      <c r="D266" s="8">
        <v>1.9</v>
      </c>
      <c r="E266" s="4">
        <v>11</v>
      </c>
      <c r="F266" s="8">
        <v>2.12</v>
      </c>
      <c r="G266" s="4">
        <v>2</v>
      </c>
      <c r="H266" s="8">
        <v>1.33</v>
      </c>
      <c r="I266" s="4">
        <v>0</v>
      </c>
    </row>
    <row r="267" spans="1:9" x14ac:dyDescent="0.2">
      <c r="A267" s="2">
        <v>13</v>
      </c>
      <c r="B267" s="1" t="s">
        <v>142</v>
      </c>
      <c r="C267" s="4">
        <v>13</v>
      </c>
      <c r="D267" s="8">
        <v>1.9</v>
      </c>
      <c r="E267" s="4">
        <v>7</v>
      </c>
      <c r="F267" s="8">
        <v>1.35</v>
      </c>
      <c r="G267" s="4">
        <v>6</v>
      </c>
      <c r="H267" s="8">
        <v>4</v>
      </c>
      <c r="I267" s="4">
        <v>0</v>
      </c>
    </row>
    <row r="268" spans="1:9" x14ac:dyDescent="0.2">
      <c r="A268" s="2">
        <v>15</v>
      </c>
      <c r="B268" s="1" t="s">
        <v>152</v>
      </c>
      <c r="C268" s="4">
        <v>12</v>
      </c>
      <c r="D268" s="8">
        <v>1.75</v>
      </c>
      <c r="E268" s="4">
        <v>9</v>
      </c>
      <c r="F268" s="8">
        <v>1.73</v>
      </c>
      <c r="G268" s="4">
        <v>3</v>
      </c>
      <c r="H268" s="8">
        <v>2</v>
      </c>
      <c r="I268" s="4">
        <v>0</v>
      </c>
    </row>
    <row r="269" spans="1:9" x14ac:dyDescent="0.2">
      <c r="A269" s="2">
        <v>15</v>
      </c>
      <c r="B269" s="1" t="s">
        <v>132</v>
      </c>
      <c r="C269" s="4">
        <v>12</v>
      </c>
      <c r="D269" s="8">
        <v>1.75</v>
      </c>
      <c r="E269" s="4">
        <v>9</v>
      </c>
      <c r="F269" s="8">
        <v>1.73</v>
      </c>
      <c r="G269" s="4">
        <v>3</v>
      </c>
      <c r="H269" s="8">
        <v>2</v>
      </c>
      <c r="I269" s="4">
        <v>0</v>
      </c>
    </row>
    <row r="270" spans="1:9" x14ac:dyDescent="0.2">
      <c r="A270" s="2">
        <v>15</v>
      </c>
      <c r="B270" s="1" t="s">
        <v>113</v>
      </c>
      <c r="C270" s="4">
        <v>12</v>
      </c>
      <c r="D270" s="8">
        <v>1.75</v>
      </c>
      <c r="E270" s="4">
        <v>9</v>
      </c>
      <c r="F270" s="8">
        <v>1.73</v>
      </c>
      <c r="G270" s="4">
        <v>3</v>
      </c>
      <c r="H270" s="8">
        <v>2</v>
      </c>
      <c r="I270" s="4">
        <v>0</v>
      </c>
    </row>
    <row r="271" spans="1:9" x14ac:dyDescent="0.2">
      <c r="A271" s="2">
        <v>18</v>
      </c>
      <c r="B271" s="1" t="s">
        <v>121</v>
      </c>
      <c r="C271" s="4">
        <v>11</v>
      </c>
      <c r="D271" s="8">
        <v>1.6</v>
      </c>
      <c r="E271" s="4">
        <v>11</v>
      </c>
      <c r="F271" s="8">
        <v>2.12</v>
      </c>
      <c r="G271" s="4">
        <v>0</v>
      </c>
      <c r="H271" s="8">
        <v>0</v>
      </c>
      <c r="I271" s="4">
        <v>0</v>
      </c>
    </row>
    <row r="272" spans="1:9" x14ac:dyDescent="0.2">
      <c r="A272" s="2">
        <v>19</v>
      </c>
      <c r="B272" s="1" t="s">
        <v>109</v>
      </c>
      <c r="C272" s="4">
        <v>10</v>
      </c>
      <c r="D272" s="8">
        <v>1.46</v>
      </c>
      <c r="E272" s="4">
        <v>5</v>
      </c>
      <c r="F272" s="8">
        <v>0.96</v>
      </c>
      <c r="G272" s="4">
        <v>5</v>
      </c>
      <c r="H272" s="8">
        <v>3.33</v>
      </c>
      <c r="I272" s="4">
        <v>0</v>
      </c>
    </row>
    <row r="273" spans="1:9" x14ac:dyDescent="0.2">
      <c r="A273" s="2">
        <v>19</v>
      </c>
      <c r="B273" s="1" t="s">
        <v>151</v>
      </c>
      <c r="C273" s="4">
        <v>10</v>
      </c>
      <c r="D273" s="8">
        <v>1.46</v>
      </c>
      <c r="E273" s="4">
        <v>9</v>
      </c>
      <c r="F273" s="8">
        <v>1.73</v>
      </c>
      <c r="G273" s="4">
        <v>1</v>
      </c>
      <c r="H273" s="8">
        <v>0.67</v>
      </c>
      <c r="I273" s="4">
        <v>0</v>
      </c>
    </row>
    <row r="274" spans="1:9" x14ac:dyDescent="0.2">
      <c r="A274" s="2">
        <v>19</v>
      </c>
      <c r="B274" s="1" t="s">
        <v>153</v>
      </c>
      <c r="C274" s="4">
        <v>10</v>
      </c>
      <c r="D274" s="8">
        <v>1.46</v>
      </c>
      <c r="E274" s="4">
        <v>5</v>
      </c>
      <c r="F274" s="8">
        <v>0.96</v>
      </c>
      <c r="G274" s="4">
        <v>5</v>
      </c>
      <c r="H274" s="8">
        <v>3.33</v>
      </c>
      <c r="I274" s="4">
        <v>0</v>
      </c>
    </row>
    <row r="275" spans="1:9" x14ac:dyDescent="0.2">
      <c r="A275" s="1"/>
      <c r="C275" s="4"/>
      <c r="D275" s="8"/>
      <c r="E275" s="4"/>
      <c r="F275" s="8"/>
      <c r="G275" s="4"/>
      <c r="H275" s="8"/>
      <c r="I275" s="4"/>
    </row>
    <row r="276" spans="1:9" x14ac:dyDescent="0.2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2">
      <c r="A277" s="2">
        <v>1</v>
      </c>
      <c r="B277" s="1" t="s">
        <v>124</v>
      </c>
      <c r="C277" s="4">
        <v>44</v>
      </c>
      <c r="D277" s="8">
        <v>4.4000000000000004</v>
      </c>
      <c r="E277" s="4">
        <v>42</v>
      </c>
      <c r="F277" s="8">
        <v>7.39</v>
      </c>
      <c r="G277" s="4">
        <v>2</v>
      </c>
      <c r="H277" s="8">
        <v>0.48</v>
      </c>
      <c r="I277" s="4">
        <v>0</v>
      </c>
    </row>
    <row r="278" spans="1:9" x14ac:dyDescent="0.2">
      <c r="A278" s="2">
        <v>2</v>
      </c>
      <c r="B278" s="1" t="s">
        <v>108</v>
      </c>
      <c r="C278" s="4">
        <v>38</v>
      </c>
      <c r="D278" s="8">
        <v>3.8</v>
      </c>
      <c r="E278" s="4">
        <v>7</v>
      </c>
      <c r="F278" s="8">
        <v>1.23</v>
      </c>
      <c r="G278" s="4">
        <v>31</v>
      </c>
      <c r="H278" s="8">
        <v>7.51</v>
      </c>
      <c r="I278" s="4">
        <v>0</v>
      </c>
    </row>
    <row r="279" spans="1:9" x14ac:dyDescent="0.2">
      <c r="A279" s="2">
        <v>3</v>
      </c>
      <c r="B279" s="1" t="s">
        <v>123</v>
      </c>
      <c r="C279" s="4">
        <v>34</v>
      </c>
      <c r="D279" s="8">
        <v>3.4</v>
      </c>
      <c r="E279" s="4">
        <v>34</v>
      </c>
      <c r="F279" s="8">
        <v>5.99</v>
      </c>
      <c r="G279" s="4">
        <v>0</v>
      </c>
      <c r="H279" s="8">
        <v>0</v>
      </c>
      <c r="I279" s="4">
        <v>0</v>
      </c>
    </row>
    <row r="280" spans="1:9" x14ac:dyDescent="0.2">
      <c r="A280" s="2">
        <v>4</v>
      </c>
      <c r="B280" s="1" t="s">
        <v>114</v>
      </c>
      <c r="C280" s="4">
        <v>29</v>
      </c>
      <c r="D280" s="8">
        <v>2.9</v>
      </c>
      <c r="E280" s="4">
        <v>22</v>
      </c>
      <c r="F280" s="8">
        <v>3.87</v>
      </c>
      <c r="G280" s="4">
        <v>7</v>
      </c>
      <c r="H280" s="8">
        <v>1.69</v>
      </c>
      <c r="I280" s="4">
        <v>0</v>
      </c>
    </row>
    <row r="281" spans="1:9" x14ac:dyDescent="0.2">
      <c r="A281" s="2">
        <v>5</v>
      </c>
      <c r="B281" s="1" t="s">
        <v>109</v>
      </c>
      <c r="C281" s="4">
        <v>28</v>
      </c>
      <c r="D281" s="8">
        <v>2.8</v>
      </c>
      <c r="E281" s="4">
        <v>9</v>
      </c>
      <c r="F281" s="8">
        <v>1.58</v>
      </c>
      <c r="G281" s="4">
        <v>19</v>
      </c>
      <c r="H281" s="8">
        <v>4.5999999999999996</v>
      </c>
      <c r="I281" s="4">
        <v>0</v>
      </c>
    </row>
    <row r="282" spans="1:9" x14ac:dyDescent="0.2">
      <c r="A282" s="2">
        <v>6</v>
      </c>
      <c r="B282" s="1" t="s">
        <v>125</v>
      </c>
      <c r="C282" s="4">
        <v>23</v>
      </c>
      <c r="D282" s="8">
        <v>2.2999999999999998</v>
      </c>
      <c r="E282" s="4">
        <v>18</v>
      </c>
      <c r="F282" s="8">
        <v>3.17</v>
      </c>
      <c r="G282" s="4">
        <v>5</v>
      </c>
      <c r="H282" s="8">
        <v>1.21</v>
      </c>
      <c r="I282" s="4">
        <v>0</v>
      </c>
    </row>
    <row r="283" spans="1:9" x14ac:dyDescent="0.2">
      <c r="A283" s="2">
        <v>7</v>
      </c>
      <c r="B283" s="1" t="s">
        <v>110</v>
      </c>
      <c r="C283" s="4">
        <v>22</v>
      </c>
      <c r="D283" s="8">
        <v>2.2000000000000002</v>
      </c>
      <c r="E283" s="4">
        <v>12</v>
      </c>
      <c r="F283" s="8">
        <v>2.11</v>
      </c>
      <c r="G283" s="4">
        <v>10</v>
      </c>
      <c r="H283" s="8">
        <v>2.42</v>
      </c>
      <c r="I283" s="4">
        <v>0</v>
      </c>
    </row>
    <row r="284" spans="1:9" x14ac:dyDescent="0.2">
      <c r="A284" s="2">
        <v>8</v>
      </c>
      <c r="B284" s="1" t="s">
        <v>111</v>
      </c>
      <c r="C284" s="4">
        <v>20</v>
      </c>
      <c r="D284" s="8">
        <v>2</v>
      </c>
      <c r="E284" s="4">
        <v>11</v>
      </c>
      <c r="F284" s="8">
        <v>1.94</v>
      </c>
      <c r="G284" s="4">
        <v>9</v>
      </c>
      <c r="H284" s="8">
        <v>2.1800000000000002</v>
      </c>
      <c r="I284" s="4">
        <v>0</v>
      </c>
    </row>
    <row r="285" spans="1:9" x14ac:dyDescent="0.2">
      <c r="A285" s="2">
        <v>9</v>
      </c>
      <c r="B285" s="1" t="s">
        <v>156</v>
      </c>
      <c r="C285" s="4">
        <v>19</v>
      </c>
      <c r="D285" s="8">
        <v>1.9</v>
      </c>
      <c r="E285" s="4">
        <v>15</v>
      </c>
      <c r="F285" s="8">
        <v>2.64</v>
      </c>
      <c r="G285" s="4">
        <v>4</v>
      </c>
      <c r="H285" s="8">
        <v>0.97</v>
      </c>
      <c r="I285" s="4">
        <v>0</v>
      </c>
    </row>
    <row r="286" spans="1:9" x14ac:dyDescent="0.2">
      <c r="A286" s="2">
        <v>9</v>
      </c>
      <c r="B286" s="1" t="s">
        <v>126</v>
      </c>
      <c r="C286" s="4">
        <v>19</v>
      </c>
      <c r="D286" s="8">
        <v>1.9</v>
      </c>
      <c r="E286" s="4">
        <v>18</v>
      </c>
      <c r="F286" s="8">
        <v>3.17</v>
      </c>
      <c r="G286" s="4">
        <v>1</v>
      </c>
      <c r="H286" s="8">
        <v>0.24</v>
      </c>
      <c r="I286" s="4">
        <v>0</v>
      </c>
    </row>
    <row r="287" spans="1:9" x14ac:dyDescent="0.2">
      <c r="A287" s="2">
        <v>11</v>
      </c>
      <c r="B287" s="1" t="s">
        <v>154</v>
      </c>
      <c r="C287" s="4">
        <v>18</v>
      </c>
      <c r="D287" s="8">
        <v>1.8</v>
      </c>
      <c r="E287" s="4">
        <v>8</v>
      </c>
      <c r="F287" s="8">
        <v>1.41</v>
      </c>
      <c r="G287" s="4">
        <v>10</v>
      </c>
      <c r="H287" s="8">
        <v>2.42</v>
      </c>
      <c r="I287" s="4">
        <v>0</v>
      </c>
    </row>
    <row r="288" spans="1:9" x14ac:dyDescent="0.2">
      <c r="A288" s="2">
        <v>11</v>
      </c>
      <c r="B288" s="1" t="s">
        <v>155</v>
      </c>
      <c r="C288" s="4">
        <v>18</v>
      </c>
      <c r="D288" s="8">
        <v>1.8</v>
      </c>
      <c r="E288" s="4">
        <v>6</v>
      </c>
      <c r="F288" s="8">
        <v>1.06</v>
      </c>
      <c r="G288" s="4">
        <v>12</v>
      </c>
      <c r="H288" s="8">
        <v>2.91</v>
      </c>
      <c r="I288" s="4">
        <v>0</v>
      </c>
    </row>
    <row r="289" spans="1:9" x14ac:dyDescent="0.2">
      <c r="A289" s="2">
        <v>11</v>
      </c>
      <c r="B289" s="1" t="s">
        <v>113</v>
      </c>
      <c r="C289" s="4">
        <v>18</v>
      </c>
      <c r="D289" s="8">
        <v>1.8</v>
      </c>
      <c r="E289" s="4">
        <v>11</v>
      </c>
      <c r="F289" s="8">
        <v>1.94</v>
      </c>
      <c r="G289" s="4">
        <v>7</v>
      </c>
      <c r="H289" s="8">
        <v>1.69</v>
      </c>
      <c r="I289" s="4">
        <v>0</v>
      </c>
    </row>
    <row r="290" spans="1:9" x14ac:dyDescent="0.2">
      <c r="A290" s="2">
        <v>11</v>
      </c>
      <c r="B290" s="1" t="s">
        <v>122</v>
      </c>
      <c r="C290" s="4">
        <v>18</v>
      </c>
      <c r="D290" s="8">
        <v>1.8</v>
      </c>
      <c r="E290" s="4">
        <v>17</v>
      </c>
      <c r="F290" s="8">
        <v>2.99</v>
      </c>
      <c r="G290" s="4">
        <v>1</v>
      </c>
      <c r="H290" s="8">
        <v>0.24</v>
      </c>
      <c r="I290" s="4">
        <v>0</v>
      </c>
    </row>
    <row r="291" spans="1:9" x14ac:dyDescent="0.2">
      <c r="A291" s="2">
        <v>11</v>
      </c>
      <c r="B291" s="1" t="s">
        <v>153</v>
      </c>
      <c r="C291" s="4">
        <v>18</v>
      </c>
      <c r="D291" s="8">
        <v>1.8</v>
      </c>
      <c r="E291" s="4">
        <v>2</v>
      </c>
      <c r="F291" s="8">
        <v>0.35</v>
      </c>
      <c r="G291" s="4">
        <v>14</v>
      </c>
      <c r="H291" s="8">
        <v>3.39</v>
      </c>
      <c r="I291" s="4">
        <v>0</v>
      </c>
    </row>
    <row r="292" spans="1:9" x14ac:dyDescent="0.2">
      <c r="A292" s="2">
        <v>16</v>
      </c>
      <c r="B292" s="1" t="s">
        <v>119</v>
      </c>
      <c r="C292" s="4">
        <v>17</v>
      </c>
      <c r="D292" s="8">
        <v>1.7</v>
      </c>
      <c r="E292" s="4">
        <v>14</v>
      </c>
      <c r="F292" s="8">
        <v>2.46</v>
      </c>
      <c r="G292" s="4">
        <v>3</v>
      </c>
      <c r="H292" s="8">
        <v>0.73</v>
      </c>
      <c r="I292" s="4">
        <v>0</v>
      </c>
    </row>
    <row r="293" spans="1:9" x14ac:dyDescent="0.2">
      <c r="A293" s="2">
        <v>17</v>
      </c>
      <c r="B293" s="1" t="s">
        <v>112</v>
      </c>
      <c r="C293" s="4">
        <v>16</v>
      </c>
      <c r="D293" s="8">
        <v>1.6</v>
      </c>
      <c r="E293" s="4">
        <v>9</v>
      </c>
      <c r="F293" s="8">
        <v>1.58</v>
      </c>
      <c r="G293" s="4">
        <v>7</v>
      </c>
      <c r="H293" s="8">
        <v>1.69</v>
      </c>
      <c r="I293" s="4">
        <v>0</v>
      </c>
    </row>
    <row r="294" spans="1:9" x14ac:dyDescent="0.2">
      <c r="A294" s="2">
        <v>17</v>
      </c>
      <c r="B294" s="1" t="s">
        <v>118</v>
      </c>
      <c r="C294" s="4">
        <v>16</v>
      </c>
      <c r="D294" s="8">
        <v>1.6</v>
      </c>
      <c r="E294" s="4">
        <v>6</v>
      </c>
      <c r="F294" s="8">
        <v>1.06</v>
      </c>
      <c r="G294" s="4">
        <v>10</v>
      </c>
      <c r="H294" s="8">
        <v>2.42</v>
      </c>
      <c r="I294" s="4">
        <v>0</v>
      </c>
    </row>
    <row r="295" spans="1:9" x14ac:dyDescent="0.2">
      <c r="A295" s="2">
        <v>19</v>
      </c>
      <c r="B295" s="1" t="s">
        <v>116</v>
      </c>
      <c r="C295" s="4">
        <v>15</v>
      </c>
      <c r="D295" s="8">
        <v>1.5</v>
      </c>
      <c r="E295" s="4">
        <v>11</v>
      </c>
      <c r="F295" s="8">
        <v>1.94</v>
      </c>
      <c r="G295" s="4">
        <v>4</v>
      </c>
      <c r="H295" s="8">
        <v>0.97</v>
      </c>
      <c r="I295" s="4">
        <v>0</v>
      </c>
    </row>
    <row r="296" spans="1:9" x14ac:dyDescent="0.2">
      <c r="A296" s="2">
        <v>19</v>
      </c>
      <c r="B296" s="1" t="s">
        <v>133</v>
      </c>
      <c r="C296" s="4">
        <v>15</v>
      </c>
      <c r="D296" s="8">
        <v>1.5</v>
      </c>
      <c r="E296" s="4">
        <v>14</v>
      </c>
      <c r="F296" s="8">
        <v>2.46</v>
      </c>
      <c r="G296" s="4">
        <v>1</v>
      </c>
      <c r="H296" s="8">
        <v>0.24</v>
      </c>
      <c r="I296" s="4">
        <v>0</v>
      </c>
    </row>
    <row r="297" spans="1:9" x14ac:dyDescent="0.2">
      <c r="A297" s="2">
        <v>19</v>
      </c>
      <c r="B297" s="1" t="s">
        <v>127</v>
      </c>
      <c r="C297" s="4">
        <v>15</v>
      </c>
      <c r="D297" s="8">
        <v>1.5</v>
      </c>
      <c r="E297" s="4">
        <v>11</v>
      </c>
      <c r="F297" s="8">
        <v>1.94</v>
      </c>
      <c r="G297" s="4">
        <v>4</v>
      </c>
      <c r="H297" s="8">
        <v>0.97</v>
      </c>
      <c r="I297" s="4">
        <v>0</v>
      </c>
    </row>
    <row r="298" spans="1:9" x14ac:dyDescent="0.2">
      <c r="A298" s="1"/>
      <c r="C298" s="4"/>
      <c r="D298" s="8"/>
      <c r="E298" s="4"/>
      <c r="F298" s="8"/>
      <c r="G298" s="4"/>
      <c r="H298" s="8"/>
      <c r="I298" s="4"/>
    </row>
    <row r="299" spans="1:9" x14ac:dyDescent="0.2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2">
      <c r="A300" s="2">
        <v>1</v>
      </c>
      <c r="B300" s="1" t="s">
        <v>124</v>
      </c>
      <c r="C300" s="4">
        <v>91</v>
      </c>
      <c r="D300" s="8">
        <v>5.84</v>
      </c>
      <c r="E300" s="4">
        <v>88</v>
      </c>
      <c r="F300" s="8">
        <v>8.3000000000000007</v>
      </c>
      <c r="G300" s="4">
        <v>3</v>
      </c>
      <c r="H300" s="8">
        <v>0.63</v>
      </c>
      <c r="I300" s="4">
        <v>0</v>
      </c>
    </row>
    <row r="301" spans="1:9" x14ac:dyDescent="0.2">
      <c r="A301" s="2">
        <v>2</v>
      </c>
      <c r="B301" s="1" t="s">
        <v>116</v>
      </c>
      <c r="C301" s="4">
        <v>66</v>
      </c>
      <c r="D301" s="8">
        <v>4.24</v>
      </c>
      <c r="E301" s="4">
        <v>46</v>
      </c>
      <c r="F301" s="8">
        <v>4.34</v>
      </c>
      <c r="G301" s="4">
        <v>20</v>
      </c>
      <c r="H301" s="8">
        <v>4.21</v>
      </c>
      <c r="I301" s="4">
        <v>0</v>
      </c>
    </row>
    <row r="302" spans="1:9" x14ac:dyDescent="0.2">
      <c r="A302" s="2">
        <v>3</v>
      </c>
      <c r="B302" s="1" t="s">
        <v>123</v>
      </c>
      <c r="C302" s="4">
        <v>64</v>
      </c>
      <c r="D302" s="8">
        <v>4.1100000000000003</v>
      </c>
      <c r="E302" s="4">
        <v>64</v>
      </c>
      <c r="F302" s="8">
        <v>6.04</v>
      </c>
      <c r="G302" s="4">
        <v>0</v>
      </c>
      <c r="H302" s="8">
        <v>0</v>
      </c>
      <c r="I302" s="4">
        <v>0</v>
      </c>
    </row>
    <row r="303" spans="1:9" x14ac:dyDescent="0.2">
      <c r="A303" s="2">
        <v>4</v>
      </c>
      <c r="B303" s="1" t="s">
        <v>143</v>
      </c>
      <c r="C303" s="4">
        <v>59</v>
      </c>
      <c r="D303" s="8">
        <v>3.79</v>
      </c>
      <c r="E303" s="4">
        <v>47</v>
      </c>
      <c r="F303" s="8">
        <v>4.43</v>
      </c>
      <c r="G303" s="4">
        <v>12</v>
      </c>
      <c r="H303" s="8">
        <v>2.5299999999999998</v>
      </c>
      <c r="I303" s="4">
        <v>0</v>
      </c>
    </row>
    <row r="304" spans="1:9" x14ac:dyDescent="0.2">
      <c r="A304" s="2">
        <v>5</v>
      </c>
      <c r="B304" s="1" t="s">
        <v>122</v>
      </c>
      <c r="C304" s="4">
        <v>52</v>
      </c>
      <c r="D304" s="8">
        <v>3.34</v>
      </c>
      <c r="E304" s="4">
        <v>51</v>
      </c>
      <c r="F304" s="8">
        <v>4.8099999999999996</v>
      </c>
      <c r="G304" s="4">
        <v>1</v>
      </c>
      <c r="H304" s="8">
        <v>0.21</v>
      </c>
      <c r="I304" s="4">
        <v>0</v>
      </c>
    </row>
    <row r="305" spans="1:9" x14ac:dyDescent="0.2">
      <c r="A305" s="2">
        <v>6</v>
      </c>
      <c r="B305" s="1" t="s">
        <v>110</v>
      </c>
      <c r="C305" s="4">
        <v>38</v>
      </c>
      <c r="D305" s="8">
        <v>2.44</v>
      </c>
      <c r="E305" s="4">
        <v>26</v>
      </c>
      <c r="F305" s="8">
        <v>2.4500000000000002</v>
      </c>
      <c r="G305" s="4">
        <v>12</v>
      </c>
      <c r="H305" s="8">
        <v>2.5299999999999998</v>
      </c>
      <c r="I305" s="4">
        <v>0</v>
      </c>
    </row>
    <row r="306" spans="1:9" x14ac:dyDescent="0.2">
      <c r="A306" s="2">
        <v>7</v>
      </c>
      <c r="B306" s="1" t="s">
        <v>119</v>
      </c>
      <c r="C306" s="4">
        <v>34</v>
      </c>
      <c r="D306" s="8">
        <v>2.1800000000000002</v>
      </c>
      <c r="E306" s="4">
        <v>31</v>
      </c>
      <c r="F306" s="8">
        <v>2.92</v>
      </c>
      <c r="G306" s="4">
        <v>3</v>
      </c>
      <c r="H306" s="8">
        <v>0.63</v>
      </c>
      <c r="I306" s="4">
        <v>0</v>
      </c>
    </row>
    <row r="307" spans="1:9" x14ac:dyDescent="0.2">
      <c r="A307" s="2">
        <v>8</v>
      </c>
      <c r="B307" s="1" t="s">
        <v>113</v>
      </c>
      <c r="C307" s="4">
        <v>33</v>
      </c>
      <c r="D307" s="8">
        <v>2.12</v>
      </c>
      <c r="E307" s="4">
        <v>25</v>
      </c>
      <c r="F307" s="8">
        <v>2.36</v>
      </c>
      <c r="G307" s="4">
        <v>8</v>
      </c>
      <c r="H307" s="8">
        <v>1.68</v>
      </c>
      <c r="I307" s="4">
        <v>0</v>
      </c>
    </row>
    <row r="308" spans="1:9" x14ac:dyDescent="0.2">
      <c r="A308" s="2">
        <v>8</v>
      </c>
      <c r="B308" s="1" t="s">
        <v>126</v>
      </c>
      <c r="C308" s="4">
        <v>33</v>
      </c>
      <c r="D308" s="8">
        <v>2.12</v>
      </c>
      <c r="E308" s="4">
        <v>30</v>
      </c>
      <c r="F308" s="8">
        <v>2.83</v>
      </c>
      <c r="G308" s="4">
        <v>3</v>
      </c>
      <c r="H308" s="8">
        <v>0.63</v>
      </c>
      <c r="I308" s="4">
        <v>0</v>
      </c>
    </row>
    <row r="309" spans="1:9" x14ac:dyDescent="0.2">
      <c r="A309" s="2">
        <v>10</v>
      </c>
      <c r="B309" s="1" t="s">
        <v>134</v>
      </c>
      <c r="C309" s="4">
        <v>32</v>
      </c>
      <c r="D309" s="8">
        <v>2.0499999999999998</v>
      </c>
      <c r="E309" s="4">
        <v>30</v>
      </c>
      <c r="F309" s="8">
        <v>2.83</v>
      </c>
      <c r="G309" s="4">
        <v>1</v>
      </c>
      <c r="H309" s="8">
        <v>0.21</v>
      </c>
      <c r="I309" s="4">
        <v>0</v>
      </c>
    </row>
    <row r="310" spans="1:9" x14ac:dyDescent="0.2">
      <c r="A310" s="2">
        <v>11</v>
      </c>
      <c r="B310" s="1" t="s">
        <v>108</v>
      </c>
      <c r="C310" s="4">
        <v>30</v>
      </c>
      <c r="D310" s="8">
        <v>1.93</v>
      </c>
      <c r="E310" s="4">
        <v>9</v>
      </c>
      <c r="F310" s="8">
        <v>0.85</v>
      </c>
      <c r="G310" s="4">
        <v>21</v>
      </c>
      <c r="H310" s="8">
        <v>4.42</v>
      </c>
      <c r="I310" s="4">
        <v>0</v>
      </c>
    </row>
    <row r="311" spans="1:9" x14ac:dyDescent="0.2">
      <c r="A311" s="2">
        <v>12</v>
      </c>
      <c r="B311" s="1" t="s">
        <v>112</v>
      </c>
      <c r="C311" s="4">
        <v>27</v>
      </c>
      <c r="D311" s="8">
        <v>1.73</v>
      </c>
      <c r="E311" s="4">
        <v>18</v>
      </c>
      <c r="F311" s="8">
        <v>1.7</v>
      </c>
      <c r="G311" s="4">
        <v>9</v>
      </c>
      <c r="H311" s="8">
        <v>1.89</v>
      </c>
      <c r="I311" s="4">
        <v>0</v>
      </c>
    </row>
    <row r="312" spans="1:9" x14ac:dyDescent="0.2">
      <c r="A312" s="2">
        <v>12</v>
      </c>
      <c r="B312" s="1" t="s">
        <v>114</v>
      </c>
      <c r="C312" s="4">
        <v>27</v>
      </c>
      <c r="D312" s="8">
        <v>1.73</v>
      </c>
      <c r="E312" s="4">
        <v>18</v>
      </c>
      <c r="F312" s="8">
        <v>1.7</v>
      </c>
      <c r="G312" s="4">
        <v>9</v>
      </c>
      <c r="H312" s="8">
        <v>1.89</v>
      </c>
      <c r="I312" s="4">
        <v>0</v>
      </c>
    </row>
    <row r="313" spans="1:9" x14ac:dyDescent="0.2">
      <c r="A313" s="2">
        <v>12</v>
      </c>
      <c r="B313" s="1" t="s">
        <v>120</v>
      </c>
      <c r="C313" s="4">
        <v>27</v>
      </c>
      <c r="D313" s="8">
        <v>1.73</v>
      </c>
      <c r="E313" s="4">
        <v>26</v>
      </c>
      <c r="F313" s="8">
        <v>2.4500000000000002</v>
      </c>
      <c r="G313" s="4">
        <v>1</v>
      </c>
      <c r="H313" s="8">
        <v>0.21</v>
      </c>
      <c r="I313" s="4">
        <v>0</v>
      </c>
    </row>
    <row r="314" spans="1:9" x14ac:dyDescent="0.2">
      <c r="A314" s="2">
        <v>15</v>
      </c>
      <c r="B314" s="1" t="s">
        <v>125</v>
      </c>
      <c r="C314" s="4">
        <v>26</v>
      </c>
      <c r="D314" s="8">
        <v>1.67</v>
      </c>
      <c r="E314" s="4">
        <v>23</v>
      </c>
      <c r="F314" s="8">
        <v>2.17</v>
      </c>
      <c r="G314" s="4">
        <v>3</v>
      </c>
      <c r="H314" s="8">
        <v>0.63</v>
      </c>
      <c r="I314" s="4">
        <v>0</v>
      </c>
    </row>
    <row r="315" spans="1:9" x14ac:dyDescent="0.2">
      <c r="A315" s="2">
        <v>16</v>
      </c>
      <c r="B315" s="1" t="s">
        <v>136</v>
      </c>
      <c r="C315" s="4">
        <v>24</v>
      </c>
      <c r="D315" s="8">
        <v>1.54</v>
      </c>
      <c r="E315" s="4">
        <v>17</v>
      </c>
      <c r="F315" s="8">
        <v>1.6</v>
      </c>
      <c r="G315" s="4">
        <v>7</v>
      </c>
      <c r="H315" s="8">
        <v>1.47</v>
      </c>
      <c r="I315" s="4">
        <v>0</v>
      </c>
    </row>
    <row r="316" spans="1:9" x14ac:dyDescent="0.2">
      <c r="A316" s="2">
        <v>17</v>
      </c>
      <c r="B316" s="1" t="s">
        <v>142</v>
      </c>
      <c r="C316" s="4">
        <v>23</v>
      </c>
      <c r="D316" s="8">
        <v>1.48</v>
      </c>
      <c r="E316" s="4">
        <v>11</v>
      </c>
      <c r="F316" s="8">
        <v>1.04</v>
      </c>
      <c r="G316" s="4">
        <v>12</v>
      </c>
      <c r="H316" s="8">
        <v>2.5299999999999998</v>
      </c>
      <c r="I316" s="4">
        <v>0</v>
      </c>
    </row>
    <row r="317" spans="1:9" x14ac:dyDescent="0.2">
      <c r="A317" s="2">
        <v>18</v>
      </c>
      <c r="B317" s="1" t="s">
        <v>117</v>
      </c>
      <c r="C317" s="4">
        <v>22</v>
      </c>
      <c r="D317" s="8">
        <v>1.41</v>
      </c>
      <c r="E317" s="4">
        <v>12</v>
      </c>
      <c r="F317" s="8">
        <v>1.1299999999999999</v>
      </c>
      <c r="G317" s="4">
        <v>9</v>
      </c>
      <c r="H317" s="8">
        <v>1.89</v>
      </c>
      <c r="I317" s="4">
        <v>0</v>
      </c>
    </row>
    <row r="318" spans="1:9" x14ac:dyDescent="0.2">
      <c r="A318" s="2">
        <v>19</v>
      </c>
      <c r="B318" s="1" t="s">
        <v>111</v>
      </c>
      <c r="C318" s="4">
        <v>21</v>
      </c>
      <c r="D318" s="8">
        <v>1.35</v>
      </c>
      <c r="E318" s="4">
        <v>14</v>
      </c>
      <c r="F318" s="8">
        <v>1.32</v>
      </c>
      <c r="G318" s="4">
        <v>7</v>
      </c>
      <c r="H318" s="8">
        <v>1.47</v>
      </c>
      <c r="I318" s="4">
        <v>0</v>
      </c>
    </row>
    <row r="319" spans="1:9" x14ac:dyDescent="0.2">
      <c r="A319" s="2">
        <v>19</v>
      </c>
      <c r="B319" s="1" t="s">
        <v>130</v>
      </c>
      <c r="C319" s="4">
        <v>21</v>
      </c>
      <c r="D319" s="8">
        <v>1.35</v>
      </c>
      <c r="E319" s="4">
        <v>3</v>
      </c>
      <c r="F319" s="8">
        <v>0.28000000000000003</v>
      </c>
      <c r="G319" s="4">
        <v>18</v>
      </c>
      <c r="H319" s="8">
        <v>3.79</v>
      </c>
      <c r="I319" s="4">
        <v>0</v>
      </c>
    </row>
    <row r="320" spans="1:9" x14ac:dyDescent="0.2">
      <c r="A320" s="1"/>
      <c r="C320" s="4"/>
      <c r="D320" s="8"/>
      <c r="E320" s="4"/>
      <c r="F320" s="8"/>
      <c r="G320" s="4"/>
      <c r="H320" s="8"/>
      <c r="I320" s="4"/>
    </row>
    <row r="321" spans="1:9" x14ac:dyDescent="0.2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2">
      <c r="A322" s="2">
        <v>1</v>
      </c>
      <c r="B322" s="1" t="s">
        <v>124</v>
      </c>
      <c r="C322" s="4">
        <v>83</v>
      </c>
      <c r="D322" s="8">
        <v>4.1900000000000004</v>
      </c>
      <c r="E322" s="4">
        <v>74</v>
      </c>
      <c r="F322" s="8">
        <v>7.07</v>
      </c>
      <c r="G322" s="4">
        <v>9</v>
      </c>
      <c r="H322" s="8">
        <v>0.99</v>
      </c>
      <c r="I322" s="4">
        <v>0</v>
      </c>
    </row>
    <row r="323" spans="1:9" x14ac:dyDescent="0.2">
      <c r="A323" s="2">
        <v>2</v>
      </c>
      <c r="B323" s="1" t="s">
        <v>108</v>
      </c>
      <c r="C323" s="4">
        <v>81</v>
      </c>
      <c r="D323" s="8">
        <v>4.08</v>
      </c>
      <c r="E323" s="4">
        <v>12</v>
      </c>
      <c r="F323" s="8">
        <v>1.1499999999999999</v>
      </c>
      <c r="G323" s="4">
        <v>69</v>
      </c>
      <c r="H323" s="8">
        <v>7.57</v>
      </c>
      <c r="I323" s="4">
        <v>0</v>
      </c>
    </row>
    <row r="324" spans="1:9" x14ac:dyDescent="0.2">
      <c r="A324" s="2">
        <v>3</v>
      </c>
      <c r="B324" s="1" t="s">
        <v>123</v>
      </c>
      <c r="C324" s="4">
        <v>59</v>
      </c>
      <c r="D324" s="8">
        <v>2.98</v>
      </c>
      <c r="E324" s="4">
        <v>56</v>
      </c>
      <c r="F324" s="8">
        <v>5.35</v>
      </c>
      <c r="G324" s="4">
        <v>3</v>
      </c>
      <c r="H324" s="8">
        <v>0.33</v>
      </c>
      <c r="I324" s="4">
        <v>0</v>
      </c>
    </row>
    <row r="325" spans="1:9" x14ac:dyDescent="0.2">
      <c r="A325" s="2">
        <v>4</v>
      </c>
      <c r="B325" s="1" t="s">
        <v>116</v>
      </c>
      <c r="C325" s="4">
        <v>55</v>
      </c>
      <c r="D325" s="8">
        <v>2.77</v>
      </c>
      <c r="E325" s="4">
        <v>42</v>
      </c>
      <c r="F325" s="8">
        <v>4.01</v>
      </c>
      <c r="G325" s="4">
        <v>13</v>
      </c>
      <c r="H325" s="8">
        <v>1.43</v>
      </c>
      <c r="I325" s="4">
        <v>0</v>
      </c>
    </row>
    <row r="326" spans="1:9" x14ac:dyDescent="0.2">
      <c r="A326" s="2">
        <v>5</v>
      </c>
      <c r="B326" s="1" t="s">
        <v>119</v>
      </c>
      <c r="C326" s="4">
        <v>46</v>
      </c>
      <c r="D326" s="8">
        <v>2.3199999999999998</v>
      </c>
      <c r="E326" s="4">
        <v>37</v>
      </c>
      <c r="F326" s="8">
        <v>3.53</v>
      </c>
      <c r="G326" s="4">
        <v>9</v>
      </c>
      <c r="H326" s="8">
        <v>0.99</v>
      </c>
      <c r="I326" s="4">
        <v>0</v>
      </c>
    </row>
    <row r="327" spans="1:9" x14ac:dyDescent="0.2">
      <c r="A327" s="2">
        <v>6</v>
      </c>
      <c r="B327" s="1" t="s">
        <v>114</v>
      </c>
      <c r="C327" s="4">
        <v>45</v>
      </c>
      <c r="D327" s="8">
        <v>2.27</v>
      </c>
      <c r="E327" s="4">
        <v>23</v>
      </c>
      <c r="F327" s="8">
        <v>2.2000000000000002</v>
      </c>
      <c r="G327" s="4">
        <v>22</v>
      </c>
      <c r="H327" s="8">
        <v>2.41</v>
      </c>
      <c r="I327" s="4">
        <v>0</v>
      </c>
    </row>
    <row r="328" spans="1:9" x14ac:dyDescent="0.2">
      <c r="A328" s="2">
        <v>7</v>
      </c>
      <c r="B328" s="1" t="s">
        <v>109</v>
      </c>
      <c r="C328" s="4">
        <v>36</v>
      </c>
      <c r="D328" s="8">
        <v>1.82</v>
      </c>
      <c r="E328" s="4">
        <v>13</v>
      </c>
      <c r="F328" s="8">
        <v>1.24</v>
      </c>
      <c r="G328" s="4">
        <v>23</v>
      </c>
      <c r="H328" s="8">
        <v>2.52</v>
      </c>
      <c r="I328" s="4">
        <v>0</v>
      </c>
    </row>
    <row r="329" spans="1:9" x14ac:dyDescent="0.2">
      <c r="A329" s="2">
        <v>8</v>
      </c>
      <c r="B329" s="1" t="s">
        <v>110</v>
      </c>
      <c r="C329" s="4">
        <v>35</v>
      </c>
      <c r="D329" s="8">
        <v>1.77</v>
      </c>
      <c r="E329" s="4">
        <v>18</v>
      </c>
      <c r="F329" s="8">
        <v>1.72</v>
      </c>
      <c r="G329" s="4">
        <v>17</v>
      </c>
      <c r="H329" s="8">
        <v>1.87</v>
      </c>
      <c r="I329" s="4">
        <v>0</v>
      </c>
    </row>
    <row r="330" spans="1:9" x14ac:dyDescent="0.2">
      <c r="A330" s="2">
        <v>9</v>
      </c>
      <c r="B330" s="1" t="s">
        <v>111</v>
      </c>
      <c r="C330" s="4">
        <v>34</v>
      </c>
      <c r="D330" s="8">
        <v>1.71</v>
      </c>
      <c r="E330" s="4">
        <v>14</v>
      </c>
      <c r="F330" s="8">
        <v>1.34</v>
      </c>
      <c r="G330" s="4">
        <v>20</v>
      </c>
      <c r="H330" s="8">
        <v>2.2000000000000002</v>
      </c>
      <c r="I330" s="4">
        <v>0</v>
      </c>
    </row>
    <row r="331" spans="1:9" x14ac:dyDescent="0.2">
      <c r="A331" s="2">
        <v>9</v>
      </c>
      <c r="B331" s="1" t="s">
        <v>117</v>
      </c>
      <c r="C331" s="4">
        <v>34</v>
      </c>
      <c r="D331" s="8">
        <v>1.71</v>
      </c>
      <c r="E331" s="4">
        <v>21</v>
      </c>
      <c r="F331" s="8">
        <v>2.0099999999999998</v>
      </c>
      <c r="G331" s="4">
        <v>13</v>
      </c>
      <c r="H331" s="8">
        <v>1.43</v>
      </c>
      <c r="I331" s="4">
        <v>0</v>
      </c>
    </row>
    <row r="332" spans="1:9" x14ac:dyDescent="0.2">
      <c r="A332" s="2">
        <v>11</v>
      </c>
      <c r="B332" s="1" t="s">
        <v>113</v>
      </c>
      <c r="C332" s="4">
        <v>33</v>
      </c>
      <c r="D332" s="8">
        <v>1.66</v>
      </c>
      <c r="E332" s="4">
        <v>27</v>
      </c>
      <c r="F332" s="8">
        <v>2.58</v>
      </c>
      <c r="G332" s="4">
        <v>6</v>
      </c>
      <c r="H332" s="8">
        <v>0.66</v>
      </c>
      <c r="I332" s="4">
        <v>0</v>
      </c>
    </row>
    <row r="333" spans="1:9" x14ac:dyDescent="0.2">
      <c r="A333" s="2">
        <v>12</v>
      </c>
      <c r="B333" s="1" t="s">
        <v>115</v>
      </c>
      <c r="C333" s="4">
        <v>30</v>
      </c>
      <c r="D333" s="8">
        <v>1.51</v>
      </c>
      <c r="E333" s="4">
        <v>14</v>
      </c>
      <c r="F333" s="8">
        <v>1.34</v>
      </c>
      <c r="G333" s="4">
        <v>16</v>
      </c>
      <c r="H333" s="8">
        <v>1.76</v>
      </c>
      <c r="I333" s="4">
        <v>0</v>
      </c>
    </row>
    <row r="334" spans="1:9" x14ac:dyDescent="0.2">
      <c r="A334" s="2">
        <v>12</v>
      </c>
      <c r="B334" s="1" t="s">
        <v>122</v>
      </c>
      <c r="C334" s="4">
        <v>30</v>
      </c>
      <c r="D334" s="8">
        <v>1.51</v>
      </c>
      <c r="E334" s="4">
        <v>28</v>
      </c>
      <c r="F334" s="8">
        <v>2.67</v>
      </c>
      <c r="G334" s="4">
        <v>2</v>
      </c>
      <c r="H334" s="8">
        <v>0.22</v>
      </c>
      <c r="I334" s="4">
        <v>0</v>
      </c>
    </row>
    <row r="335" spans="1:9" x14ac:dyDescent="0.2">
      <c r="A335" s="2">
        <v>14</v>
      </c>
      <c r="B335" s="1" t="s">
        <v>118</v>
      </c>
      <c r="C335" s="4">
        <v>29</v>
      </c>
      <c r="D335" s="8">
        <v>1.46</v>
      </c>
      <c r="E335" s="4">
        <v>8</v>
      </c>
      <c r="F335" s="8">
        <v>0.76</v>
      </c>
      <c r="G335" s="4">
        <v>19</v>
      </c>
      <c r="H335" s="8">
        <v>2.09</v>
      </c>
      <c r="I335" s="4">
        <v>0</v>
      </c>
    </row>
    <row r="336" spans="1:9" x14ac:dyDescent="0.2">
      <c r="A336" s="2">
        <v>15</v>
      </c>
      <c r="B336" s="1" t="s">
        <v>136</v>
      </c>
      <c r="C336" s="4">
        <v>28</v>
      </c>
      <c r="D336" s="8">
        <v>1.41</v>
      </c>
      <c r="E336" s="4">
        <v>15</v>
      </c>
      <c r="F336" s="8">
        <v>1.43</v>
      </c>
      <c r="G336" s="4">
        <v>13</v>
      </c>
      <c r="H336" s="8">
        <v>1.43</v>
      </c>
      <c r="I336" s="4">
        <v>0</v>
      </c>
    </row>
    <row r="337" spans="1:9" x14ac:dyDescent="0.2">
      <c r="A337" s="2">
        <v>15</v>
      </c>
      <c r="B337" s="1" t="s">
        <v>127</v>
      </c>
      <c r="C337" s="4">
        <v>28</v>
      </c>
      <c r="D337" s="8">
        <v>1.41</v>
      </c>
      <c r="E337" s="4">
        <v>18</v>
      </c>
      <c r="F337" s="8">
        <v>1.72</v>
      </c>
      <c r="G337" s="4">
        <v>10</v>
      </c>
      <c r="H337" s="8">
        <v>1.1000000000000001</v>
      </c>
      <c r="I337" s="4">
        <v>0</v>
      </c>
    </row>
    <row r="338" spans="1:9" x14ac:dyDescent="0.2">
      <c r="A338" s="2">
        <v>17</v>
      </c>
      <c r="B338" s="1" t="s">
        <v>141</v>
      </c>
      <c r="C338" s="4">
        <v>26</v>
      </c>
      <c r="D338" s="8">
        <v>1.31</v>
      </c>
      <c r="E338" s="4">
        <v>21</v>
      </c>
      <c r="F338" s="8">
        <v>2.0099999999999998</v>
      </c>
      <c r="G338" s="4">
        <v>5</v>
      </c>
      <c r="H338" s="8">
        <v>0.55000000000000004</v>
      </c>
      <c r="I338" s="4">
        <v>0</v>
      </c>
    </row>
    <row r="339" spans="1:9" x14ac:dyDescent="0.2">
      <c r="A339" s="2">
        <v>17</v>
      </c>
      <c r="B339" s="1" t="s">
        <v>149</v>
      </c>
      <c r="C339" s="4">
        <v>26</v>
      </c>
      <c r="D339" s="8">
        <v>1.31</v>
      </c>
      <c r="E339" s="4">
        <v>18</v>
      </c>
      <c r="F339" s="8">
        <v>1.72</v>
      </c>
      <c r="G339" s="4">
        <v>8</v>
      </c>
      <c r="H339" s="8">
        <v>0.88</v>
      </c>
      <c r="I339" s="4">
        <v>0</v>
      </c>
    </row>
    <row r="340" spans="1:9" x14ac:dyDescent="0.2">
      <c r="A340" s="2">
        <v>17</v>
      </c>
      <c r="B340" s="1" t="s">
        <v>120</v>
      </c>
      <c r="C340" s="4">
        <v>26</v>
      </c>
      <c r="D340" s="8">
        <v>1.31</v>
      </c>
      <c r="E340" s="4">
        <v>25</v>
      </c>
      <c r="F340" s="8">
        <v>2.39</v>
      </c>
      <c r="G340" s="4">
        <v>1</v>
      </c>
      <c r="H340" s="8">
        <v>0.11</v>
      </c>
      <c r="I340" s="4">
        <v>0</v>
      </c>
    </row>
    <row r="341" spans="1:9" x14ac:dyDescent="0.2">
      <c r="A341" s="2">
        <v>20</v>
      </c>
      <c r="B341" s="1" t="s">
        <v>157</v>
      </c>
      <c r="C341" s="4">
        <v>25</v>
      </c>
      <c r="D341" s="8">
        <v>1.26</v>
      </c>
      <c r="E341" s="4">
        <v>20</v>
      </c>
      <c r="F341" s="8">
        <v>1.91</v>
      </c>
      <c r="G341" s="4">
        <v>5</v>
      </c>
      <c r="H341" s="8">
        <v>0.55000000000000004</v>
      </c>
      <c r="I341" s="4">
        <v>0</v>
      </c>
    </row>
    <row r="342" spans="1:9" x14ac:dyDescent="0.2">
      <c r="A342" s="2">
        <v>20</v>
      </c>
      <c r="B342" s="1" t="s">
        <v>126</v>
      </c>
      <c r="C342" s="4">
        <v>25</v>
      </c>
      <c r="D342" s="8">
        <v>1.26</v>
      </c>
      <c r="E342" s="4">
        <v>22</v>
      </c>
      <c r="F342" s="8">
        <v>2.1</v>
      </c>
      <c r="G342" s="4">
        <v>3</v>
      </c>
      <c r="H342" s="8">
        <v>0.33</v>
      </c>
      <c r="I342" s="4">
        <v>0</v>
      </c>
    </row>
    <row r="343" spans="1:9" x14ac:dyDescent="0.2">
      <c r="A343" s="1"/>
      <c r="C343" s="4"/>
      <c r="D343" s="8"/>
      <c r="E343" s="4"/>
      <c r="F343" s="8"/>
      <c r="G343" s="4"/>
      <c r="H343" s="8"/>
      <c r="I343" s="4"/>
    </row>
    <row r="344" spans="1:9" x14ac:dyDescent="0.2">
      <c r="A344" s="1" t="s">
        <v>15</v>
      </c>
      <c r="C344" s="4"/>
      <c r="D344" s="8"/>
      <c r="E344" s="4"/>
      <c r="F344" s="8"/>
      <c r="G344" s="4"/>
      <c r="H344" s="8"/>
      <c r="I344" s="4"/>
    </row>
    <row r="345" spans="1:9" x14ac:dyDescent="0.2">
      <c r="A345" s="2">
        <v>1</v>
      </c>
      <c r="B345" s="1" t="s">
        <v>154</v>
      </c>
      <c r="C345" s="4">
        <v>7</v>
      </c>
      <c r="D345" s="8">
        <v>5.19</v>
      </c>
      <c r="E345" s="4">
        <v>2</v>
      </c>
      <c r="F345" s="8">
        <v>4.4400000000000004</v>
      </c>
      <c r="G345" s="4">
        <v>5</v>
      </c>
      <c r="H345" s="8">
        <v>5.75</v>
      </c>
      <c r="I345" s="4">
        <v>0</v>
      </c>
    </row>
    <row r="346" spans="1:9" x14ac:dyDescent="0.2">
      <c r="A346" s="2">
        <v>2</v>
      </c>
      <c r="B346" s="1" t="s">
        <v>112</v>
      </c>
      <c r="C346" s="4">
        <v>6</v>
      </c>
      <c r="D346" s="8">
        <v>4.4400000000000004</v>
      </c>
      <c r="E346" s="4">
        <v>2</v>
      </c>
      <c r="F346" s="8">
        <v>4.4400000000000004</v>
      </c>
      <c r="G346" s="4">
        <v>4</v>
      </c>
      <c r="H346" s="8">
        <v>4.5999999999999996</v>
      </c>
      <c r="I346" s="4">
        <v>0</v>
      </c>
    </row>
    <row r="347" spans="1:9" x14ac:dyDescent="0.2">
      <c r="A347" s="2">
        <v>3</v>
      </c>
      <c r="B347" s="1" t="s">
        <v>110</v>
      </c>
      <c r="C347" s="4">
        <v>5</v>
      </c>
      <c r="D347" s="8">
        <v>3.7</v>
      </c>
      <c r="E347" s="4">
        <v>3</v>
      </c>
      <c r="F347" s="8">
        <v>6.67</v>
      </c>
      <c r="G347" s="4">
        <v>2</v>
      </c>
      <c r="H347" s="8">
        <v>2.2999999999999998</v>
      </c>
      <c r="I347" s="4">
        <v>0</v>
      </c>
    </row>
    <row r="348" spans="1:9" x14ac:dyDescent="0.2">
      <c r="A348" s="2">
        <v>3</v>
      </c>
      <c r="B348" s="1" t="s">
        <v>124</v>
      </c>
      <c r="C348" s="4">
        <v>5</v>
      </c>
      <c r="D348" s="8">
        <v>3.7</v>
      </c>
      <c r="E348" s="4">
        <v>5</v>
      </c>
      <c r="F348" s="8">
        <v>11.11</v>
      </c>
      <c r="G348" s="4">
        <v>0</v>
      </c>
      <c r="H348" s="8">
        <v>0</v>
      </c>
      <c r="I348" s="4">
        <v>0</v>
      </c>
    </row>
    <row r="349" spans="1:9" x14ac:dyDescent="0.2">
      <c r="A349" s="2">
        <v>5</v>
      </c>
      <c r="B349" s="1" t="s">
        <v>108</v>
      </c>
      <c r="C349" s="4">
        <v>4</v>
      </c>
      <c r="D349" s="8">
        <v>2.96</v>
      </c>
      <c r="E349" s="4">
        <v>1</v>
      </c>
      <c r="F349" s="8">
        <v>2.2200000000000002</v>
      </c>
      <c r="G349" s="4">
        <v>3</v>
      </c>
      <c r="H349" s="8">
        <v>3.45</v>
      </c>
      <c r="I349" s="4">
        <v>0</v>
      </c>
    </row>
    <row r="350" spans="1:9" x14ac:dyDescent="0.2">
      <c r="A350" s="2">
        <v>5</v>
      </c>
      <c r="B350" s="1" t="s">
        <v>126</v>
      </c>
      <c r="C350" s="4">
        <v>4</v>
      </c>
      <c r="D350" s="8">
        <v>2.96</v>
      </c>
      <c r="E350" s="4">
        <v>4</v>
      </c>
      <c r="F350" s="8">
        <v>8.89</v>
      </c>
      <c r="G350" s="4">
        <v>0</v>
      </c>
      <c r="H350" s="8">
        <v>0</v>
      </c>
      <c r="I350" s="4">
        <v>0</v>
      </c>
    </row>
    <row r="351" spans="1:9" x14ac:dyDescent="0.2">
      <c r="A351" s="2">
        <v>7</v>
      </c>
      <c r="B351" s="1" t="s">
        <v>137</v>
      </c>
      <c r="C351" s="4">
        <v>3</v>
      </c>
      <c r="D351" s="8">
        <v>2.2200000000000002</v>
      </c>
      <c r="E351" s="4">
        <v>1</v>
      </c>
      <c r="F351" s="8">
        <v>2.2200000000000002</v>
      </c>
      <c r="G351" s="4">
        <v>2</v>
      </c>
      <c r="H351" s="8">
        <v>2.2999999999999998</v>
      </c>
      <c r="I351" s="4">
        <v>0</v>
      </c>
    </row>
    <row r="352" spans="1:9" x14ac:dyDescent="0.2">
      <c r="A352" s="2">
        <v>7</v>
      </c>
      <c r="B352" s="1" t="s">
        <v>160</v>
      </c>
      <c r="C352" s="4">
        <v>3</v>
      </c>
      <c r="D352" s="8">
        <v>2.2200000000000002</v>
      </c>
      <c r="E352" s="4">
        <v>0</v>
      </c>
      <c r="F352" s="8">
        <v>0</v>
      </c>
      <c r="G352" s="4">
        <v>3</v>
      </c>
      <c r="H352" s="8">
        <v>3.45</v>
      </c>
      <c r="I352" s="4">
        <v>0</v>
      </c>
    </row>
    <row r="353" spans="1:9" x14ac:dyDescent="0.2">
      <c r="A353" s="2">
        <v>7</v>
      </c>
      <c r="B353" s="1" t="s">
        <v>161</v>
      </c>
      <c r="C353" s="4">
        <v>3</v>
      </c>
      <c r="D353" s="8">
        <v>2.2200000000000002</v>
      </c>
      <c r="E353" s="4">
        <v>0</v>
      </c>
      <c r="F353" s="8">
        <v>0</v>
      </c>
      <c r="G353" s="4">
        <v>3</v>
      </c>
      <c r="H353" s="8">
        <v>3.45</v>
      </c>
      <c r="I353" s="4">
        <v>0</v>
      </c>
    </row>
    <row r="354" spans="1:9" x14ac:dyDescent="0.2">
      <c r="A354" s="2">
        <v>7</v>
      </c>
      <c r="B354" s="1" t="s">
        <v>164</v>
      </c>
      <c r="C354" s="4">
        <v>3</v>
      </c>
      <c r="D354" s="8">
        <v>2.2200000000000002</v>
      </c>
      <c r="E354" s="4">
        <v>0</v>
      </c>
      <c r="F354" s="8">
        <v>0</v>
      </c>
      <c r="G354" s="4">
        <v>3</v>
      </c>
      <c r="H354" s="8">
        <v>3.45</v>
      </c>
      <c r="I354" s="4">
        <v>0</v>
      </c>
    </row>
    <row r="355" spans="1:9" x14ac:dyDescent="0.2">
      <c r="A355" s="2">
        <v>7</v>
      </c>
      <c r="B355" s="1" t="s">
        <v>120</v>
      </c>
      <c r="C355" s="4">
        <v>3</v>
      </c>
      <c r="D355" s="8">
        <v>2.2200000000000002</v>
      </c>
      <c r="E355" s="4">
        <v>3</v>
      </c>
      <c r="F355" s="8">
        <v>6.67</v>
      </c>
      <c r="G355" s="4">
        <v>0</v>
      </c>
      <c r="H355" s="8">
        <v>0</v>
      </c>
      <c r="I355" s="4">
        <v>0</v>
      </c>
    </row>
    <row r="356" spans="1:9" x14ac:dyDescent="0.2">
      <c r="A356" s="2">
        <v>7</v>
      </c>
      <c r="B356" s="1" t="s">
        <v>122</v>
      </c>
      <c r="C356" s="4">
        <v>3</v>
      </c>
      <c r="D356" s="8">
        <v>2.2200000000000002</v>
      </c>
      <c r="E356" s="4">
        <v>3</v>
      </c>
      <c r="F356" s="8">
        <v>6.67</v>
      </c>
      <c r="G356" s="4">
        <v>0</v>
      </c>
      <c r="H356" s="8">
        <v>0</v>
      </c>
      <c r="I356" s="4">
        <v>0</v>
      </c>
    </row>
    <row r="357" spans="1:9" x14ac:dyDescent="0.2">
      <c r="A357" s="2">
        <v>13</v>
      </c>
      <c r="B357" s="1" t="s">
        <v>158</v>
      </c>
      <c r="C357" s="4">
        <v>2</v>
      </c>
      <c r="D357" s="8">
        <v>1.48</v>
      </c>
      <c r="E357" s="4">
        <v>2</v>
      </c>
      <c r="F357" s="8">
        <v>4.4400000000000004</v>
      </c>
      <c r="G357" s="4">
        <v>0</v>
      </c>
      <c r="H357" s="8">
        <v>0</v>
      </c>
      <c r="I357" s="4">
        <v>0</v>
      </c>
    </row>
    <row r="358" spans="1:9" x14ac:dyDescent="0.2">
      <c r="A358" s="2">
        <v>13</v>
      </c>
      <c r="B358" s="1" t="s">
        <v>159</v>
      </c>
      <c r="C358" s="4">
        <v>2</v>
      </c>
      <c r="D358" s="8">
        <v>1.48</v>
      </c>
      <c r="E358" s="4">
        <v>1</v>
      </c>
      <c r="F358" s="8">
        <v>2.2200000000000002</v>
      </c>
      <c r="G358" s="4">
        <v>1</v>
      </c>
      <c r="H358" s="8">
        <v>1.1499999999999999</v>
      </c>
      <c r="I358" s="4">
        <v>0</v>
      </c>
    </row>
    <row r="359" spans="1:9" x14ac:dyDescent="0.2">
      <c r="A359" s="2">
        <v>13</v>
      </c>
      <c r="B359" s="1" t="s">
        <v>162</v>
      </c>
      <c r="C359" s="4">
        <v>2</v>
      </c>
      <c r="D359" s="8">
        <v>1.48</v>
      </c>
      <c r="E359" s="4">
        <v>0</v>
      </c>
      <c r="F359" s="8">
        <v>0</v>
      </c>
      <c r="G359" s="4">
        <v>2</v>
      </c>
      <c r="H359" s="8">
        <v>2.2999999999999998</v>
      </c>
      <c r="I359" s="4">
        <v>0</v>
      </c>
    </row>
    <row r="360" spans="1:9" x14ac:dyDescent="0.2">
      <c r="A360" s="2">
        <v>13</v>
      </c>
      <c r="B360" s="1" t="s">
        <v>163</v>
      </c>
      <c r="C360" s="4">
        <v>2</v>
      </c>
      <c r="D360" s="8">
        <v>1.48</v>
      </c>
      <c r="E360" s="4">
        <v>0</v>
      </c>
      <c r="F360" s="8">
        <v>0</v>
      </c>
      <c r="G360" s="4">
        <v>2</v>
      </c>
      <c r="H360" s="8">
        <v>2.2999999999999998</v>
      </c>
      <c r="I360" s="4">
        <v>0</v>
      </c>
    </row>
    <row r="361" spans="1:9" x14ac:dyDescent="0.2">
      <c r="A361" s="2">
        <v>13</v>
      </c>
      <c r="B361" s="1" t="s">
        <v>135</v>
      </c>
      <c r="C361" s="4">
        <v>2</v>
      </c>
      <c r="D361" s="8">
        <v>1.48</v>
      </c>
      <c r="E361" s="4">
        <v>0</v>
      </c>
      <c r="F361" s="8">
        <v>0</v>
      </c>
      <c r="G361" s="4">
        <v>2</v>
      </c>
      <c r="H361" s="8">
        <v>2.2999999999999998</v>
      </c>
      <c r="I361" s="4">
        <v>0</v>
      </c>
    </row>
    <row r="362" spans="1:9" x14ac:dyDescent="0.2">
      <c r="A362" s="2">
        <v>13</v>
      </c>
      <c r="B362" s="1" t="s">
        <v>165</v>
      </c>
      <c r="C362" s="4">
        <v>2</v>
      </c>
      <c r="D362" s="8">
        <v>1.48</v>
      </c>
      <c r="E362" s="4">
        <v>0</v>
      </c>
      <c r="F362" s="8">
        <v>0</v>
      </c>
      <c r="G362" s="4">
        <v>2</v>
      </c>
      <c r="H362" s="8">
        <v>2.2999999999999998</v>
      </c>
      <c r="I362" s="4">
        <v>0</v>
      </c>
    </row>
    <row r="363" spans="1:9" x14ac:dyDescent="0.2">
      <c r="A363" s="2">
        <v>13</v>
      </c>
      <c r="B363" s="1" t="s">
        <v>166</v>
      </c>
      <c r="C363" s="4">
        <v>2</v>
      </c>
      <c r="D363" s="8">
        <v>1.48</v>
      </c>
      <c r="E363" s="4">
        <v>0</v>
      </c>
      <c r="F363" s="8">
        <v>0</v>
      </c>
      <c r="G363" s="4">
        <v>2</v>
      </c>
      <c r="H363" s="8">
        <v>2.2999999999999998</v>
      </c>
      <c r="I363" s="4">
        <v>0</v>
      </c>
    </row>
    <row r="364" spans="1:9" x14ac:dyDescent="0.2">
      <c r="A364" s="2">
        <v>13</v>
      </c>
      <c r="B364" s="1" t="s">
        <v>167</v>
      </c>
      <c r="C364" s="4">
        <v>2</v>
      </c>
      <c r="D364" s="8">
        <v>1.48</v>
      </c>
      <c r="E364" s="4">
        <v>0</v>
      </c>
      <c r="F364" s="8">
        <v>0</v>
      </c>
      <c r="G364" s="4">
        <v>2</v>
      </c>
      <c r="H364" s="8">
        <v>2.2999999999999998</v>
      </c>
      <c r="I364" s="4">
        <v>0</v>
      </c>
    </row>
    <row r="365" spans="1:9" x14ac:dyDescent="0.2">
      <c r="A365" s="2">
        <v>13</v>
      </c>
      <c r="B365" s="1" t="s">
        <v>168</v>
      </c>
      <c r="C365" s="4">
        <v>2</v>
      </c>
      <c r="D365" s="8">
        <v>1.48</v>
      </c>
      <c r="E365" s="4">
        <v>1</v>
      </c>
      <c r="F365" s="8">
        <v>2.2200000000000002</v>
      </c>
      <c r="G365" s="4">
        <v>1</v>
      </c>
      <c r="H365" s="8">
        <v>1.1499999999999999</v>
      </c>
      <c r="I365" s="4">
        <v>0</v>
      </c>
    </row>
    <row r="366" spans="1:9" x14ac:dyDescent="0.2">
      <c r="A366" s="2">
        <v>13</v>
      </c>
      <c r="B366" s="1" t="s">
        <v>169</v>
      </c>
      <c r="C366" s="4">
        <v>2</v>
      </c>
      <c r="D366" s="8">
        <v>1.48</v>
      </c>
      <c r="E366" s="4">
        <v>0</v>
      </c>
      <c r="F366" s="8">
        <v>0</v>
      </c>
      <c r="G366" s="4">
        <v>2</v>
      </c>
      <c r="H366" s="8">
        <v>2.2999999999999998</v>
      </c>
      <c r="I366" s="4">
        <v>0</v>
      </c>
    </row>
    <row r="367" spans="1:9" x14ac:dyDescent="0.2">
      <c r="A367" s="2">
        <v>13</v>
      </c>
      <c r="B367" s="1" t="s">
        <v>132</v>
      </c>
      <c r="C367" s="4">
        <v>2</v>
      </c>
      <c r="D367" s="8">
        <v>1.48</v>
      </c>
      <c r="E367" s="4">
        <v>2</v>
      </c>
      <c r="F367" s="8">
        <v>4.4400000000000004</v>
      </c>
      <c r="G367" s="4">
        <v>0</v>
      </c>
      <c r="H367" s="8">
        <v>0</v>
      </c>
      <c r="I367" s="4">
        <v>0</v>
      </c>
    </row>
    <row r="368" spans="1:9" x14ac:dyDescent="0.2">
      <c r="A368" s="2">
        <v>13</v>
      </c>
      <c r="B368" s="1" t="s">
        <v>113</v>
      </c>
      <c r="C368" s="4">
        <v>2</v>
      </c>
      <c r="D368" s="8">
        <v>1.48</v>
      </c>
      <c r="E368" s="4">
        <v>1</v>
      </c>
      <c r="F368" s="8">
        <v>2.2200000000000002</v>
      </c>
      <c r="G368" s="4">
        <v>1</v>
      </c>
      <c r="H368" s="8">
        <v>1.1499999999999999</v>
      </c>
      <c r="I368" s="4">
        <v>0</v>
      </c>
    </row>
    <row r="369" spans="1:9" x14ac:dyDescent="0.2">
      <c r="A369" s="2">
        <v>13</v>
      </c>
      <c r="B369" s="1" t="s">
        <v>114</v>
      </c>
      <c r="C369" s="4">
        <v>2</v>
      </c>
      <c r="D369" s="8">
        <v>1.48</v>
      </c>
      <c r="E369" s="4">
        <v>1</v>
      </c>
      <c r="F369" s="8">
        <v>2.2200000000000002</v>
      </c>
      <c r="G369" s="4">
        <v>1</v>
      </c>
      <c r="H369" s="8">
        <v>1.1499999999999999</v>
      </c>
      <c r="I369" s="4">
        <v>0</v>
      </c>
    </row>
    <row r="370" spans="1:9" x14ac:dyDescent="0.2">
      <c r="A370" s="2">
        <v>13</v>
      </c>
      <c r="B370" s="1" t="s">
        <v>136</v>
      </c>
      <c r="C370" s="4">
        <v>2</v>
      </c>
      <c r="D370" s="8">
        <v>1.48</v>
      </c>
      <c r="E370" s="4">
        <v>0</v>
      </c>
      <c r="F370" s="8">
        <v>0</v>
      </c>
      <c r="G370" s="4">
        <v>2</v>
      </c>
      <c r="H370" s="8">
        <v>2.2999999999999998</v>
      </c>
      <c r="I370" s="4">
        <v>0</v>
      </c>
    </row>
    <row r="371" spans="1:9" x14ac:dyDescent="0.2">
      <c r="A371" s="2">
        <v>13</v>
      </c>
      <c r="B371" s="1" t="s">
        <v>170</v>
      </c>
      <c r="C371" s="4">
        <v>2</v>
      </c>
      <c r="D371" s="8">
        <v>1.48</v>
      </c>
      <c r="E371" s="4">
        <v>0</v>
      </c>
      <c r="F371" s="8">
        <v>0</v>
      </c>
      <c r="G371" s="4">
        <v>2</v>
      </c>
      <c r="H371" s="8">
        <v>2.2999999999999998</v>
      </c>
      <c r="I371" s="4">
        <v>0</v>
      </c>
    </row>
    <row r="372" spans="1:9" x14ac:dyDescent="0.2">
      <c r="A372" s="2">
        <v>13</v>
      </c>
      <c r="B372" s="1" t="s">
        <v>171</v>
      </c>
      <c r="C372" s="4">
        <v>2</v>
      </c>
      <c r="D372" s="8">
        <v>1.48</v>
      </c>
      <c r="E372" s="4">
        <v>0</v>
      </c>
      <c r="F372" s="8">
        <v>0</v>
      </c>
      <c r="G372" s="4">
        <v>2</v>
      </c>
      <c r="H372" s="8">
        <v>2.2999999999999998</v>
      </c>
      <c r="I372" s="4">
        <v>0</v>
      </c>
    </row>
    <row r="373" spans="1:9" x14ac:dyDescent="0.2">
      <c r="A373" s="2">
        <v>13</v>
      </c>
      <c r="B373" s="1" t="s">
        <v>172</v>
      </c>
      <c r="C373" s="4">
        <v>2</v>
      </c>
      <c r="D373" s="8">
        <v>1.48</v>
      </c>
      <c r="E373" s="4">
        <v>0</v>
      </c>
      <c r="F373" s="8">
        <v>0</v>
      </c>
      <c r="G373" s="4">
        <v>2</v>
      </c>
      <c r="H373" s="8">
        <v>2.2999999999999998</v>
      </c>
      <c r="I373" s="4">
        <v>0</v>
      </c>
    </row>
    <row r="374" spans="1:9" x14ac:dyDescent="0.2">
      <c r="A374" s="2">
        <v>13</v>
      </c>
      <c r="B374" s="1" t="s">
        <v>173</v>
      </c>
      <c r="C374" s="4">
        <v>2</v>
      </c>
      <c r="D374" s="8">
        <v>1.48</v>
      </c>
      <c r="E374" s="4">
        <v>0</v>
      </c>
      <c r="F374" s="8">
        <v>0</v>
      </c>
      <c r="G374" s="4">
        <v>2</v>
      </c>
      <c r="H374" s="8">
        <v>2.2999999999999998</v>
      </c>
      <c r="I374" s="4">
        <v>0</v>
      </c>
    </row>
    <row r="375" spans="1:9" x14ac:dyDescent="0.2">
      <c r="A375" s="2">
        <v>13</v>
      </c>
      <c r="B375" s="1" t="s">
        <v>123</v>
      </c>
      <c r="C375" s="4">
        <v>2</v>
      </c>
      <c r="D375" s="8">
        <v>1.48</v>
      </c>
      <c r="E375" s="4">
        <v>2</v>
      </c>
      <c r="F375" s="8">
        <v>4.4400000000000004</v>
      </c>
      <c r="G375" s="4">
        <v>0</v>
      </c>
      <c r="H375" s="8">
        <v>0</v>
      </c>
      <c r="I375" s="4">
        <v>0</v>
      </c>
    </row>
    <row r="376" spans="1:9" x14ac:dyDescent="0.2">
      <c r="A376" s="1"/>
      <c r="C376" s="4"/>
      <c r="D376" s="8"/>
      <c r="E376" s="4"/>
      <c r="F376" s="8"/>
      <c r="G376" s="4"/>
      <c r="H376" s="8"/>
      <c r="I376" s="4"/>
    </row>
    <row r="377" spans="1:9" x14ac:dyDescent="0.2">
      <c r="A377" s="1" t="s">
        <v>16</v>
      </c>
      <c r="C377" s="4"/>
      <c r="D377" s="8"/>
      <c r="E377" s="4"/>
      <c r="F377" s="8"/>
      <c r="G377" s="4"/>
      <c r="H377" s="8"/>
      <c r="I377" s="4"/>
    </row>
    <row r="378" spans="1:9" x14ac:dyDescent="0.2">
      <c r="A378" s="2">
        <v>1</v>
      </c>
      <c r="B378" s="1" t="s">
        <v>124</v>
      </c>
      <c r="C378" s="4">
        <v>23</v>
      </c>
      <c r="D378" s="8">
        <v>4.95</v>
      </c>
      <c r="E378" s="4">
        <v>20</v>
      </c>
      <c r="F378" s="8">
        <v>9.2200000000000006</v>
      </c>
      <c r="G378" s="4">
        <v>3</v>
      </c>
      <c r="H378" s="8">
        <v>1.22</v>
      </c>
      <c r="I378" s="4">
        <v>0</v>
      </c>
    </row>
    <row r="379" spans="1:9" x14ac:dyDescent="0.2">
      <c r="A379" s="2">
        <v>2</v>
      </c>
      <c r="B379" s="1" t="s">
        <v>123</v>
      </c>
      <c r="C379" s="4">
        <v>16</v>
      </c>
      <c r="D379" s="8">
        <v>3.44</v>
      </c>
      <c r="E379" s="4">
        <v>15</v>
      </c>
      <c r="F379" s="8">
        <v>6.91</v>
      </c>
      <c r="G379" s="4">
        <v>1</v>
      </c>
      <c r="H379" s="8">
        <v>0.41</v>
      </c>
      <c r="I379" s="4">
        <v>0</v>
      </c>
    </row>
    <row r="380" spans="1:9" x14ac:dyDescent="0.2">
      <c r="A380" s="2">
        <v>3</v>
      </c>
      <c r="B380" s="1" t="s">
        <v>125</v>
      </c>
      <c r="C380" s="4">
        <v>14</v>
      </c>
      <c r="D380" s="8">
        <v>3.01</v>
      </c>
      <c r="E380" s="4">
        <v>14</v>
      </c>
      <c r="F380" s="8">
        <v>6.45</v>
      </c>
      <c r="G380" s="4">
        <v>0</v>
      </c>
      <c r="H380" s="8">
        <v>0</v>
      </c>
      <c r="I380" s="4">
        <v>0</v>
      </c>
    </row>
    <row r="381" spans="1:9" x14ac:dyDescent="0.2">
      <c r="A381" s="2">
        <v>4</v>
      </c>
      <c r="B381" s="1" t="s">
        <v>131</v>
      </c>
      <c r="C381" s="4">
        <v>13</v>
      </c>
      <c r="D381" s="8">
        <v>2.8</v>
      </c>
      <c r="E381" s="4">
        <v>3</v>
      </c>
      <c r="F381" s="8">
        <v>1.38</v>
      </c>
      <c r="G381" s="4">
        <v>10</v>
      </c>
      <c r="H381" s="8">
        <v>4.08</v>
      </c>
      <c r="I381" s="4">
        <v>0</v>
      </c>
    </row>
    <row r="382" spans="1:9" x14ac:dyDescent="0.2">
      <c r="A382" s="2">
        <v>4</v>
      </c>
      <c r="B382" s="1" t="s">
        <v>126</v>
      </c>
      <c r="C382" s="4">
        <v>13</v>
      </c>
      <c r="D382" s="8">
        <v>2.8</v>
      </c>
      <c r="E382" s="4">
        <v>12</v>
      </c>
      <c r="F382" s="8">
        <v>5.53</v>
      </c>
      <c r="G382" s="4">
        <v>1</v>
      </c>
      <c r="H382" s="8">
        <v>0.41</v>
      </c>
      <c r="I382" s="4">
        <v>0</v>
      </c>
    </row>
    <row r="383" spans="1:9" x14ac:dyDescent="0.2">
      <c r="A383" s="2">
        <v>6</v>
      </c>
      <c r="B383" s="1" t="s">
        <v>108</v>
      </c>
      <c r="C383" s="4">
        <v>12</v>
      </c>
      <c r="D383" s="8">
        <v>2.58</v>
      </c>
      <c r="E383" s="4">
        <v>1</v>
      </c>
      <c r="F383" s="8">
        <v>0.46</v>
      </c>
      <c r="G383" s="4">
        <v>11</v>
      </c>
      <c r="H383" s="8">
        <v>4.49</v>
      </c>
      <c r="I383" s="4">
        <v>0</v>
      </c>
    </row>
    <row r="384" spans="1:9" x14ac:dyDescent="0.2">
      <c r="A384" s="2">
        <v>6</v>
      </c>
      <c r="B384" s="1" t="s">
        <v>112</v>
      </c>
      <c r="C384" s="4">
        <v>12</v>
      </c>
      <c r="D384" s="8">
        <v>2.58</v>
      </c>
      <c r="E384" s="4">
        <v>4</v>
      </c>
      <c r="F384" s="8">
        <v>1.84</v>
      </c>
      <c r="G384" s="4">
        <v>8</v>
      </c>
      <c r="H384" s="8">
        <v>3.27</v>
      </c>
      <c r="I384" s="4">
        <v>0</v>
      </c>
    </row>
    <row r="385" spans="1:9" x14ac:dyDescent="0.2">
      <c r="A385" s="2">
        <v>6</v>
      </c>
      <c r="B385" s="1" t="s">
        <v>154</v>
      </c>
      <c r="C385" s="4">
        <v>12</v>
      </c>
      <c r="D385" s="8">
        <v>2.58</v>
      </c>
      <c r="E385" s="4">
        <v>3</v>
      </c>
      <c r="F385" s="8">
        <v>1.38</v>
      </c>
      <c r="G385" s="4">
        <v>9</v>
      </c>
      <c r="H385" s="8">
        <v>3.67</v>
      </c>
      <c r="I385" s="4">
        <v>0</v>
      </c>
    </row>
    <row r="386" spans="1:9" x14ac:dyDescent="0.2">
      <c r="A386" s="2">
        <v>9</v>
      </c>
      <c r="B386" s="1" t="s">
        <v>109</v>
      </c>
      <c r="C386" s="4">
        <v>11</v>
      </c>
      <c r="D386" s="8">
        <v>2.37</v>
      </c>
      <c r="E386" s="4">
        <v>2</v>
      </c>
      <c r="F386" s="8">
        <v>0.92</v>
      </c>
      <c r="G386" s="4">
        <v>9</v>
      </c>
      <c r="H386" s="8">
        <v>3.67</v>
      </c>
      <c r="I386" s="4">
        <v>0</v>
      </c>
    </row>
    <row r="387" spans="1:9" x14ac:dyDescent="0.2">
      <c r="A387" s="2">
        <v>9</v>
      </c>
      <c r="B387" s="1" t="s">
        <v>114</v>
      </c>
      <c r="C387" s="4">
        <v>11</v>
      </c>
      <c r="D387" s="8">
        <v>2.37</v>
      </c>
      <c r="E387" s="4">
        <v>2</v>
      </c>
      <c r="F387" s="8">
        <v>0.92</v>
      </c>
      <c r="G387" s="4">
        <v>9</v>
      </c>
      <c r="H387" s="8">
        <v>3.67</v>
      </c>
      <c r="I387" s="4">
        <v>0</v>
      </c>
    </row>
    <row r="388" spans="1:9" x14ac:dyDescent="0.2">
      <c r="A388" s="2">
        <v>11</v>
      </c>
      <c r="B388" s="1" t="s">
        <v>119</v>
      </c>
      <c r="C388" s="4">
        <v>10</v>
      </c>
      <c r="D388" s="8">
        <v>2.15</v>
      </c>
      <c r="E388" s="4">
        <v>7</v>
      </c>
      <c r="F388" s="8">
        <v>3.23</v>
      </c>
      <c r="G388" s="4">
        <v>3</v>
      </c>
      <c r="H388" s="8">
        <v>1.22</v>
      </c>
      <c r="I388" s="4">
        <v>0</v>
      </c>
    </row>
    <row r="389" spans="1:9" x14ac:dyDescent="0.2">
      <c r="A389" s="2">
        <v>11</v>
      </c>
      <c r="B389" s="1" t="s">
        <v>122</v>
      </c>
      <c r="C389" s="4">
        <v>10</v>
      </c>
      <c r="D389" s="8">
        <v>2.15</v>
      </c>
      <c r="E389" s="4">
        <v>10</v>
      </c>
      <c r="F389" s="8">
        <v>4.6100000000000003</v>
      </c>
      <c r="G389" s="4">
        <v>0</v>
      </c>
      <c r="H389" s="8">
        <v>0</v>
      </c>
      <c r="I389" s="4">
        <v>0</v>
      </c>
    </row>
    <row r="390" spans="1:9" x14ac:dyDescent="0.2">
      <c r="A390" s="2">
        <v>13</v>
      </c>
      <c r="B390" s="1" t="s">
        <v>111</v>
      </c>
      <c r="C390" s="4">
        <v>9</v>
      </c>
      <c r="D390" s="8">
        <v>1.94</v>
      </c>
      <c r="E390" s="4">
        <v>2</v>
      </c>
      <c r="F390" s="8">
        <v>0.92</v>
      </c>
      <c r="G390" s="4">
        <v>7</v>
      </c>
      <c r="H390" s="8">
        <v>2.86</v>
      </c>
      <c r="I390" s="4">
        <v>0</v>
      </c>
    </row>
    <row r="391" spans="1:9" x14ac:dyDescent="0.2">
      <c r="A391" s="2">
        <v>13</v>
      </c>
      <c r="B391" s="1" t="s">
        <v>115</v>
      </c>
      <c r="C391" s="4">
        <v>9</v>
      </c>
      <c r="D391" s="8">
        <v>1.94</v>
      </c>
      <c r="E391" s="4">
        <v>4</v>
      </c>
      <c r="F391" s="8">
        <v>1.84</v>
      </c>
      <c r="G391" s="4">
        <v>5</v>
      </c>
      <c r="H391" s="8">
        <v>2.04</v>
      </c>
      <c r="I391" s="4">
        <v>0</v>
      </c>
    </row>
    <row r="392" spans="1:9" x14ac:dyDescent="0.2">
      <c r="A392" s="2">
        <v>15</v>
      </c>
      <c r="B392" s="1" t="s">
        <v>132</v>
      </c>
      <c r="C392" s="4">
        <v>8</v>
      </c>
      <c r="D392" s="8">
        <v>1.72</v>
      </c>
      <c r="E392" s="4">
        <v>8</v>
      </c>
      <c r="F392" s="8">
        <v>3.69</v>
      </c>
      <c r="G392" s="4">
        <v>0</v>
      </c>
      <c r="H392" s="8">
        <v>0</v>
      </c>
      <c r="I392" s="4">
        <v>0</v>
      </c>
    </row>
    <row r="393" spans="1:9" x14ac:dyDescent="0.2">
      <c r="A393" s="2">
        <v>15</v>
      </c>
      <c r="B393" s="1" t="s">
        <v>133</v>
      </c>
      <c r="C393" s="4">
        <v>8</v>
      </c>
      <c r="D393" s="8">
        <v>1.72</v>
      </c>
      <c r="E393" s="4">
        <v>5</v>
      </c>
      <c r="F393" s="8">
        <v>2.2999999999999998</v>
      </c>
      <c r="G393" s="4">
        <v>3</v>
      </c>
      <c r="H393" s="8">
        <v>1.22</v>
      </c>
      <c r="I393" s="4">
        <v>0</v>
      </c>
    </row>
    <row r="394" spans="1:9" x14ac:dyDescent="0.2">
      <c r="A394" s="2">
        <v>17</v>
      </c>
      <c r="B394" s="1" t="s">
        <v>136</v>
      </c>
      <c r="C394" s="4">
        <v>7</v>
      </c>
      <c r="D394" s="8">
        <v>1.51</v>
      </c>
      <c r="E394" s="4">
        <v>1</v>
      </c>
      <c r="F394" s="8">
        <v>0.46</v>
      </c>
      <c r="G394" s="4">
        <v>6</v>
      </c>
      <c r="H394" s="8">
        <v>2.4500000000000002</v>
      </c>
      <c r="I394" s="4">
        <v>0</v>
      </c>
    </row>
    <row r="395" spans="1:9" x14ac:dyDescent="0.2">
      <c r="A395" s="2">
        <v>18</v>
      </c>
      <c r="B395" s="1" t="s">
        <v>155</v>
      </c>
      <c r="C395" s="4">
        <v>6</v>
      </c>
      <c r="D395" s="8">
        <v>1.29</v>
      </c>
      <c r="E395" s="4">
        <v>1</v>
      </c>
      <c r="F395" s="8">
        <v>0.46</v>
      </c>
      <c r="G395" s="4">
        <v>5</v>
      </c>
      <c r="H395" s="8">
        <v>2.04</v>
      </c>
      <c r="I395" s="4">
        <v>0</v>
      </c>
    </row>
    <row r="396" spans="1:9" x14ac:dyDescent="0.2">
      <c r="A396" s="2">
        <v>18</v>
      </c>
      <c r="B396" s="1" t="s">
        <v>116</v>
      </c>
      <c r="C396" s="4">
        <v>6</v>
      </c>
      <c r="D396" s="8">
        <v>1.29</v>
      </c>
      <c r="E396" s="4">
        <v>0</v>
      </c>
      <c r="F396" s="8">
        <v>0</v>
      </c>
      <c r="G396" s="4">
        <v>6</v>
      </c>
      <c r="H396" s="8">
        <v>2.4500000000000002</v>
      </c>
      <c r="I396" s="4">
        <v>0</v>
      </c>
    </row>
    <row r="397" spans="1:9" x14ac:dyDescent="0.2">
      <c r="A397" s="2">
        <v>18</v>
      </c>
      <c r="B397" s="1" t="s">
        <v>118</v>
      </c>
      <c r="C397" s="4">
        <v>6</v>
      </c>
      <c r="D397" s="8">
        <v>1.29</v>
      </c>
      <c r="E397" s="4">
        <v>2</v>
      </c>
      <c r="F397" s="8">
        <v>0.92</v>
      </c>
      <c r="G397" s="4">
        <v>4</v>
      </c>
      <c r="H397" s="8">
        <v>1.63</v>
      </c>
      <c r="I397" s="4">
        <v>0</v>
      </c>
    </row>
    <row r="398" spans="1:9" x14ac:dyDescent="0.2">
      <c r="A398" s="2">
        <v>18</v>
      </c>
      <c r="B398" s="1" t="s">
        <v>174</v>
      </c>
      <c r="C398" s="4">
        <v>6</v>
      </c>
      <c r="D398" s="8">
        <v>1.29</v>
      </c>
      <c r="E398" s="4">
        <v>1</v>
      </c>
      <c r="F398" s="8">
        <v>0.46</v>
      </c>
      <c r="G398" s="4">
        <v>5</v>
      </c>
      <c r="H398" s="8">
        <v>2.04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17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108</v>
      </c>
      <c r="C401" s="4">
        <v>47</v>
      </c>
      <c r="D401" s="8">
        <v>5.84</v>
      </c>
      <c r="E401" s="4">
        <v>7</v>
      </c>
      <c r="F401" s="8">
        <v>1.54</v>
      </c>
      <c r="G401" s="4">
        <v>40</v>
      </c>
      <c r="H401" s="8">
        <v>11.63</v>
      </c>
      <c r="I401" s="4">
        <v>0</v>
      </c>
    </row>
    <row r="402" spans="1:9" x14ac:dyDescent="0.2">
      <c r="A402" s="2">
        <v>2</v>
      </c>
      <c r="B402" s="1" t="s">
        <v>124</v>
      </c>
      <c r="C402" s="4">
        <v>34</v>
      </c>
      <c r="D402" s="8">
        <v>4.22</v>
      </c>
      <c r="E402" s="4">
        <v>33</v>
      </c>
      <c r="F402" s="8">
        <v>7.24</v>
      </c>
      <c r="G402" s="4">
        <v>1</v>
      </c>
      <c r="H402" s="8">
        <v>0.28999999999999998</v>
      </c>
      <c r="I402" s="4">
        <v>0</v>
      </c>
    </row>
    <row r="403" spans="1:9" x14ac:dyDescent="0.2">
      <c r="A403" s="2">
        <v>3</v>
      </c>
      <c r="B403" s="1" t="s">
        <v>122</v>
      </c>
      <c r="C403" s="4">
        <v>30</v>
      </c>
      <c r="D403" s="8">
        <v>3.73</v>
      </c>
      <c r="E403" s="4">
        <v>30</v>
      </c>
      <c r="F403" s="8">
        <v>6.58</v>
      </c>
      <c r="G403" s="4">
        <v>0</v>
      </c>
      <c r="H403" s="8">
        <v>0</v>
      </c>
      <c r="I403" s="4">
        <v>0</v>
      </c>
    </row>
    <row r="404" spans="1:9" x14ac:dyDescent="0.2">
      <c r="A404" s="2">
        <v>4</v>
      </c>
      <c r="B404" s="1" t="s">
        <v>123</v>
      </c>
      <c r="C404" s="4">
        <v>25</v>
      </c>
      <c r="D404" s="8">
        <v>3.11</v>
      </c>
      <c r="E404" s="4">
        <v>25</v>
      </c>
      <c r="F404" s="8">
        <v>5.48</v>
      </c>
      <c r="G404" s="4">
        <v>0</v>
      </c>
      <c r="H404" s="8">
        <v>0</v>
      </c>
      <c r="I404" s="4">
        <v>0</v>
      </c>
    </row>
    <row r="405" spans="1:9" x14ac:dyDescent="0.2">
      <c r="A405" s="2">
        <v>5</v>
      </c>
      <c r="B405" s="1" t="s">
        <v>109</v>
      </c>
      <c r="C405" s="4">
        <v>23</v>
      </c>
      <c r="D405" s="8">
        <v>2.86</v>
      </c>
      <c r="E405" s="4">
        <v>8</v>
      </c>
      <c r="F405" s="8">
        <v>1.75</v>
      </c>
      <c r="G405" s="4">
        <v>15</v>
      </c>
      <c r="H405" s="8">
        <v>4.3600000000000003</v>
      </c>
      <c r="I405" s="4">
        <v>0</v>
      </c>
    </row>
    <row r="406" spans="1:9" x14ac:dyDescent="0.2">
      <c r="A406" s="2">
        <v>5</v>
      </c>
      <c r="B406" s="1" t="s">
        <v>127</v>
      </c>
      <c r="C406" s="4">
        <v>23</v>
      </c>
      <c r="D406" s="8">
        <v>2.86</v>
      </c>
      <c r="E406" s="4">
        <v>18</v>
      </c>
      <c r="F406" s="8">
        <v>3.95</v>
      </c>
      <c r="G406" s="4">
        <v>5</v>
      </c>
      <c r="H406" s="8">
        <v>1.45</v>
      </c>
      <c r="I406" s="4">
        <v>0</v>
      </c>
    </row>
    <row r="407" spans="1:9" x14ac:dyDescent="0.2">
      <c r="A407" s="2">
        <v>7</v>
      </c>
      <c r="B407" s="1" t="s">
        <v>110</v>
      </c>
      <c r="C407" s="4">
        <v>21</v>
      </c>
      <c r="D407" s="8">
        <v>2.61</v>
      </c>
      <c r="E407" s="4">
        <v>16</v>
      </c>
      <c r="F407" s="8">
        <v>3.51</v>
      </c>
      <c r="G407" s="4">
        <v>5</v>
      </c>
      <c r="H407" s="8">
        <v>1.45</v>
      </c>
      <c r="I407" s="4">
        <v>0</v>
      </c>
    </row>
    <row r="408" spans="1:9" x14ac:dyDescent="0.2">
      <c r="A408" s="2">
        <v>7</v>
      </c>
      <c r="B408" s="1" t="s">
        <v>125</v>
      </c>
      <c r="C408" s="4">
        <v>21</v>
      </c>
      <c r="D408" s="8">
        <v>2.61</v>
      </c>
      <c r="E408" s="4">
        <v>17</v>
      </c>
      <c r="F408" s="8">
        <v>3.73</v>
      </c>
      <c r="G408" s="4">
        <v>4</v>
      </c>
      <c r="H408" s="8">
        <v>1.1599999999999999</v>
      </c>
      <c r="I408" s="4">
        <v>0</v>
      </c>
    </row>
    <row r="409" spans="1:9" x14ac:dyDescent="0.2">
      <c r="A409" s="2">
        <v>9</v>
      </c>
      <c r="B409" s="1" t="s">
        <v>126</v>
      </c>
      <c r="C409" s="4">
        <v>20</v>
      </c>
      <c r="D409" s="8">
        <v>2.48</v>
      </c>
      <c r="E409" s="4">
        <v>19</v>
      </c>
      <c r="F409" s="8">
        <v>4.17</v>
      </c>
      <c r="G409" s="4">
        <v>1</v>
      </c>
      <c r="H409" s="8">
        <v>0.28999999999999998</v>
      </c>
      <c r="I409" s="4">
        <v>0</v>
      </c>
    </row>
    <row r="410" spans="1:9" x14ac:dyDescent="0.2">
      <c r="A410" s="2">
        <v>10</v>
      </c>
      <c r="B410" s="1" t="s">
        <v>114</v>
      </c>
      <c r="C410" s="4">
        <v>19</v>
      </c>
      <c r="D410" s="8">
        <v>2.36</v>
      </c>
      <c r="E410" s="4">
        <v>11</v>
      </c>
      <c r="F410" s="8">
        <v>2.41</v>
      </c>
      <c r="G410" s="4">
        <v>8</v>
      </c>
      <c r="H410" s="8">
        <v>2.33</v>
      </c>
      <c r="I410" s="4">
        <v>0</v>
      </c>
    </row>
    <row r="411" spans="1:9" x14ac:dyDescent="0.2">
      <c r="A411" s="2">
        <v>11</v>
      </c>
      <c r="B411" s="1" t="s">
        <v>133</v>
      </c>
      <c r="C411" s="4">
        <v>17</v>
      </c>
      <c r="D411" s="8">
        <v>2.11</v>
      </c>
      <c r="E411" s="4">
        <v>13</v>
      </c>
      <c r="F411" s="8">
        <v>2.85</v>
      </c>
      <c r="G411" s="4">
        <v>4</v>
      </c>
      <c r="H411" s="8">
        <v>1.1599999999999999</v>
      </c>
      <c r="I411" s="4">
        <v>0</v>
      </c>
    </row>
    <row r="412" spans="1:9" x14ac:dyDescent="0.2">
      <c r="A412" s="2">
        <v>12</v>
      </c>
      <c r="B412" s="1" t="s">
        <v>112</v>
      </c>
      <c r="C412" s="4">
        <v>15</v>
      </c>
      <c r="D412" s="8">
        <v>1.86</v>
      </c>
      <c r="E412" s="4">
        <v>5</v>
      </c>
      <c r="F412" s="8">
        <v>1.1000000000000001</v>
      </c>
      <c r="G412" s="4">
        <v>10</v>
      </c>
      <c r="H412" s="8">
        <v>2.91</v>
      </c>
      <c r="I412" s="4">
        <v>0</v>
      </c>
    </row>
    <row r="413" spans="1:9" x14ac:dyDescent="0.2">
      <c r="A413" s="2">
        <v>13</v>
      </c>
      <c r="B413" s="1" t="s">
        <v>116</v>
      </c>
      <c r="C413" s="4">
        <v>14</v>
      </c>
      <c r="D413" s="8">
        <v>1.74</v>
      </c>
      <c r="E413" s="4">
        <v>9</v>
      </c>
      <c r="F413" s="8">
        <v>1.97</v>
      </c>
      <c r="G413" s="4">
        <v>5</v>
      </c>
      <c r="H413" s="8">
        <v>1.45</v>
      </c>
      <c r="I413" s="4">
        <v>0</v>
      </c>
    </row>
    <row r="414" spans="1:9" x14ac:dyDescent="0.2">
      <c r="A414" s="2">
        <v>14</v>
      </c>
      <c r="B414" s="1" t="s">
        <v>111</v>
      </c>
      <c r="C414" s="4">
        <v>13</v>
      </c>
      <c r="D414" s="8">
        <v>1.61</v>
      </c>
      <c r="E414" s="4">
        <v>4</v>
      </c>
      <c r="F414" s="8">
        <v>0.88</v>
      </c>
      <c r="G414" s="4">
        <v>9</v>
      </c>
      <c r="H414" s="8">
        <v>2.62</v>
      </c>
      <c r="I414" s="4">
        <v>0</v>
      </c>
    </row>
    <row r="415" spans="1:9" x14ac:dyDescent="0.2">
      <c r="A415" s="2">
        <v>14</v>
      </c>
      <c r="B415" s="1" t="s">
        <v>119</v>
      </c>
      <c r="C415" s="4">
        <v>13</v>
      </c>
      <c r="D415" s="8">
        <v>1.61</v>
      </c>
      <c r="E415" s="4">
        <v>11</v>
      </c>
      <c r="F415" s="8">
        <v>2.41</v>
      </c>
      <c r="G415" s="4">
        <v>2</v>
      </c>
      <c r="H415" s="8">
        <v>0.57999999999999996</v>
      </c>
      <c r="I415" s="4">
        <v>0</v>
      </c>
    </row>
    <row r="416" spans="1:9" x14ac:dyDescent="0.2">
      <c r="A416" s="2">
        <v>16</v>
      </c>
      <c r="B416" s="1" t="s">
        <v>132</v>
      </c>
      <c r="C416" s="4">
        <v>12</v>
      </c>
      <c r="D416" s="8">
        <v>1.49</v>
      </c>
      <c r="E416" s="4">
        <v>10</v>
      </c>
      <c r="F416" s="8">
        <v>2.19</v>
      </c>
      <c r="G416" s="4">
        <v>2</v>
      </c>
      <c r="H416" s="8">
        <v>0.57999999999999996</v>
      </c>
      <c r="I416" s="4">
        <v>0</v>
      </c>
    </row>
    <row r="417" spans="1:9" x14ac:dyDescent="0.2">
      <c r="A417" s="2">
        <v>17</v>
      </c>
      <c r="B417" s="1" t="s">
        <v>137</v>
      </c>
      <c r="C417" s="4">
        <v>11</v>
      </c>
      <c r="D417" s="8">
        <v>1.37</v>
      </c>
      <c r="E417" s="4">
        <v>3</v>
      </c>
      <c r="F417" s="8">
        <v>0.66</v>
      </c>
      <c r="G417" s="4">
        <v>8</v>
      </c>
      <c r="H417" s="8">
        <v>2.33</v>
      </c>
      <c r="I417" s="4">
        <v>0</v>
      </c>
    </row>
    <row r="418" spans="1:9" x14ac:dyDescent="0.2">
      <c r="A418" s="2">
        <v>17</v>
      </c>
      <c r="B418" s="1" t="s">
        <v>160</v>
      </c>
      <c r="C418" s="4">
        <v>11</v>
      </c>
      <c r="D418" s="8">
        <v>1.37</v>
      </c>
      <c r="E418" s="4">
        <v>7</v>
      </c>
      <c r="F418" s="8">
        <v>1.54</v>
      </c>
      <c r="G418" s="4">
        <v>4</v>
      </c>
      <c r="H418" s="8">
        <v>1.1599999999999999</v>
      </c>
      <c r="I418" s="4">
        <v>0</v>
      </c>
    </row>
    <row r="419" spans="1:9" x14ac:dyDescent="0.2">
      <c r="A419" s="2">
        <v>17</v>
      </c>
      <c r="B419" s="1" t="s">
        <v>113</v>
      </c>
      <c r="C419" s="4">
        <v>11</v>
      </c>
      <c r="D419" s="8">
        <v>1.37</v>
      </c>
      <c r="E419" s="4">
        <v>5</v>
      </c>
      <c r="F419" s="8">
        <v>1.1000000000000001</v>
      </c>
      <c r="G419" s="4">
        <v>6</v>
      </c>
      <c r="H419" s="8">
        <v>1.74</v>
      </c>
      <c r="I419" s="4">
        <v>0</v>
      </c>
    </row>
    <row r="420" spans="1:9" x14ac:dyDescent="0.2">
      <c r="A420" s="2">
        <v>17</v>
      </c>
      <c r="B420" s="1" t="s">
        <v>136</v>
      </c>
      <c r="C420" s="4">
        <v>11</v>
      </c>
      <c r="D420" s="8">
        <v>1.37</v>
      </c>
      <c r="E420" s="4">
        <v>8</v>
      </c>
      <c r="F420" s="8">
        <v>1.75</v>
      </c>
      <c r="G420" s="4">
        <v>3</v>
      </c>
      <c r="H420" s="8">
        <v>0.87</v>
      </c>
      <c r="I420" s="4">
        <v>0</v>
      </c>
    </row>
    <row r="421" spans="1:9" x14ac:dyDescent="0.2">
      <c r="A421" s="2">
        <v>17</v>
      </c>
      <c r="B421" s="1" t="s">
        <v>117</v>
      </c>
      <c r="C421" s="4">
        <v>11</v>
      </c>
      <c r="D421" s="8">
        <v>1.37</v>
      </c>
      <c r="E421" s="4">
        <v>2</v>
      </c>
      <c r="F421" s="8">
        <v>0.44</v>
      </c>
      <c r="G421" s="4">
        <v>9</v>
      </c>
      <c r="H421" s="8">
        <v>2.62</v>
      </c>
      <c r="I421" s="4">
        <v>0</v>
      </c>
    </row>
    <row r="422" spans="1:9" x14ac:dyDescent="0.2">
      <c r="A422" s="1"/>
      <c r="C422" s="4"/>
      <c r="D422" s="8"/>
      <c r="E422" s="4"/>
      <c r="F422" s="8"/>
      <c r="G422" s="4"/>
      <c r="H422" s="8"/>
      <c r="I422" s="4"/>
    </row>
    <row r="423" spans="1:9" x14ac:dyDescent="0.2">
      <c r="A423" s="1" t="s">
        <v>18</v>
      </c>
      <c r="C423" s="4"/>
      <c r="D423" s="8"/>
      <c r="E423" s="4"/>
      <c r="F423" s="8"/>
      <c r="G423" s="4"/>
      <c r="H423" s="8"/>
      <c r="I423" s="4"/>
    </row>
    <row r="424" spans="1:9" x14ac:dyDescent="0.2">
      <c r="A424" s="2">
        <v>1</v>
      </c>
      <c r="B424" s="1" t="s">
        <v>117</v>
      </c>
      <c r="C424" s="4">
        <v>19</v>
      </c>
      <c r="D424" s="8">
        <v>11.24</v>
      </c>
      <c r="E424" s="4">
        <v>13</v>
      </c>
      <c r="F424" s="8">
        <v>15.66</v>
      </c>
      <c r="G424" s="4">
        <v>6</v>
      </c>
      <c r="H424" s="8">
        <v>7.5</v>
      </c>
      <c r="I424" s="4">
        <v>0</v>
      </c>
    </row>
    <row r="425" spans="1:9" x14ac:dyDescent="0.2">
      <c r="A425" s="2">
        <v>2</v>
      </c>
      <c r="B425" s="1" t="s">
        <v>124</v>
      </c>
      <c r="C425" s="4">
        <v>8</v>
      </c>
      <c r="D425" s="8">
        <v>4.7300000000000004</v>
      </c>
      <c r="E425" s="4">
        <v>7</v>
      </c>
      <c r="F425" s="8">
        <v>8.43</v>
      </c>
      <c r="G425" s="4">
        <v>1</v>
      </c>
      <c r="H425" s="8">
        <v>1.25</v>
      </c>
      <c r="I425" s="4">
        <v>0</v>
      </c>
    </row>
    <row r="426" spans="1:9" x14ac:dyDescent="0.2">
      <c r="A426" s="2">
        <v>2</v>
      </c>
      <c r="B426" s="1" t="s">
        <v>125</v>
      </c>
      <c r="C426" s="4">
        <v>8</v>
      </c>
      <c r="D426" s="8">
        <v>4.7300000000000004</v>
      </c>
      <c r="E426" s="4">
        <v>6</v>
      </c>
      <c r="F426" s="8">
        <v>7.23</v>
      </c>
      <c r="G426" s="4">
        <v>1</v>
      </c>
      <c r="H426" s="8">
        <v>1.25</v>
      </c>
      <c r="I426" s="4">
        <v>1</v>
      </c>
    </row>
    <row r="427" spans="1:9" x14ac:dyDescent="0.2">
      <c r="A427" s="2">
        <v>4</v>
      </c>
      <c r="B427" s="1" t="s">
        <v>108</v>
      </c>
      <c r="C427" s="4">
        <v>7</v>
      </c>
      <c r="D427" s="8">
        <v>4.1399999999999997</v>
      </c>
      <c r="E427" s="4">
        <v>0</v>
      </c>
      <c r="F427" s="8">
        <v>0</v>
      </c>
      <c r="G427" s="4">
        <v>7</v>
      </c>
      <c r="H427" s="8">
        <v>8.75</v>
      </c>
      <c r="I427" s="4">
        <v>0</v>
      </c>
    </row>
    <row r="428" spans="1:9" x14ac:dyDescent="0.2">
      <c r="A428" s="2">
        <v>4</v>
      </c>
      <c r="B428" s="1" t="s">
        <v>126</v>
      </c>
      <c r="C428" s="4">
        <v>7</v>
      </c>
      <c r="D428" s="8">
        <v>4.1399999999999997</v>
      </c>
      <c r="E428" s="4">
        <v>7</v>
      </c>
      <c r="F428" s="8">
        <v>8.43</v>
      </c>
      <c r="G428" s="4">
        <v>0</v>
      </c>
      <c r="H428" s="8">
        <v>0</v>
      </c>
      <c r="I428" s="4">
        <v>0</v>
      </c>
    </row>
    <row r="429" spans="1:9" x14ac:dyDescent="0.2">
      <c r="A429" s="2">
        <v>6</v>
      </c>
      <c r="B429" s="1" t="s">
        <v>109</v>
      </c>
      <c r="C429" s="4">
        <v>6</v>
      </c>
      <c r="D429" s="8">
        <v>3.55</v>
      </c>
      <c r="E429" s="4">
        <v>1</v>
      </c>
      <c r="F429" s="8">
        <v>1.2</v>
      </c>
      <c r="G429" s="4">
        <v>5</v>
      </c>
      <c r="H429" s="8">
        <v>6.25</v>
      </c>
      <c r="I429" s="4">
        <v>0</v>
      </c>
    </row>
    <row r="430" spans="1:9" x14ac:dyDescent="0.2">
      <c r="A430" s="2">
        <v>7</v>
      </c>
      <c r="B430" s="1" t="s">
        <v>160</v>
      </c>
      <c r="C430" s="4">
        <v>4</v>
      </c>
      <c r="D430" s="8">
        <v>2.37</v>
      </c>
      <c r="E430" s="4">
        <v>0</v>
      </c>
      <c r="F430" s="8">
        <v>0</v>
      </c>
      <c r="G430" s="4">
        <v>4</v>
      </c>
      <c r="H430" s="8">
        <v>5</v>
      </c>
      <c r="I430" s="4">
        <v>0</v>
      </c>
    </row>
    <row r="431" spans="1:9" x14ac:dyDescent="0.2">
      <c r="A431" s="2">
        <v>7</v>
      </c>
      <c r="B431" s="1" t="s">
        <v>111</v>
      </c>
      <c r="C431" s="4">
        <v>4</v>
      </c>
      <c r="D431" s="8">
        <v>2.37</v>
      </c>
      <c r="E431" s="4">
        <v>1</v>
      </c>
      <c r="F431" s="8">
        <v>1.2</v>
      </c>
      <c r="G431" s="4">
        <v>3</v>
      </c>
      <c r="H431" s="8">
        <v>3.75</v>
      </c>
      <c r="I431" s="4">
        <v>0</v>
      </c>
    </row>
    <row r="432" spans="1:9" x14ac:dyDescent="0.2">
      <c r="A432" s="2">
        <v>7</v>
      </c>
      <c r="B432" s="1" t="s">
        <v>116</v>
      </c>
      <c r="C432" s="4">
        <v>4</v>
      </c>
      <c r="D432" s="8">
        <v>2.37</v>
      </c>
      <c r="E432" s="4">
        <v>2</v>
      </c>
      <c r="F432" s="8">
        <v>2.41</v>
      </c>
      <c r="G432" s="4">
        <v>2</v>
      </c>
      <c r="H432" s="8">
        <v>2.5</v>
      </c>
      <c r="I432" s="4">
        <v>0</v>
      </c>
    </row>
    <row r="433" spans="1:9" x14ac:dyDescent="0.2">
      <c r="A433" s="2">
        <v>7</v>
      </c>
      <c r="B433" s="1" t="s">
        <v>181</v>
      </c>
      <c r="C433" s="4">
        <v>4</v>
      </c>
      <c r="D433" s="8">
        <v>2.37</v>
      </c>
      <c r="E433" s="4">
        <v>4</v>
      </c>
      <c r="F433" s="8">
        <v>4.82</v>
      </c>
      <c r="G433" s="4">
        <v>0</v>
      </c>
      <c r="H433" s="8">
        <v>0</v>
      </c>
      <c r="I433" s="4">
        <v>0</v>
      </c>
    </row>
    <row r="434" spans="1:9" x14ac:dyDescent="0.2">
      <c r="A434" s="2">
        <v>11</v>
      </c>
      <c r="B434" s="1" t="s">
        <v>114</v>
      </c>
      <c r="C434" s="4">
        <v>3</v>
      </c>
      <c r="D434" s="8">
        <v>1.78</v>
      </c>
      <c r="E434" s="4">
        <v>2</v>
      </c>
      <c r="F434" s="8">
        <v>2.41</v>
      </c>
      <c r="G434" s="4">
        <v>1</v>
      </c>
      <c r="H434" s="8">
        <v>1.25</v>
      </c>
      <c r="I434" s="4">
        <v>0</v>
      </c>
    </row>
    <row r="435" spans="1:9" x14ac:dyDescent="0.2">
      <c r="A435" s="2">
        <v>11</v>
      </c>
      <c r="B435" s="1" t="s">
        <v>115</v>
      </c>
      <c r="C435" s="4">
        <v>3</v>
      </c>
      <c r="D435" s="8">
        <v>1.78</v>
      </c>
      <c r="E435" s="4">
        <v>1</v>
      </c>
      <c r="F435" s="8">
        <v>1.2</v>
      </c>
      <c r="G435" s="4">
        <v>2</v>
      </c>
      <c r="H435" s="8">
        <v>2.5</v>
      </c>
      <c r="I435" s="4">
        <v>0</v>
      </c>
    </row>
    <row r="436" spans="1:9" x14ac:dyDescent="0.2">
      <c r="A436" s="2">
        <v>11</v>
      </c>
      <c r="B436" s="1" t="s">
        <v>138</v>
      </c>
      <c r="C436" s="4">
        <v>3</v>
      </c>
      <c r="D436" s="8">
        <v>1.78</v>
      </c>
      <c r="E436" s="4">
        <v>1</v>
      </c>
      <c r="F436" s="8">
        <v>1.2</v>
      </c>
      <c r="G436" s="4">
        <v>2</v>
      </c>
      <c r="H436" s="8">
        <v>2.5</v>
      </c>
      <c r="I436" s="4">
        <v>0</v>
      </c>
    </row>
    <row r="437" spans="1:9" x14ac:dyDescent="0.2">
      <c r="A437" s="2">
        <v>11</v>
      </c>
      <c r="B437" s="1" t="s">
        <v>118</v>
      </c>
      <c r="C437" s="4">
        <v>3</v>
      </c>
      <c r="D437" s="8">
        <v>1.78</v>
      </c>
      <c r="E437" s="4">
        <v>3</v>
      </c>
      <c r="F437" s="8">
        <v>3.61</v>
      </c>
      <c r="G437" s="4">
        <v>0</v>
      </c>
      <c r="H437" s="8">
        <v>0</v>
      </c>
      <c r="I437" s="4">
        <v>0</v>
      </c>
    </row>
    <row r="438" spans="1:9" x14ac:dyDescent="0.2">
      <c r="A438" s="2">
        <v>11</v>
      </c>
      <c r="B438" s="1" t="s">
        <v>122</v>
      </c>
      <c r="C438" s="4">
        <v>3</v>
      </c>
      <c r="D438" s="8">
        <v>1.78</v>
      </c>
      <c r="E438" s="4">
        <v>3</v>
      </c>
      <c r="F438" s="8">
        <v>3.61</v>
      </c>
      <c r="G438" s="4">
        <v>0</v>
      </c>
      <c r="H438" s="8">
        <v>0</v>
      </c>
      <c r="I438" s="4">
        <v>0</v>
      </c>
    </row>
    <row r="439" spans="1:9" x14ac:dyDescent="0.2">
      <c r="A439" s="2">
        <v>11</v>
      </c>
      <c r="B439" s="1" t="s">
        <v>153</v>
      </c>
      <c r="C439" s="4">
        <v>3</v>
      </c>
      <c r="D439" s="8">
        <v>1.78</v>
      </c>
      <c r="E439" s="4">
        <v>0</v>
      </c>
      <c r="F439" s="8">
        <v>0</v>
      </c>
      <c r="G439" s="4">
        <v>3</v>
      </c>
      <c r="H439" s="8">
        <v>3.75</v>
      </c>
      <c r="I439" s="4">
        <v>0</v>
      </c>
    </row>
    <row r="440" spans="1:9" x14ac:dyDescent="0.2">
      <c r="A440" s="2">
        <v>11</v>
      </c>
      <c r="B440" s="1" t="s">
        <v>129</v>
      </c>
      <c r="C440" s="4">
        <v>3</v>
      </c>
      <c r="D440" s="8">
        <v>1.78</v>
      </c>
      <c r="E440" s="4">
        <v>1</v>
      </c>
      <c r="F440" s="8">
        <v>1.2</v>
      </c>
      <c r="G440" s="4">
        <v>2</v>
      </c>
      <c r="H440" s="8">
        <v>2.5</v>
      </c>
      <c r="I440" s="4">
        <v>0</v>
      </c>
    </row>
    <row r="441" spans="1:9" x14ac:dyDescent="0.2">
      <c r="A441" s="2">
        <v>11</v>
      </c>
      <c r="B441" s="1" t="s">
        <v>183</v>
      </c>
      <c r="C441" s="4">
        <v>3</v>
      </c>
      <c r="D441" s="8">
        <v>1.78</v>
      </c>
      <c r="E441" s="4">
        <v>1</v>
      </c>
      <c r="F441" s="8">
        <v>1.2</v>
      </c>
      <c r="G441" s="4">
        <v>0</v>
      </c>
      <c r="H441" s="8">
        <v>0</v>
      </c>
      <c r="I441" s="4">
        <v>0</v>
      </c>
    </row>
    <row r="442" spans="1:9" x14ac:dyDescent="0.2">
      <c r="A442" s="2">
        <v>11</v>
      </c>
      <c r="B442" s="1" t="s">
        <v>184</v>
      </c>
      <c r="C442" s="4">
        <v>3</v>
      </c>
      <c r="D442" s="8">
        <v>1.78</v>
      </c>
      <c r="E442" s="4">
        <v>3</v>
      </c>
      <c r="F442" s="8">
        <v>3.61</v>
      </c>
      <c r="G442" s="4">
        <v>0</v>
      </c>
      <c r="H442" s="8">
        <v>0</v>
      </c>
      <c r="I442" s="4">
        <v>0</v>
      </c>
    </row>
    <row r="443" spans="1:9" x14ac:dyDescent="0.2">
      <c r="A443" s="2">
        <v>20</v>
      </c>
      <c r="B443" s="1" t="s">
        <v>137</v>
      </c>
      <c r="C443" s="4">
        <v>2</v>
      </c>
      <c r="D443" s="8">
        <v>1.18</v>
      </c>
      <c r="E443" s="4">
        <v>0</v>
      </c>
      <c r="F443" s="8">
        <v>0</v>
      </c>
      <c r="G443" s="4">
        <v>2</v>
      </c>
      <c r="H443" s="8">
        <v>2.5</v>
      </c>
      <c r="I443" s="4">
        <v>0</v>
      </c>
    </row>
    <row r="444" spans="1:9" x14ac:dyDescent="0.2">
      <c r="A444" s="2">
        <v>20</v>
      </c>
      <c r="B444" s="1" t="s">
        <v>175</v>
      </c>
      <c r="C444" s="4">
        <v>2</v>
      </c>
      <c r="D444" s="8">
        <v>1.18</v>
      </c>
      <c r="E444" s="4">
        <v>0</v>
      </c>
      <c r="F444" s="8">
        <v>0</v>
      </c>
      <c r="G444" s="4">
        <v>2</v>
      </c>
      <c r="H444" s="8">
        <v>2.5</v>
      </c>
      <c r="I444" s="4">
        <v>0</v>
      </c>
    </row>
    <row r="445" spans="1:9" x14ac:dyDescent="0.2">
      <c r="A445" s="2">
        <v>20</v>
      </c>
      <c r="B445" s="1" t="s">
        <v>112</v>
      </c>
      <c r="C445" s="4">
        <v>2</v>
      </c>
      <c r="D445" s="8">
        <v>1.18</v>
      </c>
      <c r="E445" s="4">
        <v>2</v>
      </c>
      <c r="F445" s="8">
        <v>2.41</v>
      </c>
      <c r="G445" s="4">
        <v>0</v>
      </c>
      <c r="H445" s="8">
        <v>0</v>
      </c>
      <c r="I445" s="4">
        <v>0</v>
      </c>
    </row>
    <row r="446" spans="1:9" x14ac:dyDescent="0.2">
      <c r="A446" s="2">
        <v>20</v>
      </c>
      <c r="B446" s="1" t="s">
        <v>176</v>
      </c>
      <c r="C446" s="4">
        <v>2</v>
      </c>
      <c r="D446" s="8">
        <v>1.18</v>
      </c>
      <c r="E446" s="4">
        <v>0</v>
      </c>
      <c r="F446" s="8">
        <v>0</v>
      </c>
      <c r="G446" s="4">
        <v>2</v>
      </c>
      <c r="H446" s="8">
        <v>2.5</v>
      </c>
      <c r="I446" s="4">
        <v>0</v>
      </c>
    </row>
    <row r="447" spans="1:9" x14ac:dyDescent="0.2">
      <c r="A447" s="2">
        <v>20</v>
      </c>
      <c r="B447" s="1" t="s">
        <v>177</v>
      </c>
      <c r="C447" s="4">
        <v>2</v>
      </c>
      <c r="D447" s="8">
        <v>1.18</v>
      </c>
      <c r="E447" s="4">
        <v>1</v>
      </c>
      <c r="F447" s="8">
        <v>1.2</v>
      </c>
      <c r="G447" s="4">
        <v>1</v>
      </c>
      <c r="H447" s="8">
        <v>1.25</v>
      </c>
      <c r="I447" s="4">
        <v>0</v>
      </c>
    </row>
    <row r="448" spans="1:9" x14ac:dyDescent="0.2">
      <c r="A448" s="2">
        <v>20</v>
      </c>
      <c r="B448" s="1" t="s">
        <v>163</v>
      </c>
      <c r="C448" s="4">
        <v>2</v>
      </c>
      <c r="D448" s="8">
        <v>1.18</v>
      </c>
      <c r="E448" s="4">
        <v>0</v>
      </c>
      <c r="F448" s="8">
        <v>0</v>
      </c>
      <c r="G448" s="4">
        <v>2</v>
      </c>
      <c r="H448" s="8">
        <v>2.5</v>
      </c>
      <c r="I448" s="4">
        <v>0</v>
      </c>
    </row>
    <row r="449" spans="1:9" x14ac:dyDescent="0.2">
      <c r="A449" s="2">
        <v>20</v>
      </c>
      <c r="B449" s="1" t="s">
        <v>178</v>
      </c>
      <c r="C449" s="4">
        <v>2</v>
      </c>
      <c r="D449" s="8">
        <v>1.18</v>
      </c>
      <c r="E449" s="4">
        <v>0</v>
      </c>
      <c r="F449" s="8">
        <v>0</v>
      </c>
      <c r="G449" s="4">
        <v>2</v>
      </c>
      <c r="H449" s="8">
        <v>2.5</v>
      </c>
      <c r="I449" s="4">
        <v>0</v>
      </c>
    </row>
    <row r="450" spans="1:9" x14ac:dyDescent="0.2">
      <c r="A450" s="2">
        <v>20</v>
      </c>
      <c r="B450" s="1" t="s">
        <v>179</v>
      </c>
      <c r="C450" s="4">
        <v>2</v>
      </c>
      <c r="D450" s="8">
        <v>1.18</v>
      </c>
      <c r="E450" s="4">
        <v>0</v>
      </c>
      <c r="F450" s="8">
        <v>0</v>
      </c>
      <c r="G450" s="4">
        <v>2</v>
      </c>
      <c r="H450" s="8">
        <v>2.5</v>
      </c>
      <c r="I450" s="4">
        <v>0</v>
      </c>
    </row>
    <row r="451" spans="1:9" x14ac:dyDescent="0.2">
      <c r="A451" s="2">
        <v>20</v>
      </c>
      <c r="B451" s="1" t="s">
        <v>152</v>
      </c>
      <c r="C451" s="4">
        <v>2</v>
      </c>
      <c r="D451" s="8">
        <v>1.18</v>
      </c>
      <c r="E451" s="4">
        <v>2</v>
      </c>
      <c r="F451" s="8">
        <v>2.41</v>
      </c>
      <c r="G451" s="4">
        <v>0</v>
      </c>
      <c r="H451" s="8">
        <v>0</v>
      </c>
      <c r="I451" s="4">
        <v>0</v>
      </c>
    </row>
    <row r="452" spans="1:9" x14ac:dyDescent="0.2">
      <c r="A452" s="2">
        <v>20</v>
      </c>
      <c r="B452" s="1" t="s">
        <v>132</v>
      </c>
      <c r="C452" s="4">
        <v>2</v>
      </c>
      <c r="D452" s="8">
        <v>1.18</v>
      </c>
      <c r="E452" s="4">
        <v>2</v>
      </c>
      <c r="F452" s="8">
        <v>2.41</v>
      </c>
      <c r="G452" s="4">
        <v>0</v>
      </c>
      <c r="H452" s="8">
        <v>0</v>
      </c>
      <c r="I452" s="4">
        <v>0</v>
      </c>
    </row>
    <row r="453" spans="1:9" x14ac:dyDescent="0.2">
      <c r="A453" s="2">
        <v>20</v>
      </c>
      <c r="B453" s="1" t="s">
        <v>180</v>
      </c>
      <c r="C453" s="4">
        <v>2</v>
      </c>
      <c r="D453" s="8">
        <v>1.18</v>
      </c>
      <c r="E453" s="4">
        <v>0</v>
      </c>
      <c r="F453" s="8">
        <v>0</v>
      </c>
      <c r="G453" s="4">
        <v>2</v>
      </c>
      <c r="H453" s="8">
        <v>2.5</v>
      </c>
      <c r="I453" s="4">
        <v>0</v>
      </c>
    </row>
    <row r="454" spans="1:9" x14ac:dyDescent="0.2">
      <c r="A454" s="2">
        <v>20</v>
      </c>
      <c r="B454" s="1" t="s">
        <v>128</v>
      </c>
      <c r="C454" s="4">
        <v>2</v>
      </c>
      <c r="D454" s="8">
        <v>1.18</v>
      </c>
      <c r="E454" s="4">
        <v>1</v>
      </c>
      <c r="F454" s="8">
        <v>1.2</v>
      </c>
      <c r="G454" s="4">
        <v>1</v>
      </c>
      <c r="H454" s="8">
        <v>1.25</v>
      </c>
      <c r="I454" s="4">
        <v>0</v>
      </c>
    </row>
    <row r="455" spans="1:9" x14ac:dyDescent="0.2">
      <c r="A455" s="2">
        <v>20</v>
      </c>
      <c r="B455" s="1" t="s">
        <v>134</v>
      </c>
      <c r="C455" s="4">
        <v>2</v>
      </c>
      <c r="D455" s="8">
        <v>1.18</v>
      </c>
      <c r="E455" s="4">
        <v>1</v>
      </c>
      <c r="F455" s="8">
        <v>1.2</v>
      </c>
      <c r="G455" s="4">
        <v>1</v>
      </c>
      <c r="H455" s="8">
        <v>1.25</v>
      </c>
      <c r="I455" s="4">
        <v>0</v>
      </c>
    </row>
    <row r="456" spans="1:9" x14ac:dyDescent="0.2">
      <c r="A456" s="2">
        <v>20</v>
      </c>
      <c r="B456" s="1" t="s">
        <v>171</v>
      </c>
      <c r="C456" s="4">
        <v>2</v>
      </c>
      <c r="D456" s="8">
        <v>1.18</v>
      </c>
      <c r="E456" s="4">
        <v>0</v>
      </c>
      <c r="F456" s="8">
        <v>0</v>
      </c>
      <c r="G456" s="4">
        <v>2</v>
      </c>
      <c r="H456" s="8">
        <v>2.5</v>
      </c>
      <c r="I456" s="4">
        <v>0</v>
      </c>
    </row>
    <row r="457" spans="1:9" x14ac:dyDescent="0.2">
      <c r="A457" s="2">
        <v>20</v>
      </c>
      <c r="B457" s="1" t="s">
        <v>139</v>
      </c>
      <c r="C457" s="4">
        <v>2</v>
      </c>
      <c r="D457" s="8">
        <v>1.18</v>
      </c>
      <c r="E457" s="4">
        <v>1</v>
      </c>
      <c r="F457" s="8">
        <v>1.2</v>
      </c>
      <c r="G457" s="4">
        <v>1</v>
      </c>
      <c r="H457" s="8">
        <v>1.25</v>
      </c>
      <c r="I457" s="4">
        <v>0</v>
      </c>
    </row>
    <row r="458" spans="1:9" x14ac:dyDescent="0.2">
      <c r="A458" s="2">
        <v>20</v>
      </c>
      <c r="B458" s="1" t="s">
        <v>182</v>
      </c>
      <c r="C458" s="4">
        <v>2</v>
      </c>
      <c r="D458" s="8">
        <v>1.18</v>
      </c>
      <c r="E458" s="4">
        <v>2</v>
      </c>
      <c r="F458" s="8">
        <v>2.41</v>
      </c>
      <c r="G458" s="4">
        <v>0</v>
      </c>
      <c r="H458" s="8">
        <v>0</v>
      </c>
      <c r="I458" s="4">
        <v>0</v>
      </c>
    </row>
    <row r="459" spans="1:9" x14ac:dyDescent="0.2">
      <c r="A459" s="2">
        <v>20</v>
      </c>
      <c r="B459" s="1" t="s">
        <v>144</v>
      </c>
      <c r="C459" s="4">
        <v>2</v>
      </c>
      <c r="D459" s="8">
        <v>1.18</v>
      </c>
      <c r="E459" s="4">
        <v>0</v>
      </c>
      <c r="F459" s="8">
        <v>0</v>
      </c>
      <c r="G459" s="4">
        <v>0</v>
      </c>
      <c r="H459" s="8">
        <v>0</v>
      </c>
      <c r="I459" s="4">
        <v>0</v>
      </c>
    </row>
    <row r="460" spans="1:9" x14ac:dyDescent="0.2">
      <c r="A460" s="2">
        <v>20</v>
      </c>
      <c r="B460" s="1" t="s">
        <v>133</v>
      </c>
      <c r="C460" s="4">
        <v>2</v>
      </c>
      <c r="D460" s="8">
        <v>1.18</v>
      </c>
      <c r="E460" s="4">
        <v>2</v>
      </c>
      <c r="F460" s="8">
        <v>2.41</v>
      </c>
      <c r="G460" s="4">
        <v>0</v>
      </c>
      <c r="H460" s="8">
        <v>0</v>
      </c>
      <c r="I460" s="4">
        <v>0</v>
      </c>
    </row>
    <row r="461" spans="1:9" x14ac:dyDescent="0.2">
      <c r="A461" s="2">
        <v>20</v>
      </c>
      <c r="B461" s="1" t="s">
        <v>174</v>
      </c>
      <c r="C461" s="4">
        <v>2</v>
      </c>
      <c r="D461" s="8">
        <v>1.18</v>
      </c>
      <c r="E461" s="4">
        <v>0</v>
      </c>
      <c r="F461" s="8">
        <v>0</v>
      </c>
      <c r="G461" s="4">
        <v>2</v>
      </c>
      <c r="H461" s="8">
        <v>2.5</v>
      </c>
      <c r="I461" s="4">
        <v>0</v>
      </c>
    </row>
    <row r="462" spans="1:9" x14ac:dyDescent="0.2">
      <c r="A462" s="1"/>
      <c r="C462" s="4"/>
      <c r="D462" s="8"/>
      <c r="E462" s="4"/>
      <c r="F462" s="8"/>
      <c r="G462" s="4"/>
      <c r="H462" s="8"/>
      <c r="I462" s="4"/>
    </row>
    <row r="463" spans="1:9" x14ac:dyDescent="0.2">
      <c r="A463" s="1" t="s">
        <v>19</v>
      </c>
      <c r="C463" s="4"/>
      <c r="D463" s="8"/>
      <c r="E463" s="4"/>
      <c r="F463" s="8"/>
      <c r="G463" s="4"/>
      <c r="H463" s="8"/>
      <c r="I463" s="4"/>
    </row>
    <row r="464" spans="1:9" x14ac:dyDescent="0.2">
      <c r="A464" s="2">
        <v>1</v>
      </c>
      <c r="B464" s="1" t="s">
        <v>108</v>
      </c>
      <c r="C464" s="4">
        <v>15</v>
      </c>
      <c r="D464" s="8">
        <v>4.59</v>
      </c>
      <c r="E464" s="4">
        <v>1</v>
      </c>
      <c r="F464" s="8">
        <v>0.72</v>
      </c>
      <c r="G464" s="4">
        <v>14</v>
      </c>
      <c r="H464" s="8">
        <v>7.49</v>
      </c>
      <c r="I464" s="4">
        <v>0</v>
      </c>
    </row>
    <row r="465" spans="1:9" x14ac:dyDescent="0.2">
      <c r="A465" s="2">
        <v>2</v>
      </c>
      <c r="B465" s="1" t="s">
        <v>123</v>
      </c>
      <c r="C465" s="4">
        <v>12</v>
      </c>
      <c r="D465" s="8">
        <v>3.67</v>
      </c>
      <c r="E465" s="4">
        <v>12</v>
      </c>
      <c r="F465" s="8">
        <v>8.6999999999999993</v>
      </c>
      <c r="G465" s="4">
        <v>0</v>
      </c>
      <c r="H465" s="8">
        <v>0</v>
      </c>
      <c r="I465" s="4">
        <v>0</v>
      </c>
    </row>
    <row r="466" spans="1:9" x14ac:dyDescent="0.2">
      <c r="A466" s="2">
        <v>3</v>
      </c>
      <c r="B466" s="1" t="s">
        <v>114</v>
      </c>
      <c r="C466" s="4">
        <v>10</v>
      </c>
      <c r="D466" s="8">
        <v>3.06</v>
      </c>
      <c r="E466" s="4">
        <v>6</v>
      </c>
      <c r="F466" s="8">
        <v>4.3499999999999996</v>
      </c>
      <c r="G466" s="4">
        <v>4</v>
      </c>
      <c r="H466" s="8">
        <v>2.14</v>
      </c>
      <c r="I466" s="4">
        <v>0</v>
      </c>
    </row>
    <row r="467" spans="1:9" x14ac:dyDescent="0.2">
      <c r="A467" s="2">
        <v>3</v>
      </c>
      <c r="B467" s="1" t="s">
        <v>127</v>
      </c>
      <c r="C467" s="4">
        <v>10</v>
      </c>
      <c r="D467" s="8">
        <v>3.06</v>
      </c>
      <c r="E467" s="4">
        <v>5</v>
      </c>
      <c r="F467" s="8">
        <v>3.62</v>
      </c>
      <c r="G467" s="4">
        <v>5</v>
      </c>
      <c r="H467" s="8">
        <v>2.67</v>
      </c>
      <c r="I467" s="4">
        <v>0</v>
      </c>
    </row>
    <row r="468" spans="1:9" x14ac:dyDescent="0.2">
      <c r="A468" s="2">
        <v>5</v>
      </c>
      <c r="B468" s="1" t="s">
        <v>111</v>
      </c>
      <c r="C468" s="4">
        <v>9</v>
      </c>
      <c r="D468" s="8">
        <v>2.75</v>
      </c>
      <c r="E468" s="4">
        <v>6</v>
      </c>
      <c r="F468" s="8">
        <v>4.3499999999999996</v>
      </c>
      <c r="G468" s="4">
        <v>3</v>
      </c>
      <c r="H468" s="8">
        <v>1.6</v>
      </c>
      <c r="I468" s="4">
        <v>0</v>
      </c>
    </row>
    <row r="469" spans="1:9" x14ac:dyDescent="0.2">
      <c r="A469" s="2">
        <v>5</v>
      </c>
      <c r="B469" s="1" t="s">
        <v>154</v>
      </c>
      <c r="C469" s="4">
        <v>9</v>
      </c>
      <c r="D469" s="8">
        <v>2.75</v>
      </c>
      <c r="E469" s="4">
        <v>4</v>
      </c>
      <c r="F469" s="8">
        <v>2.9</v>
      </c>
      <c r="G469" s="4">
        <v>5</v>
      </c>
      <c r="H469" s="8">
        <v>2.67</v>
      </c>
      <c r="I469" s="4">
        <v>0</v>
      </c>
    </row>
    <row r="470" spans="1:9" x14ac:dyDescent="0.2">
      <c r="A470" s="2">
        <v>5</v>
      </c>
      <c r="B470" s="1" t="s">
        <v>120</v>
      </c>
      <c r="C470" s="4">
        <v>9</v>
      </c>
      <c r="D470" s="8">
        <v>2.75</v>
      </c>
      <c r="E470" s="4">
        <v>8</v>
      </c>
      <c r="F470" s="8">
        <v>5.8</v>
      </c>
      <c r="G470" s="4">
        <v>1</v>
      </c>
      <c r="H470" s="8">
        <v>0.53</v>
      </c>
      <c r="I470" s="4">
        <v>0</v>
      </c>
    </row>
    <row r="471" spans="1:9" x14ac:dyDescent="0.2">
      <c r="A471" s="2">
        <v>8</v>
      </c>
      <c r="B471" s="1" t="s">
        <v>117</v>
      </c>
      <c r="C471" s="4">
        <v>8</v>
      </c>
      <c r="D471" s="8">
        <v>2.4500000000000002</v>
      </c>
      <c r="E471" s="4">
        <v>1</v>
      </c>
      <c r="F471" s="8">
        <v>0.72</v>
      </c>
      <c r="G471" s="4">
        <v>7</v>
      </c>
      <c r="H471" s="8">
        <v>3.74</v>
      </c>
      <c r="I471" s="4">
        <v>0</v>
      </c>
    </row>
    <row r="472" spans="1:9" x14ac:dyDescent="0.2">
      <c r="A472" s="2">
        <v>8</v>
      </c>
      <c r="B472" s="1" t="s">
        <v>124</v>
      </c>
      <c r="C472" s="4">
        <v>8</v>
      </c>
      <c r="D472" s="8">
        <v>2.4500000000000002</v>
      </c>
      <c r="E472" s="4">
        <v>6</v>
      </c>
      <c r="F472" s="8">
        <v>4.3499999999999996</v>
      </c>
      <c r="G472" s="4">
        <v>2</v>
      </c>
      <c r="H472" s="8">
        <v>1.07</v>
      </c>
      <c r="I472" s="4">
        <v>0</v>
      </c>
    </row>
    <row r="473" spans="1:9" x14ac:dyDescent="0.2">
      <c r="A473" s="2">
        <v>10</v>
      </c>
      <c r="B473" s="1" t="s">
        <v>155</v>
      </c>
      <c r="C473" s="4">
        <v>7</v>
      </c>
      <c r="D473" s="8">
        <v>2.14</v>
      </c>
      <c r="E473" s="4">
        <v>2</v>
      </c>
      <c r="F473" s="8">
        <v>1.45</v>
      </c>
      <c r="G473" s="4">
        <v>5</v>
      </c>
      <c r="H473" s="8">
        <v>2.67</v>
      </c>
      <c r="I473" s="4">
        <v>0</v>
      </c>
    </row>
    <row r="474" spans="1:9" x14ac:dyDescent="0.2">
      <c r="A474" s="2">
        <v>10</v>
      </c>
      <c r="B474" s="1" t="s">
        <v>113</v>
      </c>
      <c r="C474" s="4">
        <v>7</v>
      </c>
      <c r="D474" s="8">
        <v>2.14</v>
      </c>
      <c r="E474" s="4">
        <v>7</v>
      </c>
      <c r="F474" s="8">
        <v>5.07</v>
      </c>
      <c r="G474" s="4">
        <v>0</v>
      </c>
      <c r="H474" s="8">
        <v>0</v>
      </c>
      <c r="I474" s="4">
        <v>0</v>
      </c>
    </row>
    <row r="475" spans="1:9" x14ac:dyDescent="0.2">
      <c r="A475" s="2">
        <v>10</v>
      </c>
      <c r="B475" s="1" t="s">
        <v>128</v>
      </c>
      <c r="C475" s="4">
        <v>7</v>
      </c>
      <c r="D475" s="8">
        <v>2.14</v>
      </c>
      <c r="E475" s="4">
        <v>1</v>
      </c>
      <c r="F475" s="8">
        <v>0.72</v>
      </c>
      <c r="G475" s="4">
        <v>6</v>
      </c>
      <c r="H475" s="8">
        <v>3.21</v>
      </c>
      <c r="I475" s="4">
        <v>0</v>
      </c>
    </row>
    <row r="476" spans="1:9" x14ac:dyDescent="0.2">
      <c r="A476" s="2">
        <v>13</v>
      </c>
      <c r="B476" s="1" t="s">
        <v>185</v>
      </c>
      <c r="C476" s="4">
        <v>6</v>
      </c>
      <c r="D476" s="8">
        <v>1.83</v>
      </c>
      <c r="E476" s="4">
        <v>2</v>
      </c>
      <c r="F476" s="8">
        <v>1.45</v>
      </c>
      <c r="G476" s="4">
        <v>4</v>
      </c>
      <c r="H476" s="8">
        <v>2.14</v>
      </c>
      <c r="I476" s="4">
        <v>0</v>
      </c>
    </row>
    <row r="477" spans="1:9" x14ac:dyDescent="0.2">
      <c r="A477" s="2">
        <v>13</v>
      </c>
      <c r="B477" s="1" t="s">
        <v>179</v>
      </c>
      <c r="C477" s="4">
        <v>6</v>
      </c>
      <c r="D477" s="8">
        <v>1.83</v>
      </c>
      <c r="E477" s="4">
        <v>2</v>
      </c>
      <c r="F477" s="8">
        <v>1.45</v>
      </c>
      <c r="G477" s="4">
        <v>4</v>
      </c>
      <c r="H477" s="8">
        <v>2.14</v>
      </c>
      <c r="I477" s="4">
        <v>0</v>
      </c>
    </row>
    <row r="478" spans="1:9" x14ac:dyDescent="0.2">
      <c r="A478" s="2">
        <v>13</v>
      </c>
      <c r="B478" s="1" t="s">
        <v>125</v>
      </c>
      <c r="C478" s="4">
        <v>6</v>
      </c>
      <c r="D478" s="8">
        <v>1.83</v>
      </c>
      <c r="E478" s="4">
        <v>4</v>
      </c>
      <c r="F478" s="8">
        <v>2.9</v>
      </c>
      <c r="G478" s="4">
        <v>2</v>
      </c>
      <c r="H478" s="8">
        <v>1.07</v>
      </c>
      <c r="I478" s="4">
        <v>0</v>
      </c>
    </row>
    <row r="479" spans="1:9" x14ac:dyDescent="0.2">
      <c r="A479" s="2">
        <v>16</v>
      </c>
      <c r="B479" s="1" t="s">
        <v>112</v>
      </c>
      <c r="C479" s="4">
        <v>5</v>
      </c>
      <c r="D479" s="8">
        <v>1.53</v>
      </c>
      <c r="E479" s="4">
        <v>2</v>
      </c>
      <c r="F479" s="8">
        <v>1.45</v>
      </c>
      <c r="G479" s="4">
        <v>3</v>
      </c>
      <c r="H479" s="8">
        <v>1.6</v>
      </c>
      <c r="I479" s="4">
        <v>0</v>
      </c>
    </row>
    <row r="480" spans="1:9" x14ac:dyDescent="0.2">
      <c r="A480" s="2">
        <v>16</v>
      </c>
      <c r="B480" s="1" t="s">
        <v>163</v>
      </c>
      <c r="C480" s="4">
        <v>5</v>
      </c>
      <c r="D480" s="8">
        <v>1.53</v>
      </c>
      <c r="E480" s="4">
        <v>0</v>
      </c>
      <c r="F480" s="8">
        <v>0</v>
      </c>
      <c r="G480" s="4">
        <v>5</v>
      </c>
      <c r="H480" s="8">
        <v>2.67</v>
      </c>
      <c r="I480" s="4">
        <v>0</v>
      </c>
    </row>
    <row r="481" spans="1:9" x14ac:dyDescent="0.2">
      <c r="A481" s="2">
        <v>16</v>
      </c>
      <c r="B481" s="1" t="s">
        <v>186</v>
      </c>
      <c r="C481" s="4">
        <v>5</v>
      </c>
      <c r="D481" s="8">
        <v>1.53</v>
      </c>
      <c r="E481" s="4">
        <v>2</v>
      </c>
      <c r="F481" s="8">
        <v>1.45</v>
      </c>
      <c r="G481" s="4">
        <v>3</v>
      </c>
      <c r="H481" s="8">
        <v>1.6</v>
      </c>
      <c r="I481" s="4">
        <v>0</v>
      </c>
    </row>
    <row r="482" spans="1:9" x14ac:dyDescent="0.2">
      <c r="A482" s="2">
        <v>16</v>
      </c>
      <c r="B482" s="1" t="s">
        <v>122</v>
      </c>
      <c r="C482" s="4">
        <v>5</v>
      </c>
      <c r="D482" s="8">
        <v>1.53</v>
      </c>
      <c r="E482" s="4">
        <v>4</v>
      </c>
      <c r="F482" s="8">
        <v>2.9</v>
      </c>
      <c r="G482" s="4">
        <v>1</v>
      </c>
      <c r="H482" s="8">
        <v>0.53</v>
      </c>
      <c r="I482" s="4">
        <v>0</v>
      </c>
    </row>
    <row r="483" spans="1:9" x14ac:dyDescent="0.2">
      <c r="A483" s="2">
        <v>16</v>
      </c>
      <c r="B483" s="1" t="s">
        <v>133</v>
      </c>
      <c r="C483" s="4">
        <v>5</v>
      </c>
      <c r="D483" s="8">
        <v>1.53</v>
      </c>
      <c r="E483" s="4">
        <v>3</v>
      </c>
      <c r="F483" s="8">
        <v>2.17</v>
      </c>
      <c r="G483" s="4">
        <v>2</v>
      </c>
      <c r="H483" s="8">
        <v>1.07</v>
      </c>
      <c r="I483" s="4">
        <v>0</v>
      </c>
    </row>
    <row r="484" spans="1:9" x14ac:dyDescent="0.2">
      <c r="A484" s="2">
        <v>16</v>
      </c>
      <c r="B484" s="1" t="s">
        <v>126</v>
      </c>
      <c r="C484" s="4">
        <v>5</v>
      </c>
      <c r="D484" s="8">
        <v>1.53</v>
      </c>
      <c r="E484" s="4">
        <v>5</v>
      </c>
      <c r="F484" s="8">
        <v>3.62</v>
      </c>
      <c r="G484" s="4">
        <v>0</v>
      </c>
      <c r="H484" s="8">
        <v>0</v>
      </c>
      <c r="I484" s="4">
        <v>0</v>
      </c>
    </row>
    <row r="485" spans="1:9" x14ac:dyDescent="0.2">
      <c r="A485" s="1"/>
      <c r="C485" s="4"/>
      <c r="D485" s="8"/>
      <c r="E485" s="4"/>
      <c r="F485" s="8"/>
      <c r="G485" s="4"/>
      <c r="H485" s="8"/>
      <c r="I485" s="4"/>
    </row>
    <row r="486" spans="1:9" x14ac:dyDescent="0.2">
      <c r="A486" s="1" t="s">
        <v>20</v>
      </c>
      <c r="C486" s="4"/>
      <c r="D486" s="8"/>
      <c r="E486" s="4"/>
      <c r="F486" s="8"/>
      <c r="G486" s="4"/>
      <c r="H486" s="8"/>
      <c r="I486" s="4"/>
    </row>
    <row r="487" spans="1:9" x14ac:dyDescent="0.2">
      <c r="A487" s="2">
        <v>1</v>
      </c>
      <c r="B487" s="1" t="s">
        <v>124</v>
      </c>
      <c r="C487" s="4">
        <v>17</v>
      </c>
      <c r="D487" s="8">
        <v>4.91</v>
      </c>
      <c r="E487" s="4">
        <v>17</v>
      </c>
      <c r="F487" s="8">
        <v>7.69</v>
      </c>
      <c r="G487" s="4">
        <v>0</v>
      </c>
      <c r="H487" s="8">
        <v>0</v>
      </c>
      <c r="I487" s="4">
        <v>0</v>
      </c>
    </row>
    <row r="488" spans="1:9" x14ac:dyDescent="0.2">
      <c r="A488" s="2">
        <v>2</v>
      </c>
      <c r="B488" s="1" t="s">
        <v>158</v>
      </c>
      <c r="C488" s="4">
        <v>11</v>
      </c>
      <c r="D488" s="8">
        <v>3.18</v>
      </c>
      <c r="E488" s="4">
        <v>11</v>
      </c>
      <c r="F488" s="8">
        <v>4.9800000000000004</v>
      </c>
      <c r="G488" s="4">
        <v>0</v>
      </c>
      <c r="H488" s="8">
        <v>0</v>
      </c>
      <c r="I488" s="4">
        <v>0</v>
      </c>
    </row>
    <row r="489" spans="1:9" x14ac:dyDescent="0.2">
      <c r="A489" s="2">
        <v>3</v>
      </c>
      <c r="B489" s="1" t="s">
        <v>110</v>
      </c>
      <c r="C489" s="4">
        <v>10</v>
      </c>
      <c r="D489" s="8">
        <v>2.89</v>
      </c>
      <c r="E489" s="4">
        <v>5</v>
      </c>
      <c r="F489" s="8">
        <v>2.2599999999999998</v>
      </c>
      <c r="G489" s="4">
        <v>5</v>
      </c>
      <c r="H489" s="8">
        <v>4.3099999999999996</v>
      </c>
      <c r="I489" s="4">
        <v>0</v>
      </c>
    </row>
    <row r="490" spans="1:9" x14ac:dyDescent="0.2">
      <c r="A490" s="2">
        <v>3</v>
      </c>
      <c r="B490" s="1" t="s">
        <v>123</v>
      </c>
      <c r="C490" s="4">
        <v>10</v>
      </c>
      <c r="D490" s="8">
        <v>2.89</v>
      </c>
      <c r="E490" s="4">
        <v>10</v>
      </c>
      <c r="F490" s="8">
        <v>4.5199999999999996</v>
      </c>
      <c r="G490" s="4">
        <v>0</v>
      </c>
      <c r="H490" s="8">
        <v>0</v>
      </c>
      <c r="I490" s="4">
        <v>0</v>
      </c>
    </row>
    <row r="491" spans="1:9" x14ac:dyDescent="0.2">
      <c r="A491" s="2">
        <v>5</v>
      </c>
      <c r="B491" s="1" t="s">
        <v>111</v>
      </c>
      <c r="C491" s="4">
        <v>9</v>
      </c>
      <c r="D491" s="8">
        <v>2.6</v>
      </c>
      <c r="E491" s="4">
        <v>6</v>
      </c>
      <c r="F491" s="8">
        <v>2.71</v>
      </c>
      <c r="G491" s="4">
        <v>3</v>
      </c>
      <c r="H491" s="8">
        <v>2.59</v>
      </c>
      <c r="I491" s="4">
        <v>0</v>
      </c>
    </row>
    <row r="492" spans="1:9" x14ac:dyDescent="0.2">
      <c r="A492" s="2">
        <v>5</v>
      </c>
      <c r="B492" s="1" t="s">
        <v>112</v>
      </c>
      <c r="C492" s="4">
        <v>9</v>
      </c>
      <c r="D492" s="8">
        <v>2.6</v>
      </c>
      <c r="E492" s="4">
        <v>8</v>
      </c>
      <c r="F492" s="8">
        <v>3.62</v>
      </c>
      <c r="G492" s="4">
        <v>1</v>
      </c>
      <c r="H492" s="8">
        <v>0.86</v>
      </c>
      <c r="I492" s="4">
        <v>0</v>
      </c>
    </row>
    <row r="493" spans="1:9" x14ac:dyDescent="0.2">
      <c r="A493" s="2">
        <v>5</v>
      </c>
      <c r="B493" s="1" t="s">
        <v>118</v>
      </c>
      <c r="C493" s="4">
        <v>9</v>
      </c>
      <c r="D493" s="8">
        <v>2.6</v>
      </c>
      <c r="E493" s="4">
        <v>3</v>
      </c>
      <c r="F493" s="8">
        <v>1.36</v>
      </c>
      <c r="G493" s="4">
        <v>6</v>
      </c>
      <c r="H493" s="8">
        <v>5.17</v>
      </c>
      <c r="I493" s="4">
        <v>0</v>
      </c>
    </row>
    <row r="494" spans="1:9" x14ac:dyDescent="0.2">
      <c r="A494" s="2">
        <v>5</v>
      </c>
      <c r="B494" s="1" t="s">
        <v>153</v>
      </c>
      <c r="C494" s="4">
        <v>9</v>
      </c>
      <c r="D494" s="8">
        <v>2.6</v>
      </c>
      <c r="E494" s="4">
        <v>3</v>
      </c>
      <c r="F494" s="8">
        <v>1.36</v>
      </c>
      <c r="G494" s="4">
        <v>5</v>
      </c>
      <c r="H494" s="8">
        <v>4.3099999999999996</v>
      </c>
      <c r="I494" s="4">
        <v>0</v>
      </c>
    </row>
    <row r="495" spans="1:9" x14ac:dyDescent="0.2">
      <c r="A495" s="2">
        <v>5</v>
      </c>
      <c r="B495" s="1" t="s">
        <v>127</v>
      </c>
      <c r="C495" s="4">
        <v>9</v>
      </c>
      <c r="D495" s="8">
        <v>2.6</v>
      </c>
      <c r="E495" s="4">
        <v>8</v>
      </c>
      <c r="F495" s="8">
        <v>3.62</v>
      </c>
      <c r="G495" s="4">
        <v>1</v>
      </c>
      <c r="H495" s="8">
        <v>0.86</v>
      </c>
      <c r="I495" s="4">
        <v>0</v>
      </c>
    </row>
    <row r="496" spans="1:9" x14ac:dyDescent="0.2">
      <c r="A496" s="2">
        <v>10</v>
      </c>
      <c r="B496" s="1" t="s">
        <v>149</v>
      </c>
      <c r="C496" s="4">
        <v>8</v>
      </c>
      <c r="D496" s="8">
        <v>2.31</v>
      </c>
      <c r="E496" s="4">
        <v>6</v>
      </c>
      <c r="F496" s="8">
        <v>2.71</v>
      </c>
      <c r="G496" s="4">
        <v>2</v>
      </c>
      <c r="H496" s="8">
        <v>1.72</v>
      </c>
      <c r="I496" s="4">
        <v>0</v>
      </c>
    </row>
    <row r="497" spans="1:9" x14ac:dyDescent="0.2">
      <c r="A497" s="2">
        <v>11</v>
      </c>
      <c r="B497" s="1" t="s">
        <v>109</v>
      </c>
      <c r="C497" s="4">
        <v>7</v>
      </c>
      <c r="D497" s="8">
        <v>2.02</v>
      </c>
      <c r="E497" s="4">
        <v>3</v>
      </c>
      <c r="F497" s="8">
        <v>1.36</v>
      </c>
      <c r="G497" s="4">
        <v>4</v>
      </c>
      <c r="H497" s="8">
        <v>3.45</v>
      </c>
      <c r="I497" s="4">
        <v>0</v>
      </c>
    </row>
    <row r="498" spans="1:9" x14ac:dyDescent="0.2">
      <c r="A498" s="2">
        <v>11</v>
      </c>
      <c r="B498" s="1" t="s">
        <v>151</v>
      </c>
      <c r="C498" s="4">
        <v>7</v>
      </c>
      <c r="D498" s="8">
        <v>2.02</v>
      </c>
      <c r="E498" s="4">
        <v>3</v>
      </c>
      <c r="F498" s="8">
        <v>1.36</v>
      </c>
      <c r="G498" s="4">
        <v>4</v>
      </c>
      <c r="H498" s="8">
        <v>3.45</v>
      </c>
      <c r="I498" s="4">
        <v>0</v>
      </c>
    </row>
    <row r="499" spans="1:9" x14ac:dyDescent="0.2">
      <c r="A499" s="2">
        <v>11</v>
      </c>
      <c r="B499" s="1" t="s">
        <v>132</v>
      </c>
      <c r="C499" s="4">
        <v>7</v>
      </c>
      <c r="D499" s="8">
        <v>2.02</v>
      </c>
      <c r="E499" s="4">
        <v>5</v>
      </c>
      <c r="F499" s="8">
        <v>2.2599999999999998</v>
      </c>
      <c r="G499" s="4">
        <v>2</v>
      </c>
      <c r="H499" s="8">
        <v>1.72</v>
      </c>
      <c r="I499" s="4">
        <v>0</v>
      </c>
    </row>
    <row r="500" spans="1:9" x14ac:dyDescent="0.2">
      <c r="A500" s="2">
        <v>11</v>
      </c>
      <c r="B500" s="1" t="s">
        <v>114</v>
      </c>
      <c r="C500" s="4">
        <v>7</v>
      </c>
      <c r="D500" s="8">
        <v>2.02</v>
      </c>
      <c r="E500" s="4">
        <v>5</v>
      </c>
      <c r="F500" s="8">
        <v>2.2599999999999998</v>
      </c>
      <c r="G500" s="4">
        <v>2</v>
      </c>
      <c r="H500" s="8">
        <v>1.72</v>
      </c>
      <c r="I500" s="4">
        <v>0</v>
      </c>
    </row>
    <row r="501" spans="1:9" x14ac:dyDescent="0.2">
      <c r="A501" s="2">
        <v>15</v>
      </c>
      <c r="B501" s="1" t="s">
        <v>142</v>
      </c>
      <c r="C501" s="4">
        <v>6</v>
      </c>
      <c r="D501" s="8">
        <v>1.73</v>
      </c>
      <c r="E501" s="4">
        <v>3</v>
      </c>
      <c r="F501" s="8">
        <v>1.36</v>
      </c>
      <c r="G501" s="4">
        <v>3</v>
      </c>
      <c r="H501" s="8">
        <v>2.59</v>
      </c>
      <c r="I501" s="4">
        <v>0</v>
      </c>
    </row>
    <row r="502" spans="1:9" x14ac:dyDescent="0.2">
      <c r="A502" s="2">
        <v>15</v>
      </c>
      <c r="B502" s="1" t="s">
        <v>122</v>
      </c>
      <c r="C502" s="4">
        <v>6</v>
      </c>
      <c r="D502" s="8">
        <v>1.73</v>
      </c>
      <c r="E502" s="4">
        <v>5</v>
      </c>
      <c r="F502" s="8">
        <v>2.2599999999999998</v>
      </c>
      <c r="G502" s="4">
        <v>1</v>
      </c>
      <c r="H502" s="8">
        <v>0.86</v>
      </c>
      <c r="I502" s="4">
        <v>0</v>
      </c>
    </row>
    <row r="503" spans="1:9" x14ac:dyDescent="0.2">
      <c r="A503" s="2">
        <v>17</v>
      </c>
      <c r="B503" s="1" t="s">
        <v>108</v>
      </c>
      <c r="C503" s="4">
        <v>5</v>
      </c>
      <c r="D503" s="8">
        <v>1.45</v>
      </c>
      <c r="E503" s="4">
        <v>2</v>
      </c>
      <c r="F503" s="8">
        <v>0.9</v>
      </c>
      <c r="G503" s="4">
        <v>3</v>
      </c>
      <c r="H503" s="8">
        <v>2.59</v>
      </c>
      <c r="I503" s="4">
        <v>0</v>
      </c>
    </row>
    <row r="504" spans="1:9" x14ac:dyDescent="0.2">
      <c r="A504" s="2">
        <v>17</v>
      </c>
      <c r="B504" s="1" t="s">
        <v>160</v>
      </c>
      <c r="C504" s="4">
        <v>5</v>
      </c>
      <c r="D504" s="8">
        <v>1.45</v>
      </c>
      <c r="E504" s="4">
        <v>5</v>
      </c>
      <c r="F504" s="8">
        <v>2.2599999999999998</v>
      </c>
      <c r="G504" s="4">
        <v>0</v>
      </c>
      <c r="H504" s="8">
        <v>0</v>
      </c>
      <c r="I504" s="4">
        <v>0</v>
      </c>
    </row>
    <row r="505" spans="1:9" x14ac:dyDescent="0.2">
      <c r="A505" s="2">
        <v>17</v>
      </c>
      <c r="B505" s="1" t="s">
        <v>187</v>
      </c>
      <c r="C505" s="4">
        <v>5</v>
      </c>
      <c r="D505" s="8">
        <v>1.45</v>
      </c>
      <c r="E505" s="4">
        <v>3</v>
      </c>
      <c r="F505" s="8">
        <v>1.36</v>
      </c>
      <c r="G505" s="4">
        <v>1</v>
      </c>
      <c r="H505" s="8">
        <v>0.86</v>
      </c>
      <c r="I505" s="4">
        <v>1</v>
      </c>
    </row>
    <row r="506" spans="1:9" x14ac:dyDescent="0.2">
      <c r="A506" s="2">
        <v>17</v>
      </c>
      <c r="B506" s="1" t="s">
        <v>156</v>
      </c>
      <c r="C506" s="4">
        <v>5</v>
      </c>
      <c r="D506" s="8">
        <v>1.45</v>
      </c>
      <c r="E506" s="4">
        <v>5</v>
      </c>
      <c r="F506" s="8">
        <v>2.2599999999999998</v>
      </c>
      <c r="G506" s="4">
        <v>0</v>
      </c>
      <c r="H506" s="8">
        <v>0</v>
      </c>
      <c r="I506" s="4">
        <v>0</v>
      </c>
    </row>
    <row r="507" spans="1:9" x14ac:dyDescent="0.2">
      <c r="A507" s="2">
        <v>17</v>
      </c>
      <c r="B507" s="1" t="s">
        <v>117</v>
      </c>
      <c r="C507" s="4">
        <v>5</v>
      </c>
      <c r="D507" s="8">
        <v>1.45</v>
      </c>
      <c r="E507" s="4">
        <v>5</v>
      </c>
      <c r="F507" s="8">
        <v>2.2599999999999998</v>
      </c>
      <c r="G507" s="4">
        <v>0</v>
      </c>
      <c r="H507" s="8">
        <v>0</v>
      </c>
      <c r="I507" s="4">
        <v>0</v>
      </c>
    </row>
    <row r="508" spans="1:9" x14ac:dyDescent="0.2">
      <c r="A508" s="1"/>
      <c r="C508" s="4"/>
      <c r="D508" s="8"/>
      <c r="E508" s="4"/>
      <c r="F508" s="8"/>
      <c r="G508" s="4"/>
      <c r="H508" s="8"/>
      <c r="I508" s="4"/>
    </row>
    <row r="509" spans="1:9" x14ac:dyDescent="0.2">
      <c r="A509" s="1" t="s">
        <v>21</v>
      </c>
      <c r="C509" s="4"/>
      <c r="D509" s="8"/>
      <c r="E509" s="4"/>
      <c r="F509" s="8"/>
      <c r="G509" s="4"/>
      <c r="H509" s="8"/>
      <c r="I509" s="4"/>
    </row>
    <row r="510" spans="1:9" x14ac:dyDescent="0.2">
      <c r="A510" s="2">
        <v>1</v>
      </c>
      <c r="B510" s="1" t="s">
        <v>124</v>
      </c>
      <c r="C510" s="4">
        <v>19</v>
      </c>
      <c r="D510" s="8">
        <v>5.01</v>
      </c>
      <c r="E510" s="4">
        <v>18</v>
      </c>
      <c r="F510" s="8">
        <v>8.91</v>
      </c>
      <c r="G510" s="4">
        <v>1</v>
      </c>
      <c r="H510" s="8">
        <v>0.56999999999999995</v>
      </c>
      <c r="I510" s="4">
        <v>0</v>
      </c>
    </row>
    <row r="511" spans="1:9" x14ac:dyDescent="0.2">
      <c r="A511" s="2">
        <v>2</v>
      </c>
      <c r="B511" s="1" t="s">
        <v>114</v>
      </c>
      <c r="C511" s="4">
        <v>14</v>
      </c>
      <c r="D511" s="8">
        <v>3.69</v>
      </c>
      <c r="E511" s="4">
        <v>10</v>
      </c>
      <c r="F511" s="8">
        <v>4.95</v>
      </c>
      <c r="G511" s="4">
        <v>4</v>
      </c>
      <c r="H511" s="8">
        <v>2.29</v>
      </c>
      <c r="I511" s="4">
        <v>0</v>
      </c>
    </row>
    <row r="512" spans="1:9" x14ac:dyDescent="0.2">
      <c r="A512" s="2">
        <v>3</v>
      </c>
      <c r="B512" s="1" t="s">
        <v>112</v>
      </c>
      <c r="C512" s="4">
        <v>13</v>
      </c>
      <c r="D512" s="8">
        <v>3.43</v>
      </c>
      <c r="E512" s="4">
        <v>8</v>
      </c>
      <c r="F512" s="8">
        <v>3.96</v>
      </c>
      <c r="G512" s="4">
        <v>5</v>
      </c>
      <c r="H512" s="8">
        <v>2.86</v>
      </c>
      <c r="I512" s="4">
        <v>0</v>
      </c>
    </row>
    <row r="513" spans="1:9" x14ac:dyDescent="0.2">
      <c r="A513" s="2">
        <v>3</v>
      </c>
      <c r="B513" s="1" t="s">
        <v>123</v>
      </c>
      <c r="C513" s="4">
        <v>13</v>
      </c>
      <c r="D513" s="8">
        <v>3.43</v>
      </c>
      <c r="E513" s="4">
        <v>13</v>
      </c>
      <c r="F513" s="8">
        <v>6.44</v>
      </c>
      <c r="G513" s="4">
        <v>0</v>
      </c>
      <c r="H513" s="8">
        <v>0</v>
      </c>
      <c r="I513" s="4">
        <v>0</v>
      </c>
    </row>
    <row r="514" spans="1:9" x14ac:dyDescent="0.2">
      <c r="A514" s="2">
        <v>5</v>
      </c>
      <c r="B514" s="1" t="s">
        <v>109</v>
      </c>
      <c r="C514" s="4">
        <v>11</v>
      </c>
      <c r="D514" s="8">
        <v>2.9</v>
      </c>
      <c r="E514" s="4">
        <v>3</v>
      </c>
      <c r="F514" s="8">
        <v>1.49</v>
      </c>
      <c r="G514" s="4">
        <v>8</v>
      </c>
      <c r="H514" s="8">
        <v>4.57</v>
      </c>
      <c r="I514" s="4">
        <v>0</v>
      </c>
    </row>
    <row r="515" spans="1:9" x14ac:dyDescent="0.2">
      <c r="A515" s="2">
        <v>5</v>
      </c>
      <c r="B515" s="1" t="s">
        <v>125</v>
      </c>
      <c r="C515" s="4">
        <v>11</v>
      </c>
      <c r="D515" s="8">
        <v>2.9</v>
      </c>
      <c r="E515" s="4">
        <v>8</v>
      </c>
      <c r="F515" s="8">
        <v>3.96</v>
      </c>
      <c r="G515" s="4">
        <v>3</v>
      </c>
      <c r="H515" s="8">
        <v>1.71</v>
      </c>
      <c r="I515" s="4">
        <v>0</v>
      </c>
    </row>
    <row r="516" spans="1:9" x14ac:dyDescent="0.2">
      <c r="A516" s="2">
        <v>7</v>
      </c>
      <c r="B516" s="1" t="s">
        <v>131</v>
      </c>
      <c r="C516" s="4">
        <v>9</v>
      </c>
      <c r="D516" s="8">
        <v>2.37</v>
      </c>
      <c r="E516" s="4">
        <v>1</v>
      </c>
      <c r="F516" s="8">
        <v>0.5</v>
      </c>
      <c r="G516" s="4">
        <v>8</v>
      </c>
      <c r="H516" s="8">
        <v>4.57</v>
      </c>
      <c r="I516" s="4">
        <v>0</v>
      </c>
    </row>
    <row r="517" spans="1:9" x14ac:dyDescent="0.2">
      <c r="A517" s="2">
        <v>7</v>
      </c>
      <c r="B517" s="1" t="s">
        <v>122</v>
      </c>
      <c r="C517" s="4">
        <v>9</v>
      </c>
      <c r="D517" s="8">
        <v>2.37</v>
      </c>
      <c r="E517" s="4">
        <v>9</v>
      </c>
      <c r="F517" s="8">
        <v>4.46</v>
      </c>
      <c r="G517" s="4">
        <v>0</v>
      </c>
      <c r="H517" s="8">
        <v>0</v>
      </c>
      <c r="I517" s="4">
        <v>0</v>
      </c>
    </row>
    <row r="518" spans="1:9" x14ac:dyDescent="0.2">
      <c r="A518" s="2">
        <v>9</v>
      </c>
      <c r="B518" s="1" t="s">
        <v>116</v>
      </c>
      <c r="C518" s="4">
        <v>8</v>
      </c>
      <c r="D518" s="8">
        <v>2.11</v>
      </c>
      <c r="E518" s="4">
        <v>7</v>
      </c>
      <c r="F518" s="8">
        <v>3.47</v>
      </c>
      <c r="G518" s="4">
        <v>1</v>
      </c>
      <c r="H518" s="8">
        <v>0.56999999999999995</v>
      </c>
      <c r="I518" s="4">
        <v>0</v>
      </c>
    </row>
    <row r="519" spans="1:9" x14ac:dyDescent="0.2">
      <c r="A519" s="2">
        <v>9</v>
      </c>
      <c r="B519" s="1" t="s">
        <v>119</v>
      </c>
      <c r="C519" s="4">
        <v>8</v>
      </c>
      <c r="D519" s="8">
        <v>2.11</v>
      </c>
      <c r="E519" s="4">
        <v>8</v>
      </c>
      <c r="F519" s="8">
        <v>3.96</v>
      </c>
      <c r="G519" s="4">
        <v>0</v>
      </c>
      <c r="H519" s="8">
        <v>0</v>
      </c>
      <c r="I519" s="4">
        <v>0</v>
      </c>
    </row>
    <row r="520" spans="1:9" x14ac:dyDescent="0.2">
      <c r="A520" s="2">
        <v>9</v>
      </c>
      <c r="B520" s="1" t="s">
        <v>126</v>
      </c>
      <c r="C520" s="4">
        <v>8</v>
      </c>
      <c r="D520" s="8">
        <v>2.11</v>
      </c>
      <c r="E520" s="4">
        <v>6</v>
      </c>
      <c r="F520" s="8">
        <v>2.97</v>
      </c>
      <c r="G520" s="4">
        <v>2</v>
      </c>
      <c r="H520" s="8">
        <v>1.1399999999999999</v>
      </c>
      <c r="I520" s="4">
        <v>0</v>
      </c>
    </row>
    <row r="521" spans="1:9" x14ac:dyDescent="0.2">
      <c r="A521" s="2">
        <v>9</v>
      </c>
      <c r="B521" s="1" t="s">
        <v>127</v>
      </c>
      <c r="C521" s="4">
        <v>8</v>
      </c>
      <c r="D521" s="8">
        <v>2.11</v>
      </c>
      <c r="E521" s="4">
        <v>6</v>
      </c>
      <c r="F521" s="8">
        <v>2.97</v>
      </c>
      <c r="G521" s="4">
        <v>2</v>
      </c>
      <c r="H521" s="8">
        <v>1.1399999999999999</v>
      </c>
      <c r="I521" s="4">
        <v>0</v>
      </c>
    </row>
    <row r="522" spans="1:9" x14ac:dyDescent="0.2">
      <c r="A522" s="2">
        <v>13</v>
      </c>
      <c r="B522" s="1" t="s">
        <v>108</v>
      </c>
      <c r="C522" s="4">
        <v>7</v>
      </c>
      <c r="D522" s="8">
        <v>1.85</v>
      </c>
      <c r="E522" s="4">
        <v>0</v>
      </c>
      <c r="F522" s="8">
        <v>0</v>
      </c>
      <c r="G522" s="4">
        <v>7</v>
      </c>
      <c r="H522" s="8">
        <v>4</v>
      </c>
      <c r="I522" s="4">
        <v>0</v>
      </c>
    </row>
    <row r="523" spans="1:9" x14ac:dyDescent="0.2">
      <c r="A523" s="2">
        <v>13</v>
      </c>
      <c r="B523" s="1" t="s">
        <v>110</v>
      </c>
      <c r="C523" s="4">
        <v>7</v>
      </c>
      <c r="D523" s="8">
        <v>1.85</v>
      </c>
      <c r="E523" s="4">
        <v>2</v>
      </c>
      <c r="F523" s="8">
        <v>0.99</v>
      </c>
      <c r="G523" s="4">
        <v>5</v>
      </c>
      <c r="H523" s="8">
        <v>2.86</v>
      </c>
      <c r="I523" s="4">
        <v>0</v>
      </c>
    </row>
    <row r="524" spans="1:9" x14ac:dyDescent="0.2">
      <c r="A524" s="2">
        <v>13</v>
      </c>
      <c r="B524" s="1" t="s">
        <v>188</v>
      </c>
      <c r="C524" s="4">
        <v>7</v>
      </c>
      <c r="D524" s="8">
        <v>1.85</v>
      </c>
      <c r="E524" s="4">
        <v>2</v>
      </c>
      <c r="F524" s="8">
        <v>0.99</v>
      </c>
      <c r="G524" s="4">
        <v>5</v>
      </c>
      <c r="H524" s="8">
        <v>2.86</v>
      </c>
      <c r="I524" s="4">
        <v>0</v>
      </c>
    </row>
    <row r="525" spans="1:9" x14ac:dyDescent="0.2">
      <c r="A525" s="2">
        <v>13</v>
      </c>
      <c r="B525" s="1" t="s">
        <v>133</v>
      </c>
      <c r="C525" s="4">
        <v>7</v>
      </c>
      <c r="D525" s="8">
        <v>1.85</v>
      </c>
      <c r="E525" s="4">
        <v>6</v>
      </c>
      <c r="F525" s="8">
        <v>2.97</v>
      </c>
      <c r="G525" s="4">
        <v>1</v>
      </c>
      <c r="H525" s="8">
        <v>0.56999999999999995</v>
      </c>
      <c r="I525" s="4">
        <v>0</v>
      </c>
    </row>
    <row r="526" spans="1:9" x14ac:dyDescent="0.2">
      <c r="A526" s="2">
        <v>17</v>
      </c>
      <c r="B526" s="1" t="s">
        <v>147</v>
      </c>
      <c r="C526" s="4">
        <v>6</v>
      </c>
      <c r="D526" s="8">
        <v>1.58</v>
      </c>
      <c r="E526" s="4">
        <v>2</v>
      </c>
      <c r="F526" s="8">
        <v>0.99</v>
      </c>
      <c r="G526" s="4">
        <v>4</v>
      </c>
      <c r="H526" s="8">
        <v>2.29</v>
      </c>
      <c r="I526" s="4">
        <v>0</v>
      </c>
    </row>
    <row r="527" spans="1:9" x14ac:dyDescent="0.2">
      <c r="A527" s="2">
        <v>17</v>
      </c>
      <c r="B527" s="1" t="s">
        <v>189</v>
      </c>
      <c r="C527" s="4">
        <v>6</v>
      </c>
      <c r="D527" s="8">
        <v>1.58</v>
      </c>
      <c r="E527" s="4">
        <v>2</v>
      </c>
      <c r="F527" s="8">
        <v>0.99</v>
      </c>
      <c r="G527" s="4">
        <v>4</v>
      </c>
      <c r="H527" s="8">
        <v>2.29</v>
      </c>
      <c r="I527" s="4">
        <v>0</v>
      </c>
    </row>
    <row r="528" spans="1:9" x14ac:dyDescent="0.2">
      <c r="A528" s="2">
        <v>17</v>
      </c>
      <c r="B528" s="1" t="s">
        <v>115</v>
      </c>
      <c r="C528" s="4">
        <v>6</v>
      </c>
      <c r="D528" s="8">
        <v>1.58</v>
      </c>
      <c r="E528" s="4">
        <v>1</v>
      </c>
      <c r="F528" s="8">
        <v>0.5</v>
      </c>
      <c r="G528" s="4">
        <v>5</v>
      </c>
      <c r="H528" s="8">
        <v>2.86</v>
      </c>
      <c r="I528" s="4">
        <v>0</v>
      </c>
    </row>
    <row r="529" spans="1:9" x14ac:dyDescent="0.2">
      <c r="A529" s="2">
        <v>17</v>
      </c>
      <c r="B529" s="1" t="s">
        <v>118</v>
      </c>
      <c r="C529" s="4">
        <v>6</v>
      </c>
      <c r="D529" s="8">
        <v>1.58</v>
      </c>
      <c r="E529" s="4">
        <v>4</v>
      </c>
      <c r="F529" s="8">
        <v>1.98</v>
      </c>
      <c r="G529" s="4">
        <v>2</v>
      </c>
      <c r="H529" s="8">
        <v>1.1399999999999999</v>
      </c>
      <c r="I529" s="4">
        <v>0</v>
      </c>
    </row>
    <row r="530" spans="1:9" x14ac:dyDescent="0.2">
      <c r="A530" s="1"/>
      <c r="C530" s="4"/>
      <c r="D530" s="8"/>
      <c r="E530" s="4"/>
      <c r="F530" s="8"/>
      <c r="G530" s="4"/>
      <c r="H530" s="8"/>
      <c r="I530" s="4"/>
    </row>
    <row r="531" spans="1:9" x14ac:dyDescent="0.2">
      <c r="A531" s="1" t="s">
        <v>22</v>
      </c>
      <c r="C531" s="4"/>
      <c r="D531" s="8"/>
      <c r="E531" s="4"/>
      <c r="F531" s="8"/>
      <c r="G531" s="4"/>
      <c r="H531" s="8"/>
      <c r="I531" s="4"/>
    </row>
    <row r="532" spans="1:9" x14ac:dyDescent="0.2">
      <c r="A532" s="2">
        <v>1</v>
      </c>
      <c r="B532" s="1" t="s">
        <v>124</v>
      </c>
      <c r="C532" s="4">
        <v>20</v>
      </c>
      <c r="D532" s="8">
        <v>6.1</v>
      </c>
      <c r="E532" s="4">
        <v>20</v>
      </c>
      <c r="F532" s="8">
        <v>8.85</v>
      </c>
      <c r="G532" s="4">
        <v>0</v>
      </c>
      <c r="H532" s="8">
        <v>0</v>
      </c>
      <c r="I532" s="4">
        <v>0</v>
      </c>
    </row>
    <row r="533" spans="1:9" x14ac:dyDescent="0.2">
      <c r="A533" s="2">
        <v>2</v>
      </c>
      <c r="B533" s="1" t="s">
        <v>123</v>
      </c>
      <c r="C533" s="4">
        <v>13</v>
      </c>
      <c r="D533" s="8">
        <v>3.96</v>
      </c>
      <c r="E533" s="4">
        <v>13</v>
      </c>
      <c r="F533" s="8">
        <v>5.75</v>
      </c>
      <c r="G533" s="4">
        <v>0</v>
      </c>
      <c r="H533" s="8">
        <v>0</v>
      </c>
      <c r="I533" s="4">
        <v>0</v>
      </c>
    </row>
    <row r="534" spans="1:9" x14ac:dyDescent="0.2">
      <c r="A534" s="2">
        <v>3</v>
      </c>
      <c r="B534" s="1" t="s">
        <v>114</v>
      </c>
      <c r="C534" s="4">
        <v>12</v>
      </c>
      <c r="D534" s="8">
        <v>3.66</v>
      </c>
      <c r="E534" s="4">
        <v>8</v>
      </c>
      <c r="F534" s="8">
        <v>3.54</v>
      </c>
      <c r="G534" s="4">
        <v>4</v>
      </c>
      <c r="H534" s="8">
        <v>4.17</v>
      </c>
      <c r="I534" s="4">
        <v>0</v>
      </c>
    </row>
    <row r="535" spans="1:9" x14ac:dyDescent="0.2">
      <c r="A535" s="2">
        <v>4</v>
      </c>
      <c r="B535" s="1" t="s">
        <v>108</v>
      </c>
      <c r="C535" s="4">
        <v>11</v>
      </c>
      <c r="D535" s="8">
        <v>3.35</v>
      </c>
      <c r="E535" s="4">
        <v>1</v>
      </c>
      <c r="F535" s="8">
        <v>0.44</v>
      </c>
      <c r="G535" s="4">
        <v>10</v>
      </c>
      <c r="H535" s="8">
        <v>10.42</v>
      </c>
      <c r="I535" s="4">
        <v>0</v>
      </c>
    </row>
    <row r="536" spans="1:9" x14ac:dyDescent="0.2">
      <c r="A536" s="2">
        <v>4</v>
      </c>
      <c r="B536" s="1" t="s">
        <v>116</v>
      </c>
      <c r="C536" s="4">
        <v>11</v>
      </c>
      <c r="D536" s="8">
        <v>3.35</v>
      </c>
      <c r="E536" s="4">
        <v>10</v>
      </c>
      <c r="F536" s="8">
        <v>4.42</v>
      </c>
      <c r="G536" s="4">
        <v>1</v>
      </c>
      <c r="H536" s="8">
        <v>1.04</v>
      </c>
      <c r="I536" s="4">
        <v>0</v>
      </c>
    </row>
    <row r="537" spans="1:9" x14ac:dyDescent="0.2">
      <c r="A537" s="2">
        <v>4</v>
      </c>
      <c r="B537" s="1" t="s">
        <v>117</v>
      </c>
      <c r="C537" s="4">
        <v>11</v>
      </c>
      <c r="D537" s="8">
        <v>3.35</v>
      </c>
      <c r="E537" s="4">
        <v>11</v>
      </c>
      <c r="F537" s="8">
        <v>4.87</v>
      </c>
      <c r="G537" s="4">
        <v>0</v>
      </c>
      <c r="H537" s="8">
        <v>0</v>
      </c>
      <c r="I537" s="4">
        <v>0</v>
      </c>
    </row>
    <row r="538" spans="1:9" x14ac:dyDescent="0.2">
      <c r="A538" s="2">
        <v>7</v>
      </c>
      <c r="B538" s="1" t="s">
        <v>145</v>
      </c>
      <c r="C538" s="4">
        <v>10</v>
      </c>
      <c r="D538" s="8">
        <v>3.05</v>
      </c>
      <c r="E538" s="4">
        <v>8</v>
      </c>
      <c r="F538" s="8">
        <v>3.54</v>
      </c>
      <c r="G538" s="4">
        <v>2</v>
      </c>
      <c r="H538" s="8">
        <v>2.08</v>
      </c>
      <c r="I538" s="4">
        <v>0</v>
      </c>
    </row>
    <row r="539" spans="1:9" x14ac:dyDescent="0.2">
      <c r="A539" s="2">
        <v>8</v>
      </c>
      <c r="B539" s="1" t="s">
        <v>115</v>
      </c>
      <c r="C539" s="4">
        <v>8</v>
      </c>
      <c r="D539" s="8">
        <v>2.44</v>
      </c>
      <c r="E539" s="4">
        <v>5</v>
      </c>
      <c r="F539" s="8">
        <v>2.21</v>
      </c>
      <c r="G539" s="4">
        <v>3</v>
      </c>
      <c r="H539" s="8">
        <v>3.13</v>
      </c>
      <c r="I539" s="4">
        <v>0</v>
      </c>
    </row>
    <row r="540" spans="1:9" x14ac:dyDescent="0.2">
      <c r="A540" s="2">
        <v>9</v>
      </c>
      <c r="B540" s="1" t="s">
        <v>110</v>
      </c>
      <c r="C540" s="4">
        <v>7</v>
      </c>
      <c r="D540" s="8">
        <v>2.13</v>
      </c>
      <c r="E540" s="4">
        <v>4</v>
      </c>
      <c r="F540" s="8">
        <v>1.77</v>
      </c>
      <c r="G540" s="4">
        <v>3</v>
      </c>
      <c r="H540" s="8">
        <v>3.13</v>
      </c>
      <c r="I540" s="4">
        <v>0</v>
      </c>
    </row>
    <row r="541" spans="1:9" x14ac:dyDescent="0.2">
      <c r="A541" s="2">
        <v>9</v>
      </c>
      <c r="B541" s="1" t="s">
        <v>142</v>
      </c>
      <c r="C541" s="4">
        <v>7</v>
      </c>
      <c r="D541" s="8">
        <v>2.13</v>
      </c>
      <c r="E541" s="4">
        <v>0</v>
      </c>
      <c r="F541" s="8">
        <v>0</v>
      </c>
      <c r="G541" s="4">
        <v>7</v>
      </c>
      <c r="H541" s="8">
        <v>7.29</v>
      </c>
      <c r="I541" s="4">
        <v>0</v>
      </c>
    </row>
    <row r="542" spans="1:9" x14ac:dyDescent="0.2">
      <c r="A542" s="2">
        <v>9</v>
      </c>
      <c r="B542" s="1" t="s">
        <v>125</v>
      </c>
      <c r="C542" s="4">
        <v>7</v>
      </c>
      <c r="D542" s="8">
        <v>2.13</v>
      </c>
      <c r="E542" s="4">
        <v>7</v>
      </c>
      <c r="F542" s="8">
        <v>3.1</v>
      </c>
      <c r="G542" s="4">
        <v>0</v>
      </c>
      <c r="H542" s="8">
        <v>0</v>
      </c>
      <c r="I542" s="4">
        <v>0</v>
      </c>
    </row>
    <row r="543" spans="1:9" x14ac:dyDescent="0.2">
      <c r="A543" s="2">
        <v>12</v>
      </c>
      <c r="B543" s="1" t="s">
        <v>109</v>
      </c>
      <c r="C543" s="4">
        <v>6</v>
      </c>
      <c r="D543" s="8">
        <v>1.83</v>
      </c>
      <c r="E543" s="4">
        <v>2</v>
      </c>
      <c r="F543" s="8">
        <v>0.88</v>
      </c>
      <c r="G543" s="4">
        <v>4</v>
      </c>
      <c r="H543" s="8">
        <v>4.17</v>
      </c>
      <c r="I543" s="4">
        <v>0</v>
      </c>
    </row>
    <row r="544" spans="1:9" x14ac:dyDescent="0.2">
      <c r="A544" s="2">
        <v>12</v>
      </c>
      <c r="B544" s="1" t="s">
        <v>156</v>
      </c>
      <c r="C544" s="4">
        <v>6</v>
      </c>
      <c r="D544" s="8">
        <v>1.83</v>
      </c>
      <c r="E544" s="4">
        <v>5</v>
      </c>
      <c r="F544" s="8">
        <v>2.21</v>
      </c>
      <c r="G544" s="4">
        <v>1</v>
      </c>
      <c r="H544" s="8">
        <v>1.04</v>
      </c>
      <c r="I544" s="4">
        <v>0</v>
      </c>
    </row>
    <row r="545" spans="1:9" x14ac:dyDescent="0.2">
      <c r="A545" s="2">
        <v>12</v>
      </c>
      <c r="B545" s="1" t="s">
        <v>149</v>
      </c>
      <c r="C545" s="4">
        <v>6</v>
      </c>
      <c r="D545" s="8">
        <v>1.83</v>
      </c>
      <c r="E545" s="4">
        <v>6</v>
      </c>
      <c r="F545" s="8">
        <v>2.65</v>
      </c>
      <c r="G545" s="4">
        <v>0</v>
      </c>
      <c r="H545" s="8">
        <v>0</v>
      </c>
      <c r="I545" s="4">
        <v>0</v>
      </c>
    </row>
    <row r="546" spans="1:9" x14ac:dyDescent="0.2">
      <c r="A546" s="2">
        <v>12</v>
      </c>
      <c r="B546" s="1" t="s">
        <v>127</v>
      </c>
      <c r="C546" s="4">
        <v>6</v>
      </c>
      <c r="D546" s="8">
        <v>1.83</v>
      </c>
      <c r="E546" s="4">
        <v>6</v>
      </c>
      <c r="F546" s="8">
        <v>2.65</v>
      </c>
      <c r="G546" s="4">
        <v>0</v>
      </c>
      <c r="H546" s="8">
        <v>0</v>
      </c>
      <c r="I546" s="4">
        <v>0</v>
      </c>
    </row>
    <row r="547" spans="1:9" x14ac:dyDescent="0.2">
      <c r="A547" s="2">
        <v>16</v>
      </c>
      <c r="B547" s="1" t="s">
        <v>190</v>
      </c>
      <c r="C547" s="4">
        <v>5</v>
      </c>
      <c r="D547" s="8">
        <v>1.52</v>
      </c>
      <c r="E547" s="4">
        <v>5</v>
      </c>
      <c r="F547" s="8">
        <v>2.21</v>
      </c>
      <c r="G547" s="4">
        <v>0</v>
      </c>
      <c r="H547" s="8">
        <v>0</v>
      </c>
      <c r="I547" s="4">
        <v>0</v>
      </c>
    </row>
    <row r="548" spans="1:9" x14ac:dyDescent="0.2">
      <c r="A548" s="2">
        <v>16</v>
      </c>
      <c r="B548" s="1" t="s">
        <v>113</v>
      </c>
      <c r="C548" s="4">
        <v>5</v>
      </c>
      <c r="D548" s="8">
        <v>1.52</v>
      </c>
      <c r="E548" s="4">
        <v>3</v>
      </c>
      <c r="F548" s="8">
        <v>1.33</v>
      </c>
      <c r="G548" s="4">
        <v>2</v>
      </c>
      <c r="H548" s="8">
        <v>2.08</v>
      </c>
      <c r="I548" s="4">
        <v>0</v>
      </c>
    </row>
    <row r="549" spans="1:9" x14ac:dyDescent="0.2">
      <c r="A549" s="2">
        <v>16</v>
      </c>
      <c r="B549" s="1" t="s">
        <v>136</v>
      </c>
      <c r="C549" s="4">
        <v>5</v>
      </c>
      <c r="D549" s="8">
        <v>1.52</v>
      </c>
      <c r="E549" s="4">
        <v>3</v>
      </c>
      <c r="F549" s="8">
        <v>1.33</v>
      </c>
      <c r="G549" s="4">
        <v>2</v>
      </c>
      <c r="H549" s="8">
        <v>2.08</v>
      </c>
      <c r="I549" s="4">
        <v>0</v>
      </c>
    </row>
    <row r="550" spans="1:9" x14ac:dyDescent="0.2">
      <c r="A550" s="2">
        <v>16</v>
      </c>
      <c r="B550" s="1" t="s">
        <v>119</v>
      </c>
      <c r="C550" s="4">
        <v>5</v>
      </c>
      <c r="D550" s="8">
        <v>1.52</v>
      </c>
      <c r="E550" s="4">
        <v>5</v>
      </c>
      <c r="F550" s="8">
        <v>2.21</v>
      </c>
      <c r="G550" s="4">
        <v>0</v>
      </c>
      <c r="H550" s="8">
        <v>0</v>
      </c>
      <c r="I550" s="4">
        <v>0</v>
      </c>
    </row>
    <row r="551" spans="1:9" x14ac:dyDescent="0.2">
      <c r="A551" s="2">
        <v>16</v>
      </c>
      <c r="B551" s="1" t="s">
        <v>120</v>
      </c>
      <c r="C551" s="4">
        <v>5</v>
      </c>
      <c r="D551" s="8">
        <v>1.52</v>
      </c>
      <c r="E551" s="4">
        <v>4</v>
      </c>
      <c r="F551" s="8">
        <v>1.77</v>
      </c>
      <c r="G551" s="4">
        <v>1</v>
      </c>
      <c r="H551" s="8">
        <v>1.04</v>
      </c>
      <c r="I551" s="4">
        <v>0</v>
      </c>
    </row>
    <row r="552" spans="1:9" x14ac:dyDescent="0.2">
      <c r="A552" s="2">
        <v>16</v>
      </c>
      <c r="B552" s="1" t="s">
        <v>122</v>
      </c>
      <c r="C552" s="4">
        <v>5</v>
      </c>
      <c r="D552" s="8">
        <v>1.52</v>
      </c>
      <c r="E552" s="4">
        <v>5</v>
      </c>
      <c r="F552" s="8">
        <v>2.21</v>
      </c>
      <c r="G552" s="4">
        <v>0</v>
      </c>
      <c r="H552" s="8">
        <v>0</v>
      </c>
      <c r="I552" s="4">
        <v>0</v>
      </c>
    </row>
    <row r="553" spans="1:9" x14ac:dyDescent="0.2">
      <c r="A553" s="2">
        <v>16</v>
      </c>
      <c r="B553" s="1" t="s">
        <v>153</v>
      </c>
      <c r="C553" s="4">
        <v>5</v>
      </c>
      <c r="D553" s="8">
        <v>1.52</v>
      </c>
      <c r="E553" s="4">
        <v>0</v>
      </c>
      <c r="F553" s="8">
        <v>0</v>
      </c>
      <c r="G553" s="4">
        <v>5</v>
      </c>
      <c r="H553" s="8">
        <v>5.21</v>
      </c>
      <c r="I553" s="4">
        <v>0</v>
      </c>
    </row>
    <row r="554" spans="1:9" x14ac:dyDescent="0.2">
      <c r="A554" s="1"/>
      <c r="C554" s="4"/>
      <c r="D554" s="8"/>
      <c r="E554" s="4"/>
      <c r="F554" s="8"/>
      <c r="G554" s="4"/>
      <c r="H554" s="8"/>
      <c r="I554" s="4"/>
    </row>
    <row r="555" spans="1:9" x14ac:dyDescent="0.2">
      <c r="A555" s="1" t="s">
        <v>23</v>
      </c>
      <c r="C555" s="4"/>
      <c r="D555" s="8"/>
      <c r="E555" s="4"/>
      <c r="F555" s="8"/>
      <c r="G555" s="4"/>
      <c r="H555" s="8"/>
      <c r="I555" s="4"/>
    </row>
    <row r="556" spans="1:9" x14ac:dyDescent="0.2">
      <c r="A556" s="2">
        <v>1</v>
      </c>
      <c r="B556" s="1" t="s">
        <v>124</v>
      </c>
      <c r="C556" s="4">
        <v>17</v>
      </c>
      <c r="D556" s="8">
        <v>6.85</v>
      </c>
      <c r="E556" s="4">
        <v>16</v>
      </c>
      <c r="F556" s="8">
        <v>10.88</v>
      </c>
      <c r="G556" s="4">
        <v>1</v>
      </c>
      <c r="H556" s="8">
        <v>1.03</v>
      </c>
      <c r="I556" s="4">
        <v>0</v>
      </c>
    </row>
    <row r="557" spans="1:9" x14ac:dyDescent="0.2">
      <c r="A557" s="2">
        <v>2</v>
      </c>
      <c r="B557" s="1" t="s">
        <v>114</v>
      </c>
      <c r="C557" s="4">
        <v>11</v>
      </c>
      <c r="D557" s="8">
        <v>4.4400000000000004</v>
      </c>
      <c r="E557" s="4">
        <v>8</v>
      </c>
      <c r="F557" s="8">
        <v>5.44</v>
      </c>
      <c r="G557" s="4">
        <v>3</v>
      </c>
      <c r="H557" s="8">
        <v>3.09</v>
      </c>
      <c r="I557" s="4">
        <v>0</v>
      </c>
    </row>
    <row r="558" spans="1:9" x14ac:dyDescent="0.2">
      <c r="A558" s="2">
        <v>3</v>
      </c>
      <c r="B558" s="1" t="s">
        <v>108</v>
      </c>
      <c r="C558" s="4">
        <v>9</v>
      </c>
      <c r="D558" s="8">
        <v>3.63</v>
      </c>
      <c r="E558" s="4">
        <v>2</v>
      </c>
      <c r="F558" s="8">
        <v>1.36</v>
      </c>
      <c r="G558" s="4">
        <v>7</v>
      </c>
      <c r="H558" s="8">
        <v>7.22</v>
      </c>
      <c r="I558" s="4">
        <v>0</v>
      </c>
    </row>
    <row r="559" spans="1:9" x14ac:dyDescent="0.2">
      <c r="A559" s="2">
        <v>3</v>
      </c>
      <c r="B559" s="1" t="s">
        <v>123</v>
      </c>
      <c r="C559" s="4">
        <v>9</v>
      </c>
      <c r="D559" s="8">
        <v>3.63</v>
      </c>
      <c r="E559" s="4">
        <v>9</v>
      </c>
      <c r="F559" s="8">
        <v>6.12</v>
      </c>
      <c r="G559" s="4">
        <v>0</v>
      </c>
      <c r="H559" s="8">
        <v>0</v>
      </c>
      <c r="I559" s="4">
        <v>0</v>
      </c>
    </row>
    <row r="560" spans="1:9" x14ac:dyDescent="0.2">
      <c r="A560" s="2">
        <v>3</v>
      </c>
      <c r="B560" s="1" t="s">
        <v>127</v>
      </c>
      <c r="C560" s="4">
        <v>9</v>
      </c>
      <c r="D560" s="8">
        <v>3.63</v>
      </c>
      <c r="E560" s="4">
        <v>7</v>
      </c>
      <c r="F560" s="8">
        <v>4.76</v>
      </c>
      <c r="G560" s="4">
        <v>2</v>
      </c>
      <c r="H560" s="8">
        <v>2.06</v>
      </c>
      <c r="I560" s="4">
        <v>0</v>
      </c>
    </row>
    <row r="561" spans="1:9" x14ac:dyDescent="0.2">
      <c r="A561" s="2">
        <v>6</v>
      </c>
      <c r="B561" s="1" t="s">
        <v>116</v>
      </c>
      <c r="C561" s="4">
        <v>8</v>
      </c>
      <c r="D561" s="8">
        <v>3.23</v>
      </c>
      <c r="E561" s="4">
        <v>7</v>
      </c>
      <c r="F561" s="8">
        <v>4.76</v>
      </c>
      <c r="G561" s="4">
        <v>1</v>
      </c>
      <c r="H561" s="8">
        <v>1.03</v>
      </c>
      <c r="I561" s="4">
        <v>0</v>
      </c>
    </row>
    <row r="562" spans="1:9" x14ac:dyDescent="0.2">
      <c r="A562" s="2">
        <v>7</v>
      </c>
      <c r="B562" s="1" t="s">
        <v>110</v>
      </c>
      <c r="C562" s="4">
        <v>6</v>
      </c>
      <c r="D562" s="8">
        <v>2.42</v>
      </c>
      <c r="E562" s="4">
        <v>2</v>
      </c>
      <c r="F562" s="8">
        <v>1.36</v>
      </c>
      <c r="G562" s="4">
        <v>4</v>
      </c>
      <c r="H562" s="8">
        <v>4.12</v>
      </c>
      <c r="I562" s="4">
        <v>0</v>
      </c>
    </row>
    <row r="563" spans="1:9" x14ac:dyDescent="0.2">
      <c r="A563" s="2">
        <v>7</v>
      </c>
      <c r="B563" s="1" t="s">
        <v>159</v>
      </c>
      <c r="C563" s="4">
        <v>6</v>
      </c>
      <c r="D563" s="8">
        <v>2.42</v>
      </c>
      <c r="E563" s="4">
        <v>3</v>
      </c>
      <c r="F563" s="8">
        <v>2.04</v>
      </c>
      <c r="G563" s="4">
        <v>3</v>
      </c>
      <c r="H563" s="8">
        <v>3.09</v>
      </c>
      <c r="I563" s="4">
        <v>0</v>
      </c>
    </row>
    <row r="564" spans="1:9" x14ac:dyDescent="0.2">
      <c r="A564" s="2">
        <v>7</v>
      </c>
      <c r="B564" s="1" t="s">
        <v>112</v>
      </c>
      <c r="C564" s="4">
        <v>6</v>
      </c>
      <c r="D564" s="8">
        <v>2.42</v>
      </c>
      <c r="E564" s="4">
        <v>1</v>
      </c>
      <c r="F564" s="8">
        <v>0.68</v>
      </c>
      <c r="G564" s="4">
        <v>5</v>
      </c>
      <c r="H564" s="8">
        <v>5.15</v>
      </c>
      <c r="I564" s="4">
        <v>0</v>
      </c>
    </row>
    <row r="565" spans="1:9" x14ac:dyDescent="0.2">
      <c r="A565" s="2">
        <v>7</v>
      </c>
      <c r="B565" s="1" t="s">
        <v>122</v>
      </c>
      <c r="C565" s="4">
        <v>6</v>
      </c>
      <c r="D565" s="8">
        <v>2.42</v>
      </c>
      <c r="E565" s="4">
        <v>6</v>
      </c>
      <c r="F565" s="8">
        <v>4.08</v>
      </c>
      <c r="G565" s="4">
        <v>0</v>
      </c>
      <c r="H565" s="8">
        <v>0</v>
      </c>
      <c r="I565" s="4">
        <v>0</v>
      </c>
    </row>
    <row r="566" spans="1:9" x14ac:dyDescent="0.2">
      <c r="A566" s="2">
        <v>11</v>
      </c>
      <c r="B566" s="1" t="s">
        <v>160</v>
      </c>
      <c r="C566" s="4">
        <v>5</v>
      </c>
      <c r="D566" s="8">
        <v>2.02</v>
      </c>
      <c r="E566" s="4">
        <v>2</v>
      </c>
      <c r="F566" s="8">
        <v>1.36</v>
      </c>
      <c r="G566" s="4">
        <v>3</v>
      </c>
      <c r="H566" s="8">
        <v>3.09</v>
      </c>
      <c r="I566" s="4">
        <v>0</v>
      </c>
    </row>
    <row r="567" spans="1:9" x14ac:dyDescent="0.2">
      <c r="A567" s="2">
        <v>11</v>
      </c>
      <c r="B567" s="1" t="s">
        <v>111</v>
      </c>
      <c r="C567" s="4">
        <v>5</v>
      </c>
      <c r="D567" s="8">
        <v>2.02</v>
      </c>
      <c r="E567" s="4">
        <v>4</v>
      </c>
      <c r="F567" s="8">
        <v>2.72</v>
      </c>
      <c r="G567" s="4">
        <v>1</v>
      </c>
      <c r="H567" s="8">
        <v>1.03</v>
      </c>
      <c r="I567" s="4">
        <v>0</v>
      </c>
    </row>
    <row r="568" spans="1:9" x14ac:dyDescent="0.2">
      <c r="A568" s="2">
        <v>11</v>
      </c>
      <c r="B568" s="1" t="s">
        <v>113</v>
      </c>
      <c r="C568" s="4">
        <v>5</v>
      </c>
      <c r="D568" s="8">
        <v>2.02</v>
      </c>
      <c r="E568" s="4">
        <v>3</v>
      </c>
      <c r="F568" s="8">
        <v>2.04</v>
      </c>
      <c r="G568" s="4">
        <v>2</v>
      </c>
      <c r="H568" s="8">
        <v>2.06</v>
      </c>
      <c r="I568" s="4">
        <v>0</v>
      </c>
    </row>
    <row r="569" spans="1:9" x14ac:dyDescent="0.2">
      <c r="A569" s="2">
        <v>11</v>
      </c>
      <c r="B569" s="1" t="s">
        <v>115</v>
      </c>
      <c r="C569" s="4">
        <v>5</v>
      </c>
      <c r="D569" s="8">
        <v>2.02</v>
      </c>
      <c r="E569" s="4">
        <v>2</v>
      </c>
      <c r="F569" s="8">
        <v>1.36</v>
      </c>
      <c r="G569" s="4">
        <v>3</v>
      </c>
      <c r="H569" s="8">
        <v>3.09</v>
      </c>
      <c r="I569" s="4">
        <v>0</v>
      </c>
    </row>
    <row r="570" spans="1:9" x14ac:dyDescent="0.2">
      <c r="A570" s="2">
        <v>11</v>
      </c>
      <c r="B570" s="1" t="s">
        <v>125</v>
      </c>
      <c r="C570" s="4">
        <v>5</v>
      </c>
      <c r="D570" s="8">
        <v>2.02</v>
      </c>
      <c r="E570" s="4">
        <v>4</v>
      </c>
      <c r="F570" s="8">
        <v>2.72</v>
      </c>
      <c r="G570" s="4">
        <v>1</v>
      </c>
      <c r="H570" s="8">
        <v>1.03</v>
      </c>
      <c r="I570" s="4">
        <v>0</v>
      </c>
    </row>
    <row r="571" spans="1:9" x14ac:dyDescent="0.2">
      <c r="A571" s="2">
        <v>16</v>
      </c>
      <c r="B571" s="1" t="s">
        <v>109</v>
      </c>
      <c r="C571" s="4">
        <v>4</v>
      </c>
      <c r="D571" s="8">
        <v>1.61</v>
      </c>
      <c r="E571" s="4">
        <v>0</v>
      </c>
      <c r="F571" s="8">
        <v>0</v>
      </c>
      <c r="G571" s="4">
        <v>4</v>
      </c>
      <c r="H571" s="8">
        <v>4.12</v>
      </c>
      <c r="I571" s="4">
        <v>0</v>
      </c>
    </row>
    <row r="572" spans="1:9" x14ac:dyDescent="0.2">
      <c r="A572" s="2">
        <v>16</v>
      </c>
      <c r="B572" s="1" t="s">
        <v>132</v>
      </c>
      <c r="C572" s="4">
        <v>4</v>
      </c>
      <c r="D572" s="8">
        <v>1.61</v>
      </c>
      <c r="E572" s="4">
        <v>4</v>
      </c>
      <c r="F572" s="8">
        <v>2.72</v>
      </c>
      <c r="G572" s="4">
        <v>0</v>
      </c>
      <c r="H572" s="8">
        <v>0</v>
      </c>
      <c r="I572" s="4">
        <v>0</v>
      </c>
    </row>
    <row r="573" spans="1:9" x14ac:dyDescent="0.2">
      <c r="A573" s="2">
        <v>16</v>
      </c>
      <c r="B573" s="1" t="s">
        <v>142</v>
      </c>
      <c r="C573" s="4">
        <v>4</v>
      </c>
      <c r="D573" s="8">
        <v>1.61</v>
      </c>
      <c r="E573" s="4">
        <v>2</v>
      </c>
      <c r="F573" s="8">
        <v>1.36</v>
      </c>
      <c r="G573" s="4">
        <v>2</v>
      </c>
      <c r="H573" s="8">
        <v>2.06</v>
      </c>
      <c r="I573" s="4">
        <v>0</v>
      </c>
    </row>
    <row r="574" spans="1:9" x14ac:dyDescent="0.2">
      <c r="A574" s="2">
        <v>16</v>
      </c>
      <c r="B574" s="1" t="s">
        <v>119</v>
      </c>
      <c r="C574" s="4">
        <v>4</v>
      </c>
      <c r="D574" s="8">
        <v>1.61</v>
      </c>
      <c r="E574" s="4">
        <v>4</v>
      </c>
      <c r="F574" s="8">
        <v>2.72</v>
      </c>
      <c r="G574" s="4">
        <v>0</v>
      </c>
      <c r="H574" s="8">
        <v>0</v>
      </c>
      <c r="I574" s="4">
        <v>0</v>
      </c>
    </row>
    <row r="575" spans="1:9" x14ac:dyDescent="0.2">
      <c r="A575" s="2">
        <v>16</v>
      </c>
      <c r="B575" s="1" t="s">
        <v>184</v>
      </c>
      <c r="C575" s="4">
        <v>4</v>
      </c>
      <c r="D575" s="8">
        <v>1.61</v>
      </c>
      <c r="E575" s="4">
        <v>4</v>
      </c>
      <c r="F575" s="8">
        <v>2.72</v>
      </c>
      <c r="G575" s="4">
        <v>0</v>
      </c>
      <c r="H575" s="8">
        <v>0</v>
      </c>
      <c r="I575" s="4">
        <v>0</v>
      </c>
    </row>
    <row r="576" spans="1:9" x14ac:dyDescent="0.2">
      <c r="A576" s="2">
        <v>16</v>
      </c>
      <c r="B576" s="1" t="s">
        <v>126</v>
      </c>
      <c r="C576" s="4">
        <v>4</v>
      </c>
      <c r="D576" s="8">
        <v>1.61</v>
      </c>
      <c r="E576" s="4">
        <v>3</v>
      </c>
      <c r="F576" s="8">
        <v>2.04</v>
      </c>
      <c r="G576" s="4">
        <v>1</v>
      </c>
      <c r="H576" s="8">
        <v>1.03</v>
      </c>
      <c r="I576" s="4">
        <v>0</v>
      </c>
    </row>
    <row r="577" spans="1:9" x14ac:dyDescent="0.2">
      <c r="A577" s="1"/>
      <c r="C577" s="4"/>
      <c r="D577" s="8"/>
      <c r="E577" s="4"/>
      <c r="F577" s="8"/>
      <c r="G577" s="4"/>
      <c r="H577" s="8"/>
      <c r="I577" s="4"/>
    </row>
    <row r="578" spans="1:9" x14ac:dyDescent="0.2">
      <c r="A578" s="1" t="s">
        <v>24</v>
      </c>
      <c r="C578" s="4"/>
      <c r="D578" s="8"/>
      <c r="E578" s="4"/>
      <c r="F578" s="8"/>
      <c r="G578" s="4"/>
      <c r="H578" s="8"/>
      <c r="I578" s="4"/>
    </row>
    <row r="579" spans="1:9" x14ac:dyDescent="0.2">
      <c r="A579" s="2">
        <v>1</v>
      </c>
      <c r="B579" s="1" t="s">
        <v>127</v>
      </c>
      <c r="C579" s="4">
        <v>14</v>
      </c>
      <c r="D579" s="8">
        <v>7.04</v>
      </c>
      <c r="E579" s="4">
        <v>14</v>
      </c>
      <c r="F579" s="8">
        <v>11.02</v>
      </c>
      <c r="G579" s="4">
        <v>0</v>
      </c>
      <c r="H579" s="8">
        <v>0</v>
      </c>
      <c r="I579" s="4">
        <v>0</v>
      </c>
    </row>
    <row r="580" spans="1:9" x14ac:dyDescent="0.2">
      <c r="A580" s="2">
        <v>2</v>
      </c>
      <c r="B580" s="1" t="s">
        <v>145</v>
      </c>
      <c r="C580" s="4">
        <v>13</v>
      </c>
      <c r="D580" s="8">
        <v>6.53</v>
      </c>
      <c r="E580" s="4">
        <v>9</v>
      </c>
      <c r="F580" s="8">
        <v>7.09</v>
      </c>
      <c r="G580" s="4">
        <v>4</v>
      </c>
      <c r="H580" s="8">
        <v>5.8</v>
      </c>
      <c r="I580" s="4">
        <v>0</v>
      </c>
    </row>
    <row r="581" spans="1:9" x14ac:dyDescent="0.2">
      <c r="A581" s="2">
        <v>3</v>
      </c>
      <c r="B581" s="1" t="s">
        <v>108</v>
      </c>
      <c r="C581" s="4">
        <v>11</v>
      </c>
      <c r="D581" s="8">
        <v>5.53</v>
      </c>
      <c r="E581" s="4">
        <v>2</v>
      </c>
      <c r="F581" s="8">
        <v>1.57</v>
      </c>
      <c r="G581" s="4">
        <v>9</v>
      </c>
      <c r="H581" s="8">
        <v>13.04</v>
      </c>
      <c r="I581" s="4">
        <v>0</v>
      </c>
    </row>
    <row r="582" spans="1:9" x14ac:dyDescent="0.2">
      <c r="A582" s="2">
        <v>3</v>
      </c>
      <c r="B582" s="1" t="s">
        <v>124</v>
      </c>
      <c r="C582" s="4">
        <v>11</v>
      </c>
      <c r="D582" s="8">
        <v>5.53</v>
      </c>
      <c r="E582" s="4">
        <v>11</v>
      </c>
      <c r="F582" s="8">
        <v>8.66</v>
      </c>
      <c r="G582" s="4">
        <v>0</v>
      </c>
      <c r="H582" s="8">
        <v>0</v>
      </c>
      <c r="I582" s="4">
        <v>0</v>
      </c>
    </row>
    <row r="583" spans="1:9" x14ac:dyDescent="0.2">
      <c r="A583" s="2">
        <v>5</v>
      </c>
      <c r="B583" s="1" t="s">
        <v>158</v>
      </c>
      <c r="C583" s="4">
        <v>8</v>
      </c>
      <c r="D583" s="8">
        <v>4.0199999999999996</v>
      </c>
      <c r="E583" s="4">
        <v>7</v>
      </c>
      <c r="F583" s="8">
        <v>5.51</v>
      </c>
      <c r="G583" s="4">
        <v>1</v>
      </c>
      <c r="H583" s="8">
        <v>1.45</v>
      </c>
      <c r="I583" s="4">
        <v>0</v>
      </c>
    </row>
    <row r="584" spans="1:9" x14ac:dyDescent="0.2">
      <c r="A584" s="2">
        <v>6</v>
      </c>
      <c r="B584" s="1" t="s">
        <v>111</v>
      </c>
      <c r="C584" s="4">
        <v>7</v>
      </c>
      <c r="D584" s="8">
        <v>3.52</v>
      </c>
      <c r="E584" s="4">
        <v>3</v>
      </c>
      <c r="F584" s="8">
        <v>2.36</v>
      </c>
      <c r="G584" s="4">
        <v>4</v>
      </c>
      <c r="H584" s="8">
        <v>5.8</v>
      </c>
      <c r="I584" s="4">
        <v>0</v>
      </c>
    </row>
    <row r="585" spans="1:9" x14ac:dyDescent="0.2">
      <c r="A585" s="2">
        <v>7</v>
      </c>
      <c r="B585" s="1" t="s">
        <v>112</v>
      </c>
      <c r="C585" s="4">
        <v>6</v>
      </c>
      <c r="D585" s="8">
        <v>3.02</v>
      </c>
      <c r="E585" s="4">
        <v>5</v>
      </c>
      <c r="F585" s="8">
        <v>3.94</v>
      </c>
      <c r="G585" s="4">
        <v>1</v>
      </c>
      <c r="H585" s="8">
        <v>1.45</v>
      </c>
      <c r="I585" s="4">
        <v>0</v>
      </c>
    </row>
    <row r="586" spans="1:9" x14ac:dyDescent="0.2">
      <c r="A586" s="2">
        <v>7</v>
      </c>
      <c r="B586" s="1" t="s">
        <v>114</v>
      </c>
      <c r="C586" s="4">
        <v>6</v>
      </c>
      <c r="D586" s="8">
        <v>3.02</v>
      </c>
      <c r="E586" s="4">
        <v>3</v>
      </c>
      <c r="F586" s="8">
        <v>2.36</v>
      </c>
      <c r="G586" s="4">
        <v>3</v>
      </c>
      <c r="H586" s="8">
        <v>4.3499999999999996</v>
      </c>
      <c r="I586" s="4">
        <v>0</v>
      </c>
    </row>
    <row r="587" spans="1:9" x14ac:dyDescent="0.2">
      <c r="A587" s="2">
        <v>7</v>
      </c>
      <c r="B587" s="1" t="s">
        <v>153</v>
      </c>
      <c r="C587" s="4">
        <v>6</v>
      </c>
      <c r="D587" s="8">
        <v>3.02</v>
      </c>
      <c r="E587" s="4">
        <v>1</v>
      </c>
      <c r="F587" s="8">
        <v>0.79</v>
      </c>
      <c r="G587" s="4">
        <v>5</v>
      </c>
      <c r="H587" s="8">
        <v>7.25</v>
      </c>
      <c r="I587" s="4">
        <v>0</v>
      </c>
    </row>
    <row r="588" spans="1:9" x14ac:dyDescent="0.2">
      <c r="A588" s="2">
        <v>7</v>
      </c>
      <c r="B588" s="1" t="s">
        <v>123</v>
      </c>
      <c r="C588" s="4">
        <v>6</v>
      </c>
      <c r="D588" s="8">
        <v>3.02</v>
      </c>
      <c r="E588" s="4">
        <v>6</v>
      </c>
      <c r="F588" s="8">
        <v>4.72</v>
      </c>
      <c r="G588" s="4">
        <v>0</v>
      </c>
      <c r="H588" s="8">
        <v>0</v>
      </c>
      <c r="I588" s="4">
        <v>0</v>
      </c>
    </row>
    <row r="589" spans="1:9" x14ac:dyDescent="0.2">
      <c r="A589" s="2">
        <v>11</v>
      </c>
      <c r="B589" s="1" t="s">
        <v>110</v>
      </c>
      <c r="C589" s="4">
        <v>5</v>
      </c>
      <c r="D589" s="8">
        <v>2.5099999999999998</v>
      </c>
      <c r="E589" s="4">
        <v>3</v>
      </c>
      <c r="F589" s="8">
        <v>2.36</v>
      </c>
      <c r="G589" s="4">
        <v>2</v>
      </c>
      <c r="H589" s="8">
        <v>2.9</v>
      </c>
      <c r="I589" s="4">
        <v>0</v>
      </c>
    </row>
    <row r="590" spans="1:9" x14ac:dyDescent="0.2">
      <c r="A590" s="2">
        <v>11</v>
      </c>
      <c r="B590" s="1" t="s">
        <v>118</v>
      </c>
      <c r="C590" s="4">
        <v>5</v>
      </c>
      <c r="D590" s="8">
        <v>2.5099999999999998</v>
      </c>
      <c r="E590" s="4">
        <v>3</v>
      </c>
      <c r="F590" s="8">
        <v>2.36</v>
      </c>
      <c r="G590" s="4">
        <v>2</v>
      </c>
      <c r="H590" s="8">
        <v>2.9</v>
      </c>
      <c r="I590" s="4">
        <v>0</v>
      </c>
    </row>
    <row r="591" spans="1:9" x14ac:dyDescent="0.2">
      <c r="A591" s="2">
        <v>11</v>
      </c>
      <c r="B591" s="1" t="s">
        <v>122</v>
      </c>
      <c r="C591" s="4">
        <v>5</v>
      </c>
      <c r="D591" s="8">
        <v>2.5099999999999998</v>
      </c>
      <c r="E591" s="4">
        <v>5</v>
      </c>
      <c r="F591" s="8">
        <v>3.94</v>
      </c>
      <c r="G591" s="4">
        <v>0</v>
      </c>
      <c r="H591" s="8">
        <v>0</v>
      </c>
      <c r="I591" s="4">
        <v>0</v>
      </c>
    </row>
    <row r="592" spans="1:9" x14ac:dyDescent="0.2">
      <c r="A592" s="2">
        <v>14</v>
      </c>
      <c r="B592" s="1" t="s">
        <v>109</v>
      </c>
      <c r="C592" s="4">
        <v>4</v>
      </c>
      <c r="D592" s="8">
        <v>2.0099999999999998</v>
      </c>
      <c r="E592" s="4">
        <v>2</v>
      </c>
      <c r="F592" s="8">
        <v>1.57</v>
      </c>
      <c r="G592" s="4">
        <v>2</v>
      </c>
      <c r="H592" s="8">
        <v>2.9</v>
      </c>
      <c r="I592" s="4">
        <v>0</v>
      </c>
    </row>
    <row r="593" spans="1:9" x14ac:dyDescent="0.2">
      <c r="A593" s="2">
        <v>14</v>
      </c>
      <c r="B593" s="1" t="s">
        <v>146</v>
      </c>
      <c r="C593" s="4">
        <v>4</v>
      </c>
      <c r="D593" s="8">
        <v>2.0099999999999998</v>
      </c>
      <c r="E593" s="4">
        <v>4</v>
      </c>
      <c r="F593" s="8">
        <v>3.15</v>
      </c>
      <c r="G593" s="4">
        <v>0</v>
      </c>
      <c r="H593" s="8">
        <v>0</v>
      </c>
      <c r="I593" s="4">
        <v>0</v>
      </c>
    </row>
    <row r="594" spans="1:9" x14ac:dyDescent="0.2">
      <c r="A594" s="2">
        <v>14</v>
      </c>
      <c r="B594" s="1" t="s">
        <v>190</v>
      </c>
      <c r="C594" s="4">
        <v>4</v>
      </c>
      <c r="D594" s="8">
        <v>2.0099999999999998</v>
      </c>
      <c r="E594" s="4">
        <v>2</v>
      </c>
      <c r="F594" s="8">
        <v>1.57</v>
      </c>
      <c r="G594" s="4">
        <v>2</v>
      </c>
      <c r="H594" s="8">
        <v>2.9</v>
      </c>
      <c r="I594" s="4">
        <v>0</v>
      </c>
    </row>
    <row r="595" spans="1:9" x14ac:dyDescent="0.2">
      <c r="A595" s="2">
        <v>17</v>
      </c>
      <c r="B595" s="1" t="s">
        <v>130</v>
      </c>
      <c r="C595" s="4">
        <v>3</v>
      </c>
      <c r="D595" s="8">
        <v>1.51</v>
      </c>
      <c r="E595" s="4">
        <v>3</v>
      </c>
      <c r="F595" s="8">
        <v>2.36</v>
      </c>
      <c r="G595" s="4">
        <v>0</v>
      </c>
      <c r="H595" s="8">
        <v>0</v>
      </c>
      <c r="I595" s="4">
        <v>0</v>
      </c>
    </row>
    <row r="596" spans="1:9" x14ac:dyDescent="0.2">
      <c r="A596" s="2">
        <v>17</v>
      </c>
      <c r="B596" s="1" t="s">
        <v>113</v>
      </c>
      <c r="C596" s="4">
        <v>3</v>
      </c>
      <c r="D596" s="8">
        <v>1.51</v>
      </c>
      <c r="E596" s="4">
        <v>3</v>
      </c>
      <c r="F596" s="8">
        <v>2.36</v>
      </c>
      <c r="G596" s="4">
        <v>0</v>
      </c>
      <c r="H596" s="8">
        <v>0</v>
      </c>
      <c r="I596" s="4">
        <v>0</v>
      </c>
    </row>
    <row r="597" spans="1:9" x14ac:dyDescent="0.2">
      <c r="A597" s="2">
        <v>17</v>
      </c>
      <c r="B597" s="1" t="s">
        <v>142</v>
      </c>
      <c r="C597" s="4">
        <v>3</v>
      </c>
      <c r="D597" s="8">
        <v>1.51</v>
      </c>
      <c r="E597" s="4">
        <v>3</v>
      </c>
      <c r="F597" s="8">
        <v>2.36</v>
      </c>
      <c r="G597" s="4">
        <v>0</v>
      </c>
      <c r="H597" s="8">
        <v>0</v>
      </c>
      <c r="I597" s="4">
        <v>0</v>
      </c>
    </row>
    <row r="598" spans="1:9" x14ac:dyDescent="0.2">
      <c r="A598" s="2">
        <v>17</v>
      </c>
      <c r="B598" s="1" t="s">
        <v>170</v>
      </c>
      <c r="C598" s="4">
        <v>3</v>
      </c>
      <c r="D598" s="8">
        <v>1.51</v>
      </c>
      <c r="E598" s="4">
        <v>1</v>
      </c>
      <c r="F598" s="8">
        <v>0.79</v>
      </c>
      <c r="G598" s="4">
        <v>2</v>
      </c>
      <c r="H598" s="8">
        <v>2.9</v>
      </c>
      <c r="I598" s="4">
        <v>0</v>
      </c>
    </row>
    <row r="599" spans="1:9" x14ac:dyDescent="0.2">
      <c r="A599" s="2">
        <v>17</v>
      </c>
      <c r="B599" s="1" t="s">
        <v>119</v>
      </c>
      <c r="C599" s="4">
        <v>3</v>
      </c>
      <c r="D599" s="8">
        <v>1.51</v>
      </c>
      <c r="E599" s="4">
        <v>3</v>
      </c>
      <c r="F599" s="8">
        <v>2.36</v>
      </c>
      <c r="G599" s="4">
        <v>0</v>
      </c>
      <c r="H599" s="8">
        <v>0</v>
      </c>
      <c r="I599" s="4">
        <v>0</v>
      </c>
    </row>
    <row r="600" spans="1:9" x14ac:dyDescent="0.2">
      <c r="A600" s="1"/>
      <c r="C600" s="4"/>
      <c r="D600" s="8"/>
      <c r="E600" s="4"/>
      <c r="F600" s="8"/>
      <c r="G600" s="4"/>
      <c r="H600" s="8"/>
      <c r="I600" s="4"/>
    </row>
    <row r="601" spans="1:9" x14ac:dyDescent="0.2">
      <c r="A601" s="1" t="s">
        <v>25</v>
      </c>
      <c r="C601" s="4"/>
      <c r="D601" s="8"/>
      <c r="E601" s="4"/>
      <c r="F601" s="8"/>
      <c r="G601" s="4"/>
      <c r="H601" s="8"/>
      <c r="I601" s="4"/>
    </row>
    <row r="602" spans="1:9" x14ac:dyDescent="0.2">
      <c r="A602" s="2">
        <v>1</v>
      </c>
      <c r="B602" s="1" t="s">
        <v>124</v>
      </c>
      <c r="C602" s="4">
        <v>20</v>
      </c>
      <c r="D602" s="8">
        <v>6.92</v>
      </c>
      <c r="E602" s="4">
        <v>20</v>
      </c>
      <c r="F602" s="8">
        <v>9.09</v>
      </c>
      <c r="G602" s="4">
        <v>0</v>
      </c>
      <c r="H602" s="8">
        <v>0</v>
      </c>
      <c r="I602" s="4">
        <v>0</v>
      </c>
    </row>
    <row r="603" spans="1:9" x14ac:dyDescent="0.2">
      <c r="A603" s="2">
        <v>2</v>
      </c>
      <c r="B603" s="1" t="s">
        <v>123</v>
      </c>
      <c r="C603" s="4">
        <v>13</v>
      </c>
      <c r="D603" s="8">
        <v>4.5</v>
      </c>
      <c r="E603" s="4">
        <v>13</v>
      </c>
      <c r="F603" s="8">
        <v>5.91</v>
      </c>
      <c r="G603" s="4">
        <v>0</v>
      </c>
      <c r="H603" s="8">
        <v>0</v>
      </c>
      <c r="I603" s="4">
        <v>0</v>
      </c>
    </row>
    <row r="604" spans="1:9" x14ac:dyDescent="0.2">
      <c r="A604" s="2">
        <v>3</v>
      </c>
      <c r="B604" s="1" t="s">
        <v>113</v>
      </c>
      <c r="C604" s="4">
        <v>11</v>
      </c>
      <c r="D604" s="8">
        <v>3.81</v>
      </c>
      <c r="E604" s="4">
        <v>10</v>
      </c>
      <c r="F604" s="8">
        <v>4.55</v>
      </c>
      <c r="G604" s="4">
        <v>1</v>
      </c>
      <c r="H604" s="8">
        <v>1.59</v>
      </c>
      <c r="I604" s="4">
        <v>0</v>
      </c>
    </row>
    <row r="605" spans="1:9" x14ac:dyDescent="0.2">
      <c r="A605" s="2">
        <v>4</v>
      </c>
      <c r="B605" s="1" t="s">
        <v>142</v>
      </c>
      <c r="C605" s="4">
        <v>10</v>
      </c>
      <c r="D605" s="8">
        <v>3.46</v>
      </c>
      <c r="E605" s="4">
        <v>7</v>
      </c>
      <c r="F605" s="8">
        <v>3.18</v>
      </c>
      <c r="G605" s="4">
        <v>3</v>
      </c>
      <c r="H605" s="8">
        <v>4.76</v>
      </c>
      <c r="I605" s="4">
        <v>0</v>
      </c>
    </row>
    <row r="606" spans="1:9" x14ac:dyDescent="0.2">
      <c r="A606" s="2">
        <v>5</v>
      </c>
      <c r="B606" s="1" t="s">
        <v>109</v>
      </c>
      <c r="C606" s="4">
        <v>9</v>
      </c>
      <c r="D606" s="8">
        <v>3.11</v>
      </c>
      <c r="E606" s="4">
        <v>5</v>
      </c>
      <c r="F606" s="8">
        <v>2.27</v>
      </c>
      <c r="G606" s="4">
        <v>4</v>
      </c>
      <c r="H606" s="8">
        <v>6.35</v>
      </c>
      <c r="I606" s="4">
        <v>0</v>
      </c>
    </row>
    <row r="607" spans="1:9" x14ac:dyDescent="0.2">
      <c r="A607" s="2">
        <v>5</v>
      </c>
      <c r="B607" s="1" t="s">
        <v>116</v>
      </c>
      <c r="C607" s="4">
        <v>9</v>
      </c>
      <c r="D607" s="8">
        <v>3.11</v>
      </c>
      <c r="E607" s="4">
        <v>9</v>
      </c>
      <c r="F607" s="8">
        <v>4.09</v>
      </c>
      <c r="G607" s="4">
        <v>0</v>
      </c>
      <c r="H607" s="8">
        <v>0</v>
      </c>
      <c r="I607" s="4">
        <v>0</v>
      </c>
    </row>
    <row r="608" spans="1:9" x14ac:dyDescent="0.2">
      <c r="A608" s="2">
        <v>5</v>
      </c>
      <c r="B608" s="1" t="s">
        <v>127</v>
      </c>
      <c r="C608" s="4">
        <v>9</v>
      </c>
      <c r="D608" s="8">
        <v>3.11</v>
      </c>
      <c r="E608" s="4">
        <v>8</v>
      </c>
      <c r="F608" s="8">
        <v>3.64</v>
      </c>
      <c r="G608" s="4">
        <v>1</v>
      </c>
      <c r="H608" s="8">
        <v>1.59</v>
      </c>
      <c r="I608" s="4">
        <v>0</v>
      </c>
    </row>
    <row r="609" spans="1:9" x14ac:dyDescent="0.2">
      <c r="A609" s="2">
        <v>8</v>
      </c>
      <c r="B609" s="1" t="s">
        <v>111</v>
      </c>
      <c r="C609" s="4">
        <v>8</v>
      </c>
      <c r="D609" s="8">
        <v>2.77</v>
      </c>
      <c r="E609" s="4">
        <v>7</v>
      </c>
      <c r="F609" s="8">
        <v>3.18</v>
      </c>
      <c r="G609" s="4">
        <v>1</v>
      </c>
      <c r="H609" s="8">
        <v>1.59</v>
      </c>
      <c r="I609" s="4">
        <v>0</v>
      </c>
    </row>
    <row r="610" spans="1:9" x14ac:dyDescent="0.2">
      <c r="A610" s="2">
        <v>8</v>
      </c>
      <c r="B610" s="1" t="s">
        <v>143</v>
      </c>
      <c r="C610" s="4">
        <v>8</v>
      </c>
      <c r="D610" s="8">
        <v>2.77</v>
      </c>
      <c r="E610" s="4">
        <v>8</v>
      </c>
      <c r="F610" s="8">
        <v>3.64</v>
      </c>
      <c r="G610" s="4">
        <v>0</v>
      </c>
      <c r="H610" s="8">
        <v>0</v>
      </c>
      <c r="I610" s="4">
        <v>0</v>
      </c>
    </row>
    <row r="611" spans="1:9" x14ac:dyDescent="0.2">
      <c r="A611" s="2">
        <v>10</v>
      </c>
      <c r="B611" s="1" t="s">
        <v>125</v>
      </c>
      <c r="C611" s="4">
        <v>7</v>
      </c>
      <c r="D611" s="8">
        <v>2.42</v>
      </c>
      <c r="E611" s="4">
        <v>7</v>
      </c>
      <c r="F611" s="8">
        <v>3.18</v>
      </c>
      <c r="G611" s="4">
        <v>0</v>
      </c>
      <c r="H611" s="8">
        <v>0</v>
      </c>
      <c r="I611" s="4">
        <v>0</v>
      </c>
    </row>
    <row r="612" spans="1:9" x14ac:dyDescent="0.2">
      <c r="A612" s="2">
        <v>11</v>
      </c>
      <c r="B612" s="1" t="s">
        <v>110</v>
      </c>
      <c r="C612" s="4">
        <v>6</v>
      </c>
      <c r="D612" s="8">
        <v>2.08</v>
      </c>
      <c r="E612" s="4">
        <v>6</v>
      </c>
      <c r="F612" s="8">
        <v>2.73</v>
      </c>
      <c r="G612" s="4">
        <v>0</v>
      </c>
      <c r="H612" s="8">
        <v>0</v>
      </c>
      <c r="I612" s="4">
        <v>0</v>
      </c>
    </row>
    <row r="613" spans="1:9" x14ac:dyDescent="0.2">
      <c r="A613" s="2">
        <v>11</v>
      </c>
      <c r="B613" s="1" t="s">
        <v>146</v>
      </c>
      <c r="C613" s="4">
        <v>6</v>
      </c>
      <c r="D613" s="8">
        <v>2.08</v>
      </c>
      <c r="E613" s="4">
        <v>6</v>
      </c>
      <c r="F613" s="8">
        <v>2.73</v>
      </c>
      <c r="G613" s="4">
        <v>0</v>
      </c>
      <c r="H613" s="8">
        <v>0</v>
      </c>
      <c r="I613" s="4">
        <v>0</v>
      </c>
    </row>
    <row r="614" spans="1:9" x14ac:dyDescent="0.2">
      <c r="A614" s="2">
        <v>11</v>
      </c>
      <c r="B614" s="1" t="s">
        <v>114</v>
      </c>
      <c r="C614" s="4">
        <v>6</v>
      </c>
      <c r="D614" s="8">
        <v>2.08</v>
      </c>
      <c r="E614" s="4">
        <v>4</v>
      </c>
      <c r="F614" s="8">
        <v>1.82</v>
      </c>
      <c r="G614" s="4">
        <v>2</v>
      </c>
      <c r="H614" s="8">
        <v>3.17</v>
      </c>
      <c r="I614" s="4">
        <v>0</v>
      </c>
    </row>
    <row r="615" spans="1:9" x14ac:dyDescent="0.2">
      <c r="A615" s="2">
        <v>11</v>
      </c>
      <c r="B615" s="1" t="s">
        <v>191</v>
      </c>
      <c r="C615" s="4">
        <v>6</v>
      </c>
      <c r="D615" s="8">
        <v>2.08</v>
      </c>
      <c r="E615" s="4">
        <v>0</v>
      </c>
      <c r="F615" s="8">
        <v>0</v>
      </c>
      <c r="G615" s="4">
        <v>6</v>
      </c>
      <c r="H615" s="8">
        <v>9.52</v>
      </c>
      <c r="I615" s="4">
        <v>0</v>
      </c>
    </row>
    <row r="616" spans="1:9" x14ac:dyDescent="0.2">
      <c r="A616" s="2">
        <v>15</v>
      </c>
      <c r="B616" s="1" t="s">
        <v>108</v>
      </c>
      <c r="C616" s="4">
        <v>5</v>
      </c>
      <c r="D616" s="8">
        <v>1.73</v>
      </c>
      <c r="E616" s="4">
        <v>2</v>
      </c>
      <c r="F616" s="8">
        <v>0.91</v>
      </c>
      <c r="G616" s="4">
        <v>3</v>
      </c>
      <c r="H616" s="8">
        <v>4.76</v>
      </c>
      <c r="I616" s="4">
        <v>0</v>
      </c>
    </row>
    <row r="617" spans="1:9" x14ac:dyDescent="0.2">
      <c r="A617" s="2">
        <v>15</v>
      </c>
      <c r="B617" s="1" t="s">
        <v>152</v>
      </c>
      <c r="C617" s="4">
        <v>5</v>
      </c>
      <c r="D617" s="8">
        <v>1.73</v>
      </c>
      <c r="E617" s="4">
        <v>5</v>
      </c>
      <c r="F617" s="8">
        <v>2.27</v>
      </c>
      <c r="G617" s="4">
        <v>0</v>
      </c>
      <c r="H617" s="8">
        <v>0</v>
      </c>
      <c r="I617" s="4">
        <v>0</v>
      </c>
    </row>
    <row r="618" spans="1:9" x14ac:dyDescent="0.2">
      <c r="A618" s="2">
        <v>15</v>
      </c>
      <c r="B618" s="1" t="s">
        <v>141</v>
      </c>
      <c r="C618" s="4">
        <v>5</v>
      </c>
      <c r="D618" s="8">
        <v>1.73</v>
      </c>
      <c r="E618" s="4">
        <v>5</v>
      </c>
      <c r="F618" s="8">
        <v>2.27</v>
      </c>
      <c r="G618" s="4">
        <v>0</v>
      </c>
      <c r="H618" s="8">
        <v>0</v>
      </c>
      <c r="I618" s="4">
        <v>0</v>
      </c>
    </row>
    <row r="619" spans="1:9" x14ac:dyDescent="0.2">
      <c r="A619" s="2">
        <v>15</v>
      </c>
      <c r="B619" s="1" t="s">
        <v>132</v>
      </c>
      <c r="C619" s="4">
        <v>5</v>
      </c>
      <c r="D619" s="8">
        <v>1.73</v>
      </c>
      <c r="E619" s="4">
        <v>5</v>
      </c>
      <c r="F619" s="8">
        <v>2.27</v>
      </c>
      <c r="G619" s="4">
        <v>0</v>
      </c>
      <c r="H619" s="8">
        <v>0</v>
      </c>
      <c r="I619" s="4">
        <v>0</v>
      </c>
    </row>
    <row r="620" spans="1:9" x14ac:dyDescent="0.2">
      <c r="A620" s="2">
        <v>15</v>
      </c>
      <c r="B620" s="1" t="s">
        <v>122</v>
      </c>
      <c r="C620" s="4">
        <v>5</v>
      </c>
      <c r="D620" s="8">
        <v>1.73</v>
      </c>
      <c r="E620" s="4">
        <v>3</v>
      </c>
      <c r="F620" s="8">
        <v>1.36</v>
      </c>
      <c r="G620" s="4">
        <v>1</v>
      </c>
      <c r="H620" s="8">
        <v>1.59</v>
      </c>
      <c r="I620" s="4">
        <v>0</v>
      </c>
    </row>
    <row r="621" spans="1:9" x14ac:dyDescent="0.2">
      <c r="A621" s="2">
        <v>20</v>
      </c>
      <c r="B621" s="1" t="s">
        <v>190</v>
      </c>
      <c r="C621" s="4">
        <v>4</v>
      </c>
      <c r="D621" s="8">
        <v>1.38</v>
      </c>
      <c r="E621" s="4">
        <v>3</v>
      </c>
      <c r="F621" s="8">
        <v>1.36</v>
      </c>
      <c r="G621" s="4">
        <v>1</v>
      </c>
      <c r="H621" s="8">
        <v>1.59</v>
      </c>
      <c r="I621" s="4">
        <v>0</v>
      </c>
    </row>
    <row r="622" spans="1:9" x14ac:dyDescent="0.2">
      <c r="A622" s="2">
        <v>20</v>
      </c>
      <c r="B622" s="1" t="s">
        <v>151</v>
      </c>
      <c r="C622" s="4">
        <v>4</v>
      </c>
      <c r="D622" s="8">
        <v>1.38</v>
      </c>
      <c r="E622" s="4">
        <v>3</v>
      </c>
      <c r="F622" s="8">
        <v>1.36</v>
      </c>
      <c r="G622" s="4">
        <v>1</v>
      </c>
      <c r="H622" s="8">
        <v>1.59</v>
      </c>
      <c r="I622" s="4">
        <v>0</v>
      </c>
    </row>
    <row r="623" spans="1:9" x14ac:dyDescent="0.2">
      <c r="A623" s="2">
        <v>20</v>
      </c>
      <c r="B623" s="1" t="s">
        <v>134</v>
      </c>
      <c r="C623" s="4">
        <v>4</v>
      </c>
      <c r="D623" s="8">
        <v>1.38</v>
      </c>
      <c r="E623" s="4">
        <v>4</v>
      </c>
      <c r="F623" s="8">
        <v>1.82</v>
      </c>
      <c r="G623" s="4">
        <v>0</v>
      </c>
      <c r="H623" s="8">
        <v>0</v>
      </c>
      <c r="I623" s="4">
        <v>0</v>
      </c>
    </row>
    <row r="624" spans="1:9" x14ac:dyDescent="0.2">
      <c r="A624" s="2">
        <v>20</v>
      </c>
      <c r="B624" s="1" t="s">
        <v>118</v>
      </c>
      <c r="C624" s="4">
        <v>4</v>
      </c>
      <c r="D624" s="8">
        <v>1.38</v>
      </c>
      <c r="E624" s="4">
        <v>2</v>
      </c>
      <c r="F624" s="8">
        <v>0.91</v>
      </c>
      <c r="G624" s="4">
        <v>2</v>
      </c>
      <c r="H624" s="8">
        <v>3.17</v>
      </c>
      <c r="I624" s="4">
        <v>0</v>
      </c>
    </row>
    <row r="625" spans="1:9" x14ac:dyDescent="0.2">
      <c r="A625" s="2">
        <v>20</v>
      </c>
      <c r="B625" s="1" t="s">
        <v>119</v>
      </c>
      <c r="C625" s="4">
        <v>4</v>
      </c>
      <c r="D625" s="8">
        <v>1.38</v>
      </c>
      <c r="E625" s="4">
        <v>4</v>
      </c>
      <c r="F625" s="8">
        <v>1.82</v>
      </c>
      <c r="G625" s="4">
        <v>0</v>
      </c>
      <c r="H625" s="8">
        <v>0</v>
      </c>
      <c r="I625" s="4">
        <v>0</v>
      </c>
    </row>
    <row r="626" spans="1:9" x14ac:dyDescent="0.2">
      <c r="A626" s="2">
        <v>20</v>
      </c>
      <c r="B626" s="1" t="s">
        <v>120</v>
      </c>
      <c r="C626" s="4">
        <v>4</v>
      </c>
      <c r="D626" s="8">
        <v>1.38</v>
      </c>
      <c r="E626" s="4">
        <v>4</v>
      </c>
      <c r="F626" s="8">
        <v>1.82</v>
      </c>
      <c r="G626" s="4">
        <v>0</v>
      </c>
      <c r="H626" s="8">
        <v>0</v>
      </c>
      <c r="I626" s="4">
        <v>0</v>
      </c>
    </row>
    <row r="627" spans="1:9" x14ac:dyDescent="0.2">
      <c r="A627" s="1"/>
      <c r="C627" s="4"/>
      <c r="D627" s="8"/>
      <c r="E627" s="4"/>
      <c r="F627" s="8"/>
      <c r="G627" s="4"/>
      <c r="H627" s="8"/>
      <c r="I627" s="4"/>
    </row>
    <row r="628" spans="1:9" x14ac:dyDescent="0.2">
      <c r="A628" s="1" t="s">
        <v>26</v>
      </c>
      <c r="C628" s="4"/>
      <c r="D628" s="8"/>
      <c r="E628" s="4"/>
      <c r="F628" s="8"/>
      <c r="G628" s="4"/>
      <c r="H628" s="8"/>
      <c r="I628" s="4"/>
    </row>
    <row r="629" spans="1:9" x14ac:dyDescent="0.2">
      <c r="A629" s="2">
        <v>1</v>
      </c>
      <c r="B629" s="1" t="s">
        <v>124</v>
      </c>
      <c r="C629" s="4">
        <v>27</v>
      </c>
      <c r="D629" s="8">
        <v>6.78</v>
      </c>
      <c r="E629" s="4">
        <v>27</v>
      </c>
      <c r="F629" s="8">
        <v>9.15</v>
      </c>
      <c r="G629" s="4">
        <v>0</v>
      </c>
      <c r="H629" s="8">
        <v>0</v>
      </c>
      <c r="I629" s="4">
        <v>0</v>
      </c>
    </row>
    <row r="630" spans="1:9" x14ac:dyDescent="0.2">
      <c r="A630" s="2">
        <v>2</v>
      </c>
      <c r="B630" s="1" t="s">
        <v>150</v>
      </c>
      <c r="C630" s="4">
        <v>22</v>
      </c>
      <c r="D630" s="8">
        <v>5.53</v>
      </c>
      <c r="E630" s="4">
        <v>22</v>
      </c>
      <c r="F630" s="8">
        <v>7.46</v>
      </c>
      <c r="G630" s="4">
        <v>0</v>
      </c>
      <c r="H630" s="8">
        <v>0</v>
      </c>
      <c r="I630" s="4">
        <v>0</v>
      </c>
    </row>
    <row r="631" spans="1:9" x14ac:dyDescent="0.2">
      <c r="A631" s="2">
        <v>3</v>
      </c>
      <c r="B631" s="1" t="s">
        <v>140</v>
      </c>
      <c r="C631" s="4">
        <v>17</v>
      </c>
      <c r="D631" s="8">
        <v>4.2699999999999996</v>
      </c>
      <c r="E631" s="4">
        <v>10</v>
      </c>
      <c r="F631" s="8">
        <v>3.39</v>
      </c>
      <c r="G631" s="4">
        <v>7</v>
      </c>
      <c r="H631" s="8">
        <v>7.53</v>
      </c>
      <c r="I631" s="4">
        <v>0</v>
      </c>
    </row>
    <row r="632" spans="1:9" x14ac:dyDescent="0.2">
      <c r="A632" s="2">
        <v>4</v>
      </c>
      <c r="B632" s="1" t="s">
        <v>143</v>
      </c>
      <c r="C632" s="4">
        <v>16</v>
      </c>
      <c r="D632" s="8">
        <v>4.0199999999999996</v>
      </c>
      <c r="E632" s="4">
        <v>15</v>
      </c>
      <c r="F632" s="8">
        <v>5.08</v>
      </c>
      <c r="G632" s="4">
        <v>1</v>
      </c>
      <c r="H632" s="8">
        <v>1.08</v>
      </c>
      <c r="I632" s="4">
        <v>0</v>
      </c>
    </row>
    <row r="633" spans="1:9" x14ac:dyDescent="0.2">
      <c r="A633" s="2">
        <v>4</v>
      </c>
      <c r="B633" s="1" t="s">
        <v>123</v>
      </c>
      <c r="C633" s="4">
        <v>16</v>
      </c>
      <c r="D633" s="8">
        <v>4.0199999999999996</v>
      </c>
      <c r="E633" s="4">
        <v>16</v>
      </c>
      <c r="F633" s="8">
        <v>5.42</v>
      </c>
      <c r="G633" s="4">
        <v>0</v>
      </c>
      <c r="H633" s="8">
        <v>0</v>
      </c>
      <c r="I633" s="4">
        <v>0</v>
      </c>
    </row>
    <row r="634" spans="1:9" x14ac:dyDescent="0.2">
      <c r="A634" s="2">
        <v>6</v>
      </c>
      <c r="B634" s="1" t="s">
        <v>108</v>
      </c>
      <c r="C634" s="4">
        <v>12</v>
      </c>
      <c r="D634" s="8">
        <v>3.02</v>
      </c>
      <c r="E634" s="4">
        <v>4</v>
      </c>
      <c r="F634" s="8">
        <v>1.36</v>
      </c>
      <c r="G634" s="4">
        <v>8</v>
      </c>
      <c r="H634" s="8">
        <v>8.6</v>
      </c>
      <c r="I634" s="4">
        <v>0</v>
      </c>
    </row>
    <row r="635" spans="1:9" x14ac:dyDescent="0.2">
      <c r="A635" s="2">
        <v>6</v>
      </c>
      <c r="B635" s="1" t="s">
        <v>113</v>
      </c>
      <c r="C635" s="4">
        <v>12</v>
      </c>
      <c r="D635" s="8">
        <v>3.02</v>
      </c>
      <c r="E635" s="4">
        <v>12</v>
      </c>
      <c r="F635" s="8">
        <v>4.07</v>
      </c>
      <c r="G635" s="4">
        <v>0</v>
      </c>
      <c r="H635" s="8">
        <v>0</v>
      </c>
      <c r="I635" s="4">
        <v>0</v>
      </c>
    </row>
    <row r="636" spans="1:9" x14ac:dyDescent="0.2">
      <c r="A636" s="2">
        <v>6</v>
      </c>
      <c r="B636" s="1" t="s">
        <v>134</v>
      </c>
      <c r="C636" s="4">
        <v>12</v>
      </c>
      <c r="D636" s="8">
        <v>3.02</v>
      </c>
      <c r="E636" s="4">
        <v>12</v>
      </c>
      <c r="F636" s="8">
        <v>4.07</v>
      </c>
      <c r="G636" s="4">
        <v>0</v>
      </c>
      <c r="H636" s="8">
        <v>0</v>
      </c>
      <c r="I636" s="4">
        <v>0</v>
      </c>
    </row>
    <row r="637" spans="1:9" x14ac:dyDescent="0.2">
      <c r="A637" s="2">
        <v>9</v>
      </c>
      <c r="B637" s="1" t="s">
        <v>136</v>
      </c>
      <c r="C637" s="4">
        <v>10</v>
      </c>
      <c r="D637" s="8">
        <v>2.5099999999999998</v>
      </c>
      <c r="E637" s="4">
        <v>7</v>
      </c>
      <c r="F637" s="8">
        <v>2.37</v>
      </c>
      <c r="G637" s="4">
        <v>3</v>
      </c>
      <c r="H637" s="8">
        <v>3.23</v>
      </c>
      <c r="I637" s="4">
        <v>0</v>
      </c>
    </row>
    <row r="638" spans="1:9" x14ac:dyDescent="0.2">
      <c r="A638" s="2">
        <v>10</v>
      </c>
      <c r="B638" s="1" t="s">
        <v>142</v>
      </c>
      <c r="C638" s="4">
        <v>9</v>
      </c>
      <c r="D638" s="8">
        <v>2.2599999999999998</v>
      </c>
      <c r="E638" s="4">
        <v>7</v>
      </c>
      <c r="F638" s="8">
        <v>2.37</v>
      </c>
      <c r="G638" s="4">
        <v>2</v>
      </c>
      <c r="H638" s="8">
        <v>2.15</v>
      </c>
      <c r="I638" s="4">
        <v>0</v>
      </c>
    </row>
    <row r="639" spans="1:9" x14ac:dyDescent="0.2">
      <c r="A639" s="2">
        <v>11</v>
      </c>
      <c r="B639" s="1" t="s">
        <v>109</v>
      </c>
      <c r="C639" s="4">
        <v>8</v>
      </c>
      <c r="D639" s="8">
        <v>2.0099999999999998</v>
      </c>
      <c r="E639" s="4">
        <v>4</v>
      </c>
      <c r="F639" s="8">
        <v>1.36</v>
      </c>
      <c r="G639" s="4">
        <v>4</v>
      </c>
      <c r="H639" s="8">
        <v>4.3</v>
      </c>
      <c r="I639" s="4">
        <v>0</v>
      </c>
    </row>
    <row r="640" spans="1:9" x14ac:dyDescent="0.2">
      <c r="A640" s="2">
        <v>11</v>
      </c>
      <c r="B640" s="1" t="s">
        <v>114</v>
      </c>
      <c r="C640" s="4">
        <v>8</v>
      </c>
      <c r="D640" s="8">
        <v>2.0099999999999998</v>
      </c>
      <c r="E640" s="4">
        <v>4</v>
      </c>
      <c r="F640" s="8">
        <v>1.36</v>
      </c>
      <c r="G640" s="4">
        <v>4</v>
      </c>
      <c r="H640" s="8">
        <v>4.3</v>
      </c>
      <c r="I640" s="4">
        <v>0</v>
      </c>
    </row>
    <row r="641" spans="1:9" x14ac:dyDescent="0.2">
      <c r="A641" s="2">
        <v>11</v>
      </c>
      <c r="B641" s="1" t="s">
        <v>115</v>
      </c>
      <c r="C641" s="4">
        <v>8</v>
      </c>
      <c r="D641" s="8">
        <v>2.0099999999999998</v>
      </c>
      <c r="E641" s="4">
        <v>5</v>
      </c>
      <c r="F641" s="8">
        <v>1.69</v>
      </c>
      <c r="G641" s="4">
        <v>3</v>
      </c>
      <c r="H641" s="8">
        <v>3.23</v>
      </c>
      <c r="I641" s="4">
        <v>0</v>
      </c>
    </row>
    <row r="642" spans="1:9" x14ac:dyDescent="0.2">
      <c r="A642" s="2">
        <v>11</v>
      </c>
      <c r="B642" s="1" t="s">
        <v>119</v>
      </c>
      <c r="C642" s="4">
        <v>8</v>
      </c>
      <c r="D642" s="8">
        <v>2.0099999999999998</v>
      </c>
      <c r="E642" s="4">
        <v>6</v>
      </c>
      <c r="F642" s="8">
        <v>2.0299999999999998</v>
      </c>
      <c r="G642" s="4">
        <v>2</v>
      </c>
      <c r="H642" s="8">
        <v>2.15</v>
      </c>
      <c r="I642" s="4">
        <v>0</v>
      </c>
    </row>
    <row r="643" spans="1:9" x14ac:dyDescent="0.2">
      <c r="A643" s="2">
        <v>11</v>
      </c>
      <c r="B643" s="1" t="s">
        <v>153</v>
      </c>
      <c r="C643" s="4">
        <v>8</v>
      </c>
      <c r="D643" s="8">
        <v>2.0099999999999998</v>
      </c>
      <c r="E643" s="4">
        <v>1</v>
      </c>
      <c r="F643" s="8">
        <v>0.34</v>
      </c>
      <c r="G643" s="4">
        <v>7</v>
      </c>
      <c r="H643" s="8">
        <v>7.53</v>
      </c>
      <c r="I643" s="4">
        <v>0</v>
      </c>
    </row>
    <row r="644" spans="1:9" x14ac:dyDescent="0.2">
      <c r="A644" s="2">
        <v>16</v>
      </c>
      <c r="B644" s="1" t="s">
        <v>110</v>
      </c>
      <c r="C644" s="4">
        <v>7</v>
      </c>
      <c r="D644" s="8">
        <v>1.76</v>
      </c>
      <c r="E644" s="4">
        <v>7</v>
      </c>
      <c r="F644" s="8">
        <v>2.37</v>
      </c>
      <c r="G644" s="4">
        <v>0</v>
      </c>
      <c r="H644" s="8">
        <v>0</v>
      </c>
      <c r="I644" s="4">
        <v>0</v>
      </c>
    </row>
    <row r="645" spans="1:9" x14ac:dyDescent="0.2">
      <c r="A645" s="2">
        <v>16</v>
      </c>
      <c r="B645" s="1" t="s">
        <v>192</v>
      </c>
      <c r="C645" s="4">
        <v>7</v>
      </c>
      <c r="D645" s="8">
        <v>1.76</v>
      </c>
      <c r="E645" s="4">
        <v>3</v>
      </c>
      <c r="F645" s="8">
        <v>1.02</v>
      </c>
      <c r="G645" s="4">
        <v>4</v>
      </c>
      <c r="H645" s="8">
        <v>4.3</v>
      </c>
      <c r="I645" s="4">
        <v>0</v>
      </c>
    </row>
    <row r="646" spans="1:9" x14ac:dyDescent="0.2">
      <c r="A646" s="2">
        <v>16</v>
      </c>
      <c r="B646" s="1" t="s">
        <v>191</v>
      </c>
      <c r="C646" s="4">
        <v>7</v>
      </c>
      <c r="D646" s="8">
        <v>1.76</v>
      </c>
      <c r="E646" s="4">
        <v>0</v>
      </c>
      <c r="F646" s="8">
        <v>0</v>
      </c>
      <c r="G646" s="4">
        <v>7</v>
      </c>
      <c r="H646" s="8">
        <v>7.53</v>
      </c>
      <c r="I646" s="4">
        <v>0</v>
      </c>
    </row>
    <row r="647" spans="1:9" x14ac:dyDescent="0.2">
      <c r="A647" s="2">
        <v>16</v>
      </c>
      <c r="B647" s="1" t="s">
        <v>122</v>
      </c>
      <c r="C647" s="4">
        <v>7</v>
      </c>
      <c r="D647" s="8">
        <v>1.76</v>
      </c>
      <c r="E647" s="4">
        <v>7</v>
      </c>
      <c r="F647" s="8">
        <v>2.37</v>
      </c>
      <c r="G647" s="4">
        <v>0</v>
      </c>
      <c r="H647" s="8">
        <v>0</v>
      </c>
      <c r="I647" s="4">
        <v>0</v>
      </c>
    </row>
    <row r="648" spans="1:9" x14ac:dyDescent="0.2">
      <c r="A648" s="2">
        <v>20</v>
      </c>
      <c r="B648" s="1" t="s">
        <v>149</v>
      </c>
      <c r="C648" s="4">
        <v>6</v>
      </c>
      <c r="D648" s="8">
        <v>1.51</v>
      </c>
      <c r="E648" s="4">
        <v>4</v>
      </c>
      <c r="F648" s="8">
        <v>1.36</v>
      </c>
      <c r="G648" s="4">
        <v>2</v>
      </c>
      <c r="H648" s="8">
        <v>2.15</v>
      </c>
      <c r="I648" s="4">
        <v>0</v>
      </c>
    </row>
    <row r="649" spans="1:9" x14ac:dyDescent="0.2">
      <c r="A649" s="1"/>
      <c r="C649" s="4"/>
      <c r="D649" s="8"/>
      <c r="E649" s="4"/>
      <c r="F649" s="8"/>
      <c r="G649" s="4"/>
      <c r="H649" s="8"/>
      <c r="I649" s="4"/>
    </row>
    <row r="650" spans="1:9" x14ac:dyDescent="0.2">
      <c r="A650" s="1" t="s">
        <v>27</v>
      </c>
      <c r="C650" s="4"/>
      <c r="D650" s="8"/>
      <c r="E650" s="4"/>
      <c r="F650" s="8"/>
      <c r="G650" s="4"/>
      <c r="H650" s="8"/>
      <c r="I650" s="4"/>
    </row>
    <row r="651" spans="1:9" x14ac:dyDescent="0.2">
      <c r="A651" s="2">
        <v>1</v>
      </c>
      <c r="B651" s="1" t="s">
        <v>124</v>
      </c>
      <c r="C651" s="4">
        <v>32</v>
      </c>
      <c r="D651" s="8">
        <v>5.57</v>
      </c>
      <c r="E651" s="4">
        <v>32</v>
      </c>
      <c r="F651" s="8">
        <v>7.48</v>
      </c>
      <c r="G651" s="4">
        <v>0</v>
      </c>
      <c r="H651" s="8">
        <v>0</v>
      </c>
      <c r="I651" s="4">
        <v>0</v>
      </c>
    </row>
    <row r="652" spans="1:9" x14ac:dyDescent="0.2">
      <c r="A652" s="2">
        <v>2</v>
      </c>
      <c r="B652" s="1" t="s">
        <v>122</v>
      </c>
      <c r="C652" s="4">
        <v>31</v>
      </c>
      <c r="D652" s="8">
        <v>5.39</v>
      </c>
      <c r="E652" s="4">
        <v>31</v>
      </c>
      <c r="F652" s="8">
        <v>7.24</v>
      </c>
      <c r="G652" s="4">
        <v>0</v>
      </c>
      <c r="H652" s="8">
        <v>0</v>
      </c>
      <c r="I652" s="4">
        <v>0</v>
      </c>
    </row>
    <row r="653" spans="1:9" x14ac:dyDescent="0.2">
      <c r="A653" s="2">
        <v>3</v>
      </c>
      <c r="B653" s="1" t="s">
        <v>123</v>
      </c>
      <c r="C653" s="4">
        <v>22</v>
      </c>
      <c r="D653" s="8">
        <v>3.83</v>
      </c>
      <c r="E653" s="4">
        <v>22</v>
      </c>
      <c r="F653" s="8">
        <v>5.14</v>
      </c>
      <c r="G653" s="4">
        <v>0</v>
      </c>
      <c r="H653" s="8">
        <v>0</v>
      </c>
      <c r="I653" s="4">
        <v>0</v>
      </c>
    </row>
    <row r="654" spans="1:9" x14ac:dyDescent="0.2">
      <c r="A654" s="2">
        <v>4</v>
      </c>
      <c r="B654" s="1" t="s">
        <v>119</v>
      </c>
      <c r="C654" s="4">
        <v>21</v>
      </c>
      <c r="D654" s="8">
        <v>3.65</v>
      </c>
      <c r="E654" s="4">
        <v>20</v>
      </c>
      <c r="F654" s="8">
        <v>4.67</v>
      </c>
      <c r="G654" s="4">
        <v>1</v>
      </c>
      <c r="H654" s="8">
        <v>0.76</v>
      </c>
      <c r="I654" s="4">
        <v>0</v>
      </c>
    </row>
    <row r="655" spans="1:9" x14ac:dyDescent="0.2">
      <c r="A655" s="2">
        <v>5</v>
      </c>
      <c r="B655" s="1" t="s">
        <v>113</v>
      </c>
      <c r="C655" s="4">
        <v>18</v>
      </c>
      <c r="D655" s="8">
        <v>3.13</v>
      </c>
      <c r="E655" s="4">
        <v>17</v>
      </c>
      <c r="F655" s="8">
        <v>3.97</v>
      </c>
      <c r="G655" s="4">
        <v>1</v>
      </c>
      <c r="H655" s="8">
        <v>0.76</v>
      </c>
      <c r="I655" s="4">
        <v>0</v>
      </c>
    </row>
    <row r="656" spans="1:9" x14ac:dyDescent="0.2">
      <c r="A656" s="2">
        <v>6</v>
      </c>
      <c r="B656" s="1" t="s">
        <v>108</v>
      </c>
      <c r="C656" s="4">
        <v>17</v>
      </c>
      <c r="D656" s="8">
        <v>2.96</v>
      </c>
      <c r="E656" s="4">
        <v>2</v>
      </c>
      <c r="F656" s="8">
        <v>0.47</v>
      </c>
      <c r="G656" s="4">
        <v>15</v>
      </c>
      <c r="H656" s="8">
        <v>11.45</v>
      </c>
      <c r="I656" s="4">
        <v>0</v>
      </c>
    </row>
    <row r="657" spans="1:9" x14ac:dyDescent="0.2">
      <c r="A657" s="2">
        <v>6</v>
      </c>
      <c r="B657" s="1" t="s">
        <v>116</v>
      </c>
      <c r="C657" s="4">
        <v>17</v>
      </c>
      <c r="D657" s="8">
        <v>2.96</v>
      </c>
      <c r="E657" s="4">
        <v>17</v>
      </c>
      <c r="F657" s="8">
        <v>3.97</v>
      </c>
      <c r="G657" s="4">
        <v>0</v>
      </c>
      <c r="H657" s="8">
        <v>0</v>
      </c>
      <c r="I657" s="4">
        <v>0</v>
      </c>
    </row>
    <row r="658" spans="1:9" x14ac:dyDescent="0.2">
      <c r="A658" s="2">
        <v>8</v>
      </c>
      <c r="B658" s="1" t="s">
        <v>120</v>
      </c>
      <c r="C658" s="4">
        <v>14</v>
      </c>
      <c r="D658" s="8">
        <v>2.4300000000000002</v>
      </c>
      <c r="E658" s="4">
        <v>13</v>
      </c>
      <c r="F658" s="8">
        <v>3.04</v>
      </c>
      <c r="G658" s="4">
        <v>1</v>
      </c>
      <c r="H658" s="8">
        <v>0.76</v>
      </c>
      <c r="I658" s="4">
        <v>0</v>
      </c>
    </row>
    <row r="659" spans="1:9" x14ac:dyDescent="0.2">
      <c r="A659" s="2">
        <v>9</v>
      </c>
      <c r="B659" s="1" t="s">
        <v>147</v>
      </c>
      <c r="C659" s="4">
        <v>12</v>
      </c>
      <c r="D659" s="8">
        <v>2.09</v>
      </c>
      <c r="E659" s="4">
        <v>5</v>
      </c>
      <c r="F659" s="8">
        <v>1.17</v>
      </c>
      <c r="G659" s="4">
        <v>7</v>
      </c>
      <c r="H659" s="8">
        <v>5.34</v>
      </c>
      <c r="I659" s="4">
        <v>0</v>
      </c>
    </row>
    <row r="660" spans="1:9" x14ac:dyDescent="0.2">
      <c r="A660" s="2">
        <v>9</v>
      </c>
      <c r="B660" s="1" t="s">
        <v>117</v>
      </c>
      <c r="C660" s="4">
        <v>12</v>
      </c>
      <c r="D660" s="8">
        <v>2.09</v>
      </c>
      <c r="E660" s="4">
        <v>12</v>
      </c>
      <c r="F660" s="8">
        <v>2.8</v>
      </c>
      <c r="G660" s="4">
        <v>0</v>
      </c>
      <c r="H660" s="8">
        <v>0</v>
      </c>
      <c r="I660" s="4">
        <v>0</v>
      </c>
    </row>
    <row r="661" spans="1:9" x14ac:dyDescent="0.2">
      <c r="A661" s="2">
        <v>11</v>
      </c>
      <c r="B661" s="1" t="s">
        <v>151</v>
      </c>
      <c r="C661" s="4">
        <v>11</v>
      </c>
      <c r="D661" s="8">
        <v>1.91</v>
      </c>
      <c r="E661" s="4">
        <v>5</v>
      </c>
      <c r="F661" s="8">
        <v>1.17</v>
      </c>
      <c r="G661" s="4">
        <v>6</v>
      </c>
      <c r="H661" s="8">
        <v>4.58</v>
      </c>
      <c r="I661" s="4">
        <v>0</v>
      </c>
    </row>
    <row r="662" spans="1:9" x14ac:dyDescent="0.2">
      <c r="A662" s="2">
        <v>11</v>
      </c>
      <c r="B662" s="1" t="s">
        <v>142</v>
      </c>
      <c r="C662" s="4">
        <v>11</v>
      </c>
      <c r="D662" s="8">
        <v>1.91</v>
      </c>
      <c r="E662" s="4">
        <v>5</v>
      </c>
      <c r="F662" s="8">
        <v>1.17</v>
      </c>
      <c r="G662" s="4">
        <v>6</v>
      </c>
      <c r="H662" s="8">
        <v>4.58</v>
      </c>
      <c r="I662" s="4">
        <v>0</v>
      </c>
    </row>
    <row r="663" spans="1:9" x14ac:dyDescent="0.2">
      <c r="A663" s="2">
        <v>11</v>
      </c>
      <c r="B663" s="1" t="s">
        <v>143</v>
      </c>
      <c r="C663" s="4">
        <v>11</v>
      </c>
      <c r="D663" s="8">
        <v>1.91</v>
      </c>
      <c r="E663" s="4">
        <v>11</v>
      </c>
      <c r="F663" s="8">
        <v>2.57</v>
      </c>
      <c r="G663" s="4">
        <v>0</v>
      </c>
      <c r="H663" s="8">
        <v>0</v>
      </c>
      <c r="I663" s="4">
        <v>0</v>
      </c>
    </row>
    <row r="664" spans="1:9" x14ac:dyDescent="0.2">
      <c r="A664" s="2">
        <v>11</v>
      </c>
      <c r="B664" s="1" t="s">
        <v>193</v>
      </c>
      <c r="C664" s="4">
        <v>11</v>
      </c>
      <c r="D664" s="8">
        <v>1.91</v>
      </c>
      <c r="E664" s="4">
        <v>11</v>
      </c>
      <c r="F664" s="8">
        <v>2.57</v>
      </c>
      <c r="G664" s="4">
        <v>0</v>
      </c>
      <c r="H664" s="8">
        <v>0</v>
      </c>
      <c r="I664" s="4">
        <v>0</v>
      </c>
    </row>
    <row r="665" spans="1:9" x14ac:dyDescent="0.2">
      <c r="A665" s="2">
        <v>15</v>
      </c>
      <c r="B665" s="1" t="s">
        <v>111</v>
      </c>
      <c r="C665" s="4">
        <v>10</v>
      </c>
      <c r="D665" s="8">
        <v>1.74</v>
      </c>
      <c r="E665" s="4">
        <v>5</v>
      </c>
      <c r="F665" s="8">
        <v>1.17</v>
      </c>
      <c r="G665" s="4">
        <v>5</v>
      </c>
      <c r="H665" s="8">
        <v>3.82</v>
      </c>
      <c r="I665" s="4">
        <v>0</v>
      </c>
    </row>
    <row r="666" spans="1:9" x14ac:dyDescent="0.2">
      <c r="A666" s="2">
        <v>15</v>
      </c>
      <c r="B666" s="1" t="s">
        <v>114</v>
      </c>
      <c r="C666" s="4">
        <v>10</v>
      </c>
      <c r="D666" s="8">
        <v>1.74</v>
      </c>
      <c r="E666" s="4">
        <v>10</v>
      </c>
      <c r="F666" s="8">
        <v>2.34</v>
      </c>
      <c r="G666" s="4">
        <v>0</v>
      </c>
      <c r="H666" s="8">
        <v>0</v>
      </c>
      <c r="I666" s="4">
        <v>0</v>
      </c>
    </row>
    <row r="667" spans="1:9" x14ac:dyDescent="0.2">
      <c r="A667" s="2">
        <v>17</v>
      </c>
      <c r="B667" s="1" t="s">
        <v>110</v>
      </c>
      <c r="C667" s="4">
        <v>9</v>
      </c>
      <c r="D667" s="8">
        <v>1.57</v>
      </c>
      <c r="E667" s="4">
        <v>8</v>
      </c>
      <c r="F667" s="8">
        <v>1.87</v>
      </c>
      <c r="G667" s="4">
        <v>1</v>
      </c>
      <c r="H667" s="8">
        <v>0.76</v>
      </c>
      <c r="I667" s="4">
        <v>0</v>
      </c>
    </row>
    <row r="668" spans="1:9" x14ac:dyDescent="0.2">
      <c r="A668" s="2">
        <v>17</v>
      </c>
      <c r="B668" s="1" t="s">
        <v>132</v>
      </c>
      <c r="C668" s="4">
        <v>9</v>
      </c>
      <c r="D668" s="8">
        <v>1.57</v>
      </c>
      <c r="E668" s="4">
        <v>8</v>
      </c>
      <c r="F668" s="8">
        <v>1.87</v>
      </c>
      <c r="G668" s="4">
        <v>1</v>
      </c>
      <c r="H668" s="8">
        <v>0.76</v>
      </c>
      <c r="I668" s="4">
        <v>0</v>
      </c>
    </row>
    <row r="669" spans="1:9" x14ac:dyDescent="0.2">
      <c r="A669" s="2">
        <v>17</v>
      </c>
      <c r="B669" s="1" t="s">
        <v>150</v>
      </c>
      <c r="C669" s="4">
        <v>9</v>
      </c>
      <c r="D669" s="8">
        <v>1.57</v>
      </c>
      <c r="E669" s="4">
        <v>6</v>
      </c>
      <c r="F669" s="8">
        <v>1.4</v>
      </c>
      <c r="G669" s="4">
        <v>3</v>
      </c>
      <c r="H669" s="8">
        <v>2.29</v>
      </c>
      <c r="I669" s="4">
        <v>0</v>
      </c>
    </row>
    <row r="670" spans="1:9" x14ac:dyDescent="0.2">
      <c r="A670" s="2">
        <v>17</v>
      </c>
      <c r="B670" s="1" t="s">
        <v>144</v>
      </c>
      <c r="C670" s="4">
        <v>9</v>
      </c>
      <c r="D670" s="8">
        <v>1.57</v>
      </c>
      <c r="E670" s="4">
        <v>0</v>
      </c>
      <c r="F670" s="8">
        <v>0</v>
      </c>
      <c r="G670" s="4">
        <v>0</v>
      </c>
      <c r="H670" s="8">
        <v>0</v>
      </c>
      <c r="I670" s="4">
        <v>0</v>
      </c>
    </row>
    <row r="671" spans="1:9" x14ac:dyDescent="0.2">
      <c r="A671" s="1"/>
      <c r="C671" s="4"/>
      <c r="D671" s="8"/>
      <c r="E671" s="4"/>
      <c r="F671" s="8"/>
      <c r="G671" s="4"/>
      <c r="H671" s="8"/>
      <c r="I671" s="4"/>
    </row>
    <row r="672" spans="1:9" x14ac:dyDescent="0.2">
      <c r="A672" s="1" t="s">
        <v>28</v>
      </c>
      <c r="C672" s="4"/>
      <c r="D672" s="8"/>
      <c r="E672" s="4"/>
      <c r="F672" s="8"/>
      <c r="G672" s="4"/>
      <c r="H672" s="8"/>
      <c r="I672" s="4"/>
    </row>
    <row r="673" spans="1:9" x14ac:dyDescent="0.2">
      <c r="A673" s="2">
        <v>1</v>
      </c>
      <c r="B673" s="1" t="s">
        <v>124</v>
      </c>
      <c r="C673" s="4">
        <v>13</v>
      </c>
      <c r="D673" s="8">
        <v>4.59</v>
      </c>
      <c r="E673" s="4">
        <v>13</v>
      </c>
      <c r="F673" s="8">
        <v>6.34</v>
      </c>
      <c r="G673" s="4">
        <v>0</v>
      </c>
      <c r="H673" s="8">
        <v>0</v>
      </c>
      <c r="I673" s="4">
        <v>0</v>
      </c>
    </row>
    <row r="674" spans="1:9" x14ac:dyDescent="0.2">
      <c r="A674" s="2">
        <v>2</v>
      </c>
      <c r="B674" s="1" t="s">
        <v>108</v>
      </c>
      <c r="C674" s="4">
        <v>12</v>
      </c>
      <c r="D674" s="8">
        <v>4.24</v>
      </c>
      <c r="E674" s="4">
        <v>4</v>
      </c>
      <c r="F674" s="8">
        <v>1.95</v>
      </c>
      <c r="G674" s="4">
        <v>8</v>
      </c>
      <c r="H674" s="8">
        <v>10.67</v>
      </c>
      <c r="I674" s="4">
        <v>0</v>
      </c>
    </row>
    <row r="675" spans="1:9" x14ac:dyDescent="0.2">
      <c r="A675" s="2">
        <v>3</v>
      </c>
      <c r="B675" s="1" t="s">
        <v>142</v>
      </c>
      <c r="C675" s="4">
        <v>11</v>
      </c>
      <c r="D675" s="8">
        <v>3.89</v>
      </c>
      <c r="E675" s="4">
        <v>4</v>
      </c>
      <c r="F675" s="8">
        <v>1.95</v>
      </c>
      <c r="G675" s="4">
        <v>7</v>
      </c>
      <c r="H675" s="8">
        <v>9.33</v>
      </c>
      <c r="I675" s="4">
        <v>0</v>
      </c>
    </row>
    <row r="676" spans="1:9" x14ac:dyDescent="0.2">
      <c r="A676" s="2">
        <v>4</v>
      </c>
      <c r="B676" s="1" t="s">
        <v>114</v>
      </c>
      <c r="C676" s="4">
        <v>10</v>
      </c>
      <c r="D676" s="8">
        <v>3.53</v>
      </c>
      <c r="E676" s="4">
        <v>10</v>
      </c>
      <c r="F676" s="8">
        <v>4.88</v>
      </c>
      <c r="G676" s="4">
        <v>0</v>
      </c>
      <c r="H676" s="8">
        <v>0</v>
      </c>
      <c r="I676" s="4">
        <v>0</v>
      </c>
    </row>
    <row r="677" spans="1:9" x14ac:dyDescent="0.2">
      <c r="A677" s="2">
        <v>4</v>
      </c>
      <c r="B677" s="1" t="s">
        <v>122</v>
      </c>
      <c r="C677" s="4">
        <v>10</v>
      </c>
      <c r="D677" s="8">
        <v>3.53</v>
      </c>
      <c r="E677" s="4">
        <v>10</v>
      </c>
      <c r="F677" s="8">
        <v>4.88</v>
      </c>
      <c r="G677" s="4">
        <v>0</v>
      </c>
      <c r="H677" s="8">
        <v>0</v>
      </c>
      <c r="I677" s="4">
        <v>0</v>
      </c>
    </row>
    <row r="678" spans="1:9" x14ac:dyDescent="0.2">
      <c r="A678" s="2">
        <v>6</v>
      </c>
      <c r="B678" s="1" t="s">
        <v>123</v>
      </c>
      <c r="C678" s="4">
        <v>9</v>
      </c>
      <c r="D678" s="8">
        <v>3.18</v>
      </c>
      <c r="E678" s="4">
        <v>9</v>
      </c>
      <c r="F678" s="8">
        <v>4.3899999999999997</v>
      </c>
      <c r="G678" s="4">
        <v>0</v>
      </c>
      <c r="H678" s="8">
        <v>0</v>
      </c>
      <c r="I678" s="4">
        <v>0</v>
      </c>
    </row>
    <row r="679" spans="1:9" x14ac:dyDescent="0.2">
      <c r="A679" s="2">
        <v>7</v>
      </c>
      <c r="B679" s="1" t="s">
        <v>113</v>
      </c>
      <c r="C679" s="4">
        <v>8</v>
      </c>
      <c r="D679" s="8">
        <v>2.83</v>
      </c>
      <c r="E679" s="4">
        <v>6</v>
      </c>
      <c r="F679" s="8">
        <v>2.93</v>
      </c>
      <c r="G679" s="4">
        <v>2</v>
      </c>
      <c r="H679" s="8">
        <v>2.67</v>
      </c>
      <c r="I679" s="4">
        <v>0</v>
      </c>
    </row>
    <row r="680" spans="1:9" x14ac:dyDescent="0.2">
      <c r="A680" s="2">
        <v>8</v>
      </c>
      <c r="B680" s="1" t="s">
        <v>109</v>
      </c>
      <c r="C680" s="4">
        <v>7</v>
      </c>
      <c r="D680" s="8">
        <v>2.4700000000000002</v>
      </c>
      <c r="E680" s="4">
        <v>3</v>
      </c>
      <c r="F680" s="8">
        <v>1.46</v>
      </c>
      <c r="G680" s="4">
        <v>4</v>
      </c>
      <c r="H680" s="8">
        <v>5.33</v>
      </c>
      <c r="I680" s="4">
        <v>0</v>
      </c>
    </row>
    <row r="681" spans="1:9" x14ac:dyDescent="0.2">
      <c r="A681" s="2">
        <v>8</v>
      </c>
      <c r="B681" s="1" t="s">
        <v>194</v>
      </c>
      <c r="C681" s="4">
        <v>7</v>
      </c>
      <c r="D681" s="8">
        <v>2.4700000000000002</v>
      </c>
      <c r="E681" s="4">
        <v>2</v>
      </c>
      <c r="F681" s="8">
        <v>0.98</v>
      </c>
      <c r="G681" s="4">
        <v>5</v>
      </c>
      <c r="H681" s="8">
        <v>6.67</v>
      </c>
      <c r="I681" s="4">
        <v>0</v>
      </c>
    </row>
    <row r="682" spans="1:9" x14ac:dyDescent="0.2">
      <c r="A682" s="2">
        <v>8</v>
      </c>
      <c r="B682" s="1" t="s">
        <v>152</v>
      </c>
      <c r="C682" s="4">
        <v>7</v>
      </c>
      <c r="D682" s="8">
        <v>2.4700000000000002</v>
      </c>
      <c r="E682" s="4">
        <v>6</v>
      </c>
      <c r="F682" s="8">
        <v>2.93</v>
      </c>
      <c r="G682" s="4">
        <v>1</v>
      </c>
      <c r="H682" s="8">
        <v>1.33</v>
      </c>
      <c r="I682" s="4">
        <v>0</v>
      </c>
    </row>
    <row r="683" spans="1:9" x14ac:dyDescent="0.2">
      <c r="A683" s="2">
        <v>8</v>
      </c>
      <c r="B683" s="1" t="s">
        <v>117</v>
      </c>
      <c r="C683" s="4">
        <v>7</v>
      </c>
      <c r="D683" s="8">
        <v>2.4700000000000002</v>
      </c>
      <c r="E683" s="4">
        <v>6</v>
      </c>
      <c r="F683" s="8">
        <v>2.93</v>
      </c>
      <c r="G683" s="4">
        <v>1</v>
      </c>
      <c r="H683" s="8">
        <v>1.33</v>
      </c>
      <c r="I683" s="4">
        <v>0</v>
      </c>
    </row>
    <row r="684" spans="1:9" x14ac:dyDescent="0.2">
      <c r="A684" s="2">
        <v>8</v>
      </c>
      <c r="B684" s="1" t="s">
        <v>125</v>
      </c>
      <c r="C684" s="4">
        <v>7</v>
      </c>
      <c r="D684" s="8">
        <v>2.4700000000000002</v>
      </c>
      <c r="E684" s="4">
        <v>7</v>
      </c>
      <c r="F684" s="8">
        <v>3.41</v>
      </c>
      <c r="G684" s="4">
        <v>0</v>
      </c>
      <c r="H684" s="8">
        <v>0</v>
      </c>
      <c r="I684" s="4">
        <v>0</v>
      </c>
    </row>
    <row r="685" spans="1:9" x14ac:dyDescent="0.2">
      <c r="A685" s="2">
        <v>8</v>
      </c>
      <c r="B685" s="1" t="s">
        <v>126</v>
      </c>
      <c r="C685" s="4">
        <v>7</v>
      </c>
      <c r="D685" s="8">
        <v>2.4700000000000002</v>
      </c>
      <c r="E685" s="4">
        <v>7</v>
      </c>
      <c r="F685" s="8">
        <v>3.41</v>
      </c>
      <c r="G685" s="4">
        <v>0</v>
      </c>
      <c r="H685" s="8">
        <v>0</v>
      </c>
      <c r="I685" s="4">
        <v>0</v>
      </c>
    </row>
    <row r="686" spans="1:9" x14ac:dyDescent="0.2">
      <c r="A686" s="2">
        <v>14</v>
      </c>
      <c r="B686" s="1" t="s">
        <v>111</v>
      </c>
      <c r="C686" s="4">
        <v>6</v>
      </c>
      <c r="D686" s="8">
        <v>2.12</v>
      </c>
      <c r="E686" s="4">
        <v>4</v>
      </c>
      <c r="F686" s="8">
        <v>1.95</v>
      </c>
      <c r="G686" s="4">
        <v>2</v>
      </c>
      <c r="H686" s="8">
        <v>2.67</v>
      </c>
      <c r="I686" s="4">
        <v>0</v>
      </c>
    </row>
    <row r="687" spans="1:9" x14ac:dyDescent="0.2">
      <c r="A687" s="2">
        <v>14</v>
      </c>
      <c r="B687" s="1" t="s">
        <v>132</v>
      </c>
      <c r="C687" s="4">
        <v>6</v>
      </c>
      <c r="D687" s="8">
        <v>2.12</v>
      </c>
      <c r="E687" s="4">
        <v>6</v>
      </c>
      <c r="F687" s="8">
        <v>2.93</v>
      </c>
      <c r="G687" s="4">
        <v>0</v>
      </c>
      <c r="H687" s="8">
        <v>0</v>
      </c>
      <c r="I687" s="4">
        <v>0</v>
      </c>
    </row>
    <row r="688" spans="1:9" x14ac:dyDescent="0.2">
      <c r="A688" s="2">
        <v>14</v>
      </c>
      <c r="B688" s="1" t="s">
        <v>115</v>
      </c>
      <c r="C688" s="4">
        <v>6</v>
      </c>
      <c r="D688" s="8">
        <v>2.12</v>
      </c>
      <c r="E688" s="4">
        <v>3</v>
      </c>
      <c r="F688" s="8">
        <v>1.46</v>
      </c>
      <c r="G688" s="4">
        <v>3</v>
      </c>
      <c r="H688" s="8">
        <v>4</v>
      </c>
      <c r="I688" s="4">
        <v>0</v>
      </c>
    </row>
    <row r="689" spans="1:9" x14ac:dyDescent="0.2">
      <c r="A689" s="2">
        <v>14</v>
      </c>
      <c r="B689" s="1" t="s">
        <v>127</v>
      </c>
      <c r="C689" s="4">
        <v>6</v>
      </c>
      <c r="D689" s="8">
        <v>2.12</v>
      </c>
      <c r="E689" s="4">
        <v>5</v>
      </c>
      <c r="F689" s="8">
        <v>2.44</v>
      </c>
      <c r="G689" s="4">
        <v>1</v>
      </c>
      <c r="H689" s="8">
        <v>1.33</v>
      </c>
      <c r="I689" s="4">
        <v>0</v>
      </c>
    </row>
    <row r="690" spans="1:9" x14ac:dyDescent="0.2">
      <c r="A690" s="2">
        <v>18</v>
      </c>
      <c r="B690" s="1" t="s">
        <v>110</v>
      </c>
      <c r="C690" s="4">
        <v>5</v>
      </c>
      <c r="D690" s="8">
        <v>1.77</v>
      </c>
      <c r="E690" s="4">
        <v>5</v>
      </c>
      <c r="F690" s="8">
        <v>2.44</v>
      </c>
      <c r="G690" s="4">
        <v>0</v>
      </c>
      <c r="H690" s="8">
        <v>0</v>
      </c>
      <c r="I690" s="4">
        <v>0</v>
      </c>
    </row>
    <row r="691" spans="1:9" x14ac:dyDescent="0.2">
      <c r="A691" s="2">
        <v>18</v>
      </c>
      <c r="B691" s="1" t="s">
        <v>116</v>
      </c>
      <c r="C691" s="4">
        <v>5</v>
      </c>
      <c r="D691" s="8">
        <v>1.77</v>
      </c>
      <c r="E691" s="4">
        <v>5</v>
      </c>
      <c r="F691" s="8">
        <v>2.44</v>
      </c>
      <c r="G691" s="4">
        <v>0</v>
      </c>
      <c r="H691" s="8">
        <v>0</v>
      </c>
      <c r="I691" s="4">
        <v>0</v>
      </c>
    </row>
    <row r="692" spans="1:9" x14ac:dyDescent="0.2">
      <c r="A692" s="2">
        <v>18</v>
      </c>
      <c r="B692" s="1" t="s">
        <v>119</v>
      </c>
      <c r="C692" s="4">
        <v>5</v>
      </c>
      <c r="D692" s="8">
        <v>1.77</v>
      </c>
      <c r="E692" s="4">
        <v>5</v>
      </c>
      <c r="F692" s="8">
        <v>2.44</v>
      </c>
      <c r="G692" s="4">
        <v>0</v>
      </c>
      <c r="H692" s="8">
        <v>0</v>
      </c>
      <c r="I692" s="4">
        <v>0</v>
      </c>
    </row>
    <row r="693" spans="1:9" x14ac:dyDescent="0.2">
      <c r="A693" s="1"/>
      <c r="C693" s="4"/>
      <c r="D693" s="8"/>
      <c r="E693" s="4"/>
      <c r="F693" s="8"/>
      <c r="G693" s="4"/>
      <c r="H693" s="8"/>
      <c r="I693" s="4"/>
    </row>
    <row r="694" spans="1:9" x14ac:dyDescent="0.2">
      <c r="A694" s="1" t="s">
        <v>29</v>
      </c>
      <c r="C694" s="4"/>
      <c r="D694" s="8"/>
      <c r="E694" s="4"/>
      <c r="F694" s="8"/>
      <c r="G694" s="4"/>
      <c r="H694" s="8"/>
      <c r="I694" s="4"/>
    </row>
    <row r="695" spans="1:9" x14ac:dyDescent="0.2">
      <c r="A695" s="2">
        <v>1</v>
      </c>
      <c r="B695" s="1" t="s">
        <v>117</v>
      </c>
      <c r="C695" s="4">
        <v>22</v>
      </c>
      <c r="D695" s="8">
        <v>7.38</v>
      </c>
      <c r="E695" s="4">
        <v>20</v>
      </c>
      <c r="F695" s="8">
        <v>8.77</v>
      </c>
      <c r="G695" s="4">
        <v>2</v>
      </c>
      <c r="H695" s="8">
        <v>3.03</v>
      </c>
      <c r="I695" s="4">
        <v>0</v>
      </c>
    </row>
    <row r="696" spans="1:9" x14ac:dyDescent="0.2">
      <c r="A696" s="2">
        <v>2</v>
      </c>
      <c r="B696" s="1" t="s">
        <v>108</v>
      </c>
      <c r="C696" s="4">
        <v>19</v>
      </c>
      <c r="D696" s="8">
        <v>6.38</v>
      </c>
      <c r="E696" s="4">
        <v>9</v>
      </c>
      <c r="F696" s="8">
        <v>3.95</v>
      </c>
      <c r="G696" s="4">
        <v>10</v>
      </c>
      <c r="H696" s="8">
        <v>15.15</v>
      </c>
      <c r="I696" s="4">
        <v>0</v>
      </c>
    </row>
    <row r="697" spans="1:9" x14ac:dyDescent="0.2">
      <c r="A697" s="2">
        <v>2</v>
      </c>
      <c r="B697" s="1" t="s">
        <v>124</v>
      </c>
      <c r="C697" s="4">
        <v>19</v>
      </c>
      <c r="D697" s="8">
        <v>6.38</v>
      </c>
      <c r="E697" s="4">
        <v>19</v>
      </c>
      <c r="F697" s="8">
        <v>8.33</v>
      </c>
      <c r="G697" s="4">
        <v>0</v>
      </c>
      <c r="H697" s="8">
        <v>0</v>
      </c>
      <c r="I697" s="4">
        <v>0</v>
      </c>
    </row>
    <row r="698" spans="1:9" x14ac:dyDescent="0.2">
      <c r="A698" s="2">
        <v>4</v>
      </c>
      <c r="B698" s="1" t="s">
        <v>110</v>
      </c>
      <c r="C698" s="4">
        <v>15</v>
      </c>
      <c r="D698" s="8">
        <v>5.03</v>
      </c>
      <c r="E698" s="4">
        <v>12</v>
      </c>
      <c r="F698" s="8">
        <v>5.26</v>
      </c>
      <c r="G698" s="4">
        <v>3</v>
      </c>
      <c r="H698" s="8">
        <v>4.55</v>
      </c>
      <c r="I698" s="4">
        <v>0</v>
      </c>
    </row>
    <row r="699" spans="1:9" x14ac:dyDescent="0.2">
      <c r="A699" s="2">
        <v>5</v>
      </c>
      <c r="B699" s="1" t="s">
        <v>114</v>
      </c>
      <c r="C699" s="4">
        <v>9</v>
      </c>
      <c r="D699" s="8">
        <v>3.02</v>
      </c>
      <c r="E699" s="4">
        <v>6</v>
      </c>
      <c r="F699" s="8">
        <v>2.63</v>
      </c>
      <c r="G699" s="4">
        <v>3</v>
      </c>
      <c r="H699" s="8">
        <v>4.55</v>
      </c>
      <c r="I699" s="4">
        <v>0</v>
      </c>
    </row>
    <row r="700" spans="1:9" x14ac:dyDescent="0.2">
      <c r="A700" s="2">
        <v>5</v>
      </c>
      <c r="B700" s="1" t="s">
        <v>123</v>
      </c>
      <c r="C700" s="4">
        <v>9</v>
      </c>
      <c r="D700" s="8">
        <v>3.02</v>
      </c>
      <c r="E700" s="4">
        <v>9</v>
      </c>
      <c r="F700" s="8">
        <v>3.95</v>
      </c>
      <c r="G700" s="4">
        <v>0</v>
      </c>
      <c r="H700" s="8">
        <v>0</v>
      </c>
      <c r="I700" s="4">
        <v>0</v>
      </c>
    </row>
    <row r="701" spans="1:9" x14ac:dyDescent="0.2">
      <c r="A701" s="2">
        <v>7</v>
      </c>
      <c r="B701" s="1" t="s">
        <v>111</v>
      </c>
      <c r="C701" s="4">
        <v>8</v>
      </c>
      <c r="D701" s="8">
        <v>2.68</v>
      </c>
      <c r="E701" s="4">
        <v>4</v>
      </c>
      <c r="F701" s="8">
        <v>1.75</v>
      </c>
      <c r="G701" s="4">
        <v>4</v>
      </c>
      <c r="H701" s="8">
        <v>6.06</v>
      </c>
      <c r="I701" s="4">
        <v>0</v>
      </c>
    </row>
    <row r="702" spans="1:9" x14ac:dyDescent="0.2">
      <c r="A702" s="2">
        <v>7</v>
      </c>
      <c r="B702" s="1" t="s">
        <v>112</v>
      </c>
      <c r="C702" s="4">
        <v>8</v>
      </c>
      <c r="D702" s="8">
        <v>2.68</v>
      </c>
      <c r="E702" s="4">
        <v>6</v>
      </c>
      <c r="F702" s="8">
        <v>2.63</v>
      </c>
      <c r="G702" s="4">
        <v>2</v>
      </c>
      <c r="H702" s="8">
        <v>3.03</v>
      </c>
      <c r="I702" s="4">
        <v>0</v>
      </c>
    </row>
    <row r="703" spans="1:9" x14ac:dyDescent="0.2">
      <c r="A703" s="2">
        <v>9</v>
      </c>
      <c r="B703" s="1" t="s">
        <v>118</v>
      </c>
      <c r="C703" s="4">
        <v>7</v>
      </c>
      <c r="D703" s="8">
        <v>2.35</v>
      </c>
      <c r="E703" s="4">
        <v>4</v>
      </c>
      <c r="F703" s="8">
        <v>1.75</v>
      </c>
      <c r="G703" s="4">
        <v>3</v>
      </c>
      <c r="H703" s="8">
        <v>4.55</v>
      </c>
      <c r="I703" s="4">
        <v>0</v>
      </c>
    </row>
    <row r="704" spans="1:9" x14ac:dyDescent="0.2">
      <c r="A704" s="2">
        <v>9</v>
      </c>
      <c r="B704" s="1" t="s">
        <v>122</v>
      </c>
      <c r="C704" s="4">
        <v>7</v>
      </c>
      <c r="D704" s="8">
        <v>2.35</v>
      </c>
      <c r="E704" s="4">
        <v>7</v>
      </c>
      <c r="F704" s="8">
        <v>3.07</v>
      </c>
      <c r="G704" s="4">
        <v>0</v>
      </c>
      <c r="H704" s="8">
        <v>0</v>
      </c>
      <c r="I704" s="4">
        <v>0</v>
      </c>
    </row>
    <row r="705" spans="1:9" x14ac:dyDescent="0.2">
      <c r="A705" s="2">
        <v>9</v>
      </c>
      <c r="B705" s="1" t="s">
        <v>126</v>
      </c>
      <c r="C705" s="4">
        <v>7</v>
      </c>
      <c r="D705" s="8">
        <v>2.35</v>
      </c>
      <c r="E705" s="4">
        <v>7</v>
      </c>
      <c r="F705" s="8">
        <v>3.07</v>
      </c>
      <c r="G705" s="4">
        <v>0</v>
      </c>
      <c r="H705" s="8">
        <v>0</v>
      </c>
      <c r="I705" s="4">
        <v>0</v>
      </c>
    </row>
    <row r="706" spans="1:9" x14ac:dyDescent="0.2">
      <c r="A706" s="2">
        <v>12</v>
      </c>
      <c r="B706" s="1" t="s">
        <v>159</v>
      </c>
      <c r="C706" s="4">
        <v>6</v>
      </c>
      <c r="D706" s="8">
        <v>2.0099999999999998</v>
      </c>
      <c r="E706" s="4">
        <v>6</v>
      </c>
      <c r="F706" s="8">
        <v>2.63</v>
      </c>
      <c r="G706" s="4">
        <v>0</v>
      </c>
      <c r="H706" s="8">
        <v>0</v>
      </c>
      <c r="I706" s="4">
        <v>0</v>
      </c>
    </row>
    <row r="707" spans="1:9" x14ac:dyDescent="0.2">
      <c r="A707" s="2">
        <v>12</v>
      </c>
      <c r="B707" s="1" t="s">
        <v>132</v>
      </c>
      <c r="C707" s="4">
        <v>6</v>
      </c>
      <c r="D707" s="8">
        <v>2.0099999999999998</v>
      </c>
      <c r="E707" s="4">
        <v>6</v>
      </c>
      <c r="F707" s="8">
        <v>2.63</v>
      </c>
      <c r="G707" s="4">
        <v>0</v>
      </c>
      <c r="H707" s="8">
        <v>0</v>
      </c>
      <c r="I707" s="4">
        <v>0</v>
      </c>
    </row>
    <row r="708" spans="1:9" x14ac:dyDescent="0.2">
      <c r="A708" s="2">
        <v>12</v>
      </c>
      <c r="B708" s="1" t="s">
        <v>133</v>
      </c>
      <c r="C708" s="4">
        <v>6</v>
      </c>
      <c r="D708" s="8">
        <v>2.0099999999999998</v>
      </c>
      <c r="E708" s="4">
        <v>6</v>
      </c>
      <c r="F708" s="8">
        <v>2.63</v>
      </c>
      <c r="G708" s="4">
        <v>0</v>
      </c>
      <c r="H708" s="8">
        <v>0</v>
      </c>
      <c r="I708" s="4">
        <v>0</v>
      </c>
    </row>
    <row r="709" spans="1:9" x14ac:dyDescent="0.2">
      <c r="A709" s="2">
        <v>12</v>
      </c>
      <c r="B709" s="1" t="s">
        <v>125</v>
      </c>
      <c r="C709" s="4">
        <v>6</v>
      </c>
      <c r="D709" s="8">
        <v>2.0099999999999998</v>
      </c>
      <c r="E709" s="4">
        <v>6</v>
      </c>
      <c r="F709" s="8">
        <v>2.63</v>
      </c>
      <c r="G709" s="4">
        <v>0</v>
      </c>
      <c r="H709" s="8">
        <v>0</v>
      </c>
      <c r="I709" s="4">
        <v>0</v>
      </c>
    </row>
    <row r="710" spans="1:9" x14ac:dyDescent="0.2">
      <c r="A710" s="2">
        <v>16</v>
      </c>
      <c r="B710" s="1" t="s">
        <v>151</v>
      </c>
      <c r="C710" s="4">
        <v>5</v>
      </c>
      <c r="D710" s="8">
        <v>1.68</v>
      </c>
      <c r="E710" s="4">
        <v>2</v>
      </c>
      <c r="F710" s="8">
        <v>0.88</v>
      </c>
      <c r="G710" s="4">
        <v>3</v>
      </c>
      <c r="H710" s="8">
        <v>4.55</v>
      </c>
      <c r="I710" s="4">
        <v>0</v>
      </c>
    </row>
    <row r="711" spans="1:9" x14ac:dyDescent="0.2">
      <c r="A711" s="2">
        <v>16</v>
      </c>
      <c r="B711" s="1" t="s">
        <v>113</v>
      </c>
      <c r="C711" s="4">
        <v>5</v>
      </c>
      <c r="D711" s="8">
        <v>1.68</v>
      </c>
      <c r="E711" s="4">
        <v>5</v>
      </c>
      <c r="F711" s="8">
        <v>2.19</v>
      </c>
      <c r="G711" s="4">
        <v>0</v>
      </c>
      <c r="H711" s="8">
        <v>0</v>
      </c>
      <c r="I711" s="4">
        <v>0</v>
      </c>
    </row>
    <row r="712" spans="1:9" x14ac:dyDescent="0.2">
      <c r="A712" s="2">
        <v>16</v>
      </c>
      <c r="B712" s="1" t="s">
        <v>136</v>
      </c>
      <c r="C712" s="4">
        <v>5</v>
      </c>
      <c r="D712" s="8">
        <v>1.68</v>
      </c>
      <c r="E712" s="4">
        <v>5</v>
      </c>
      <c r="F712" s="8">
        <v>2.19</v>
      </c>
      <c r="G712" s="4">
        <v>0</v>
      </c>
      <c r="H712" s="8">
        <v>0</v>
      </c>
      <c r="I712" s="4">
        <v>0</v>
      </c>
    </row>
    <row r="713" spans="1:9" x14ac:dyDescent="0.2">
      <c r="A713" s="2">
        <v>16</v>
      </c>
      <c r="B713" s="1" t="s">
        <v>142</v>
      </c>
      <c r="C713" s="4">
        <v>5</v>
      </c>
      <c r="D713" s="8">
        <v>1.68</v>
      </c>
      <c r="E713" s="4">
        <v>0</v>
      </c>
      <c r="F713" s="8">
        <v>0</v>
      </c>
      <c r="G713" s="4">
        <v>5</v>
      </c>
      <c r="H713" s="8">
        <v>7.58</v>
      </c>
      <c r="I713" s="4">
        <v>0</v>
      </c>
    </row>
    <row r="714" spans="1:9" x14ac:dyDescent="0.2">
      <c r="A714" s="2">
        <v>16</v>
      </c>
      <c r="B714" s="1" t="s">
        <v>184</v>
      </c>
      <c r="C714" s="4">
        <v>5</v>
      </c>
      <c r="D714" s="8">
        <v>1.68</v>
      </c>
      <c r="E714" s="4">
        <v>5</v>
      </c>
      <c r="F714" s="8">
        <v>2.19</v>
      </c>
      <c r="G714" s="4">
        <v>0</v>
      </c>
      <c r="H714" s="8">
        <v>0</v>
      </c>
      <c r="I714" s="4">
        <v>0</v>
      </c>
    </row>
    <row r="715" spans="1:9" x14ac:dyDescent="0.2">
      <c r="A715" s="2">
        <v>16</v>
      </c>
      <c r="B715" s="1" t="s">
        <v>127</v>
      </c>
      <c r="C715" s="4">
        <v>5</v>
      </c>
      <c r="D715" s="8">
        <v>1.68</v>
      </c>
      <c r="E715" s="4">
        <v>5</v>
      </c>
      <c r="F715" s="8">
        <v>2.19</v>
      </c>
      <c r="G715" s="4">
        <v>0</v>
      </c>
      <c r="H715" s="8">
        <v>0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0EF6-8130-424B-8A59-7041AFAC4C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17</v>
      </c>
      <c r="D5" s="8">
        <v>0.04</v>
      </c>
      <c r="E5" s="12">
        <v>4</v>
      </c>
      <c r="F5" s="8">
        <v>0.02</v>
      </c>
      <c r="G5" s="12">
        <v>13</v>
      </c>
      <c r="H5" s="8">
        <v>7.0000000000000007E-2</v>
      </c>
      <c r="I5" s="12">
        <v>0</v>
      </c>
    </row>
    <row r="6" spans="2:9" ht="15" customHeight="1" x14ac:dyDescent="0.2">
      <c r="B6" t="s">
        <v>31</v>
      </c>
      <c r="C6" s="12">
        <v>6199</v>
      </c>
      <c r="D6" s="8">
        <v>15.34</v>
      </c>
      <c r="E6" s="12">
        <v>2404</v>
      </c>
      <c r="F6" s="8">
        <v>10.87</v>
      </c>
      <c r="G6" s="12">
        <v>3795</v>
      </c>
      <c r="H6" s="8">
        <v>21.31</v>
      </c>
      <c r="I6" s="12">
        <v>0</v>
      </c>
    </row>
    <row r="7" spans="2:9" ht="15" customHeight="1" x14ac:dyDescent="0.2">
      <c r="B7" t="s">
        <v>32</v>
      </c>
      <c r="C7" s="12">
        <v>4042</v>
      </c>
      <c r="D7" s="8">
        <v>10</v>
      </c>
      <c r="E7" s="12">
        <v>1645</v>
      </c>
      <c r="F7" s="8">
        <v>7.44</v>
      </c>
      <c r="G7" s="12">
        <v>2392</v>
      </c>
      <c r="H7" s="8">
        <v>13.43</v>
      </c>
      <c r="I7" s="12">
        <v>4</v>
      </c>
    </row>
    <row r="8" spans="2:9" ht="15" customHeight="1" x14ac:dyDescent="0.2">
      <c r="B8" t="s">
        <v>33</v>
      </c>
      <c r="C8" s="12">
        <v>109</v>
      </c>
      <c r="D8" s="8">
        <v>0.27</v>
      </c>
      <c r="E8" s="12">
        <v>3</v>
      </c>
      <c r="F8" s="8">
        <v>0.01</v>
      </c>
      <c r="G8" s="12">
        <v>97</v>
      </c>
      <c r="H8" s="8">
        <v>0.54</v>
      </c>
      <c r="I8" s="12">
        <v>0</v>
      </c>
    </row>
    <row r="9" spans="2:9" ht="15" customHeight="1" x14ac:dyDescent="0.2">
      <c r="B9" t="s">
        <v>34</v>
      </c>
      <c r="C9" s="12">
        <v>261</v>
      </c>
      <c r="D9" s="8">
        <v>0.65</v>
      </c>
      <c r="E9" s="12">
        <v>17</v>
      </c>
      <c r="F9" s="8">
        <v>0.08</v>
      </c>
      <c r="G9" s="12">
        <v>243</v>
      </c>
      <c r="H9" s="8">
        <v>1.36</v>
      </c>
      <c r="I9" s="12">
        <v>1</v>
      </c>
    </row>
    <row r="10" spans="2:9" ht="15" customHeight="1" x14ac:dyDescent="0.2">
      <c r="B10" t="s">
        <v>35</v>
      </c>
      <c r="C10" s="12">
        <v>421</v>
      </c>
      <c r="D10" s="8">
        <v>1.04</v>
      </c>
      <c r="E10" s="12">
        <v>93</v>
      </c>
      <c r="F10" s="8">
        <v>0.42</v>
      </c>
      <c r="G10" s="12">
        <v>322</v>
      </c>
      <c r="H10" s="8">
        <v>1.81</v>
      </c>
      <c r="I10" s="12">
        <v>4</v>
      </c>
    </row>
    <row r="11" spans="2:9" ht="15" customHeight="1" x14ac:dyDescent="0.2">
      <c r="B11" t="s">
        <v>36</v>
      </c>
      <c r="C11" s="12">
        <v>9728</v>
      </c>
      <c r="D11" s="8">
        <v>24.07</v>
      </c>
      <c r="E11" s="12">
        <v>5011</v>
      </c>
      <c r="F11" s="8">
        <v>22.66</v>
      </c>
      <c r="G11" s="12">
        <v>4707</v>
      </c>
      <c r="H11" s="8">
        <v>26.44</v>
      </c>
      <c r="I11" s="12">
        <v>9</v>
      </c>
    </row>
    <row r="12" spans="2:9" ht="15" customHeight="1" x14ac:dyDescent="0.2">
      <c r="B12" t="s">
        <v>37</v>
      </c>
      <c r="C12" s="12">
        <v>378</v>
      </c>
      <c r="D12" s="8">
        <v>0.94</v>
      </c>
      <c r="E12" s="12">
        <v>80</v>
      </c>
      <c r="F12" s="8">
        <v>0.36</v>
      </c>
      <c r="G12" s="12">
        <v>297</v>
      </c>
      <c r="H12" s="8">
        <v>1.67</v>
      </c>
      <c r="I12" s="12">
        <v>1</v>
      </c>
    </row>
    <row r="13" spans="2:9" ht="15" customHeight="1" x14ac:dyDescent="0.2">
      <c r="B13" t="s">
        <v>38</v>
      </c>
      <c r="C13" s="12">
        <v>2971</v>
      </c>
      <c r="D13" s="8">
        <v>7.35</v>
      </c>
      <c r="E13" s="12">
        <v>1250</v>
      </c>
      <c r="F13" s="8">
        <v>5.65</v>
      </c>
      <c r="G13" s="12">
        <v>1714</v>
      </c>
      <c r="H13" s="8">
        <v>9.6300000000000008</v>
      </c>
      <c r="I13" s="12">
        <v>2</v>
      </c>
    </row>
    <row r="14" spans="2:9" ht="15" customHeight="1" x14ac:dyDescent="0.2">
      <c r="B14" t="s">
        <v>39</v>
      </c>
      <c r="C14" s="12">
        <v>1901</v>
      </c>
      <c r="D14" s="8">
        <v>4.7</v>
      </c>
      <c r="E14" s="12">
        <v>1045</v>
      </c>
      <c r="F14" s="8">
        <v>4.7300000000000004</v>
      </c>
      <c r="G14" s="12">
        <v>825</v>
      </c>
      <c r="H14" s="8">
        <v>4.63</v>
      </c>
      <c r="I14" s="12">
        <v>3</v>
      </c>
    </row>
    <row r="15" spans="2:9" ht="15" customHeight="1" x14ac:dyDescent="0.2">
      <c r="B15" t="s">
        <v>40</v>
      </c>
      <c r="C15" s="12">
        <v>4653</v>
      </c>
      <c r="D15" s="8">
        <v>11.51</v>
      </c>
      <c r="E15" s="12">
        <v>3812</v>
      </c>
      <c r="F15" s="8">
        <v>17.239999999999998</v>
      </c>
      <c r="G15" s="12">
        <v>822</v>
      </c>
      <c r="H15" s="8">
        <v>4.62</v>
      </c>
      <c r="I15" s="12">
        <v>7</v>
      </c>
    </row>
    <row r="16" spans="2:9" ht="15" customHeight="1" x14ac:dyDescent="0.2">
      <c r="B16" t="s">
        <v>41</v>
      </c>
      <c r="C16" s="12">
        <v>4984</v>
      </c>
      <c r="D16" s="8">
        <v>12.33</v>
      </c>
      <c r="E16" s="12">
        <v>4082</v>
      </c>
      <c r="F16" s="8">
        <v>18.46</v>
      </c>
      <c r="G16" s="12">
        <v>864</v>
      </c>
      <c r="H16" s="8">
        <v>4.8499999999999996</v>
      </c>
      <c r="I16" s="12">
        <v>8</v>
      </c>
    </row>
    <row r="17" spans="2:9" ht="15" customHeight="1" x14ac:dyDescent="0.2">
      <c r="B17" t="s">
        <v>42</v>
      </c>
      <c r="C17" s="12">
        <v>1602</v>
      </c>
      <c r="D17" s="8">
        <v>3.96</v>
      </c>
      <c r="E17" s="12">
        <v>1067</v>
      </c>
      <c r="F17" s="8">
        <v>4.82</v>
      </c>
      <c r="G17" s="12">
        <v>362</v>
      </c>
      <c r="H17" s="8">
        <v>2.0299999999999998</v>
      </c>
      <c r="I17" s="12">
        <v>12</v>
      </c>
    </row>
    <row r="18" spans="2:9" ht="15" customHeight="1" x14ac:dyDescent="0.2">
      <c r="B18" t="s">
        <v>43</v>
      </c>
      <c r="C18" s="12">
        <v>1571</v>
      </c>
      <c r="D18" s="8">
        <v>3.89</v>
      </c>
      <c r="E18" s="12">
        <v>939</v>
      </c>
      <c r="F18" s="8">
        <v>4.25</v>
      </c>
      <c r="G18" s="12">
        <v>552</v>
      </c>
      <c r="H18" s="8">
        <v>3.1</v>
      </c>
      <c r="I18" s="12">
        <v>16</v>
      </c>
    </row>
    <row r="19" spans="2:9" ht="15" customHeight="1" x14ac:dyDescent="0.2">
      <c r="B19" t="s">
        <v>44</v>
      </c>
      <c r="C19" s="12">
        <v>1574</v>
      </c>
      <c r="D19" s="8">
        <v>3.89</v>
      </c>
      <c r="E19" s="12">
        <v>662</v>
      </c>
      <c r="F19" s="8">
        <v>2.99</v>
      </c>
      <c r="G19" s="12">
        <v>800</v>
      </c>
      <c r="H19" s="8">
        <v>4.49</v>
      </c>
      <c r="I19" s="12">
        <v>19</v>
      </c>
    </row>
    <row r="20" spans="2:9" ht="15" customHeight="1" x14ac:dyDescent="0.2">
      <c r="B20" s="9" t="s">
        <v>198</v>
      </c>
      <c r="C20" s="12">
        <f>SUM(LTBL_24000[総数／事業所数])</f>
        <v>40411</v>
      </c>
      <c r="E20" s="12">
        <f>SUBTOTAL(109,LTBL_24000[個人／事業所数])</f>
        <v>22114</v>
      </c>
      <c r="G20" s="12">
        <f>SUBTOTAL(109,LTBL_24000[法人／事業所数])</f>
        <v>17805</v>
      </c>
      <c r="I20" s="12">
        <f>SUBTOTAL(109,LTBL_24000[法人以外の団体／事業所数])</f>
        <v>86</v>
      </c>
    </row>
    <row r="21" spans="2:9" ht="15" customHeight="1" x14ac:dyDescent="0.2">
      <c r="E21" s="11">
        <f>LTBL_24000[[#Totals],[個人／事業所数]]/LTBL_24000[[#Totals],[総数／事業所数]]</f>
        <v>0.54722724010789137</v>
      </c>
      <c r="G21" s="11">
        <f>LTBL_24000[[#Totals],[法人／事業所数]]/LTBL_24000[[#Totals],[総数／事業所数]]</f>
        <v>0.44059785701912846</v>
      </c>
      <c r="I21" s="11">
        <f>LTBL_24000[[#Totals],[法人以外の団体／事業所数]]/LTBL_24000[[#Totals],[総数／事業所数]]</f>
        <v>2.1281334290168519E-3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4181</v>
      </c>
      <c r="D24" s="8">
        <v>10.35</v>
      </c>
      <c r="E24" s="12">
        <v>3678</v>
      </c>
      <c r="F24" s="8">
        <v>16.63</v>
      </c>
      <c r="G24" s="12">
        <v>503</v>
      </c>
      <c r="H24" s="8">
        <v>2.83</v>
      </c>
      <c r="I24" s="12">
        <v>0</v>
      </c>
    </row>
    <row r="25" spans="2:9" ht="15" customHeight="1" x14ac:dyDescent="0.2">
      <c r="B25" t="s">
        <v>66</v>
      </c>
      <c r="C25" s="12">
        <v>3933</v>
      </c>
      <c r="D25" s="8">
        <v>9.73</v>
      </c>
      <c r="E25" s="12">
        <v>3491</v>
      </c>
      <c r="F25" s="8">
        <v>15.79</v>
      </c>
      <c r="G25" s="12">
        <v>438</v>
      </c>
      <c r="H25" s="8">
        <v>2.46</v>
      </c>
      <c r="I25" s="12">
        <v>3</v>
      </c>
    </row>
    <row r="26" spans="2:9" ht="15" customHeight="1" x14ac:dyDescent="0.2">
      <c r="B26" t="s">
        <v>62</v>
      </c>
      <c r="C26" s="12">
        <v>2913</v>
      </c>
      <c r="D26" s="8">
        <v>7.21</v>
      </c>
      <c r="E26" s="12">
        <v>1588</v>
      </c>
      <c r="F26" s="8">
        <v>7.18</v>
      </c>
      <c r="G26" s="12">
        <v>1322</v>
      </c>
      <c r="H26" s="8">
        <v>7.42</v>
      </c>
      <c r="I26" s="12">
        <v>2</v>
      </c>
    </row>
    <row r="27" spans="2:9" ht="15" customHeight="1" x14ac:dyDescent="0.2">
      <c r="B27" t="s">
        <v>53</v>
      </c>
      <c r="C27" s="12">
        <v>2778</v>
      </c>
      <c r="D27" s="8">
        <v>6.87</v>
      </c>
      <c r="E27" s="12">
        <v>840</v>
      </c>
      <c r="F27" s="8">
        <v>3.8</v>
      </c>
      <c r="G27" s="12">
        <v>1938</v>
      </c>
      <c r="H27" s="8">
        <v>10.88</v>
      </c>
      <c r="I27" s="12">
        <v>0</v>
      </c>
    </row>
    <row r="28" spans="2:9" ht="15" customHeight="1" x14ac:dyDescent="0.2">
      <c r="B28" t="s">
        <v>63</v>
      </c>
      <c r="C28" s="12">
        <v>2354</v>
      </c>
      <c r="D28" s="8">
        <v>5.83</v>
      </c>
      <c r="E28" s="12">
        <v>1167</v>
      </c>
      <c r="F28" s="8">
        <v>5.28</v>
      </c>
      <c r="G28" s="12">
        <v>1181</v>
      </c>
      <c r="H28" s="8">
        <v>6.63</v>
      </c>
      <c r="I28" s="12">
        <v>2</v>
      </c>
    </row>
    <row r="29" spans="2:9" ht="15" customHeight="1" x14ac:dyDescent="0.2">
      <c r="B29" t="s">
        <v>60</v>
      </c>
      <c r="C29" s="12">
        <v>1963</v>
      </c>
      <c r="D29" s="8">
        <v>4.8600000000000003</v>
      </c>
      <c r="E29" s="12">
        <v>1479</v>
      </c>
      <c r="F29" s="8">
        <v>6.69</v>
      </c>
      <c r="G29" s="12">
        <v>479</v>
      </c>
      <c r="H29" s="8">
        <v>2.69</v>
      </c>
      <c r="I29" s="12">
        <v>5</v>
      </c>
    </row>
    <row r="30" spans="2:9" ht="15" customHeight="1" x14ac:dyDescent="0.2">
      <c r="B30" t="s">
        <v>54</v>
      </c>
      <c r="C30" s="12">
        <v>1839</v>
      </c>
      <c r="D30" s="8">
        <v>4.55</v>
      </c>
      <c r="E30" s="12">
        <v>1038</v>
      </c>
      <c r="F30" s="8">
        <v>4.6900000000000004</v>
      </c>
      <c r="G30" s="12">
        <v>801</v>
      </c>
      <c r="H30" s="8">
        <v>4.5</v>
      </c>
      <c r="I30" s="12">
        <v>0</v>
      </c>
    </row>
    <row r="31" spans="2:9" ht="15" customHeight="1" x14ac:dyDescent="0.2">
      <c r="B31" t="s">
        <v>69</v>
      </c>
      <c r="C31" s="12">
        <v>1602</v>
      </c>
      <c r="D31" s="8">
        <v>3.96</v>
      </c>
      <c r="E31" s="12">
        <v>1067</v>
      </c>
      <c r="F31" s="8">
        <v>4.82</v>
      </c>
      <c r="G31" s="12">
        <v>362</v>
      </c>
      <c r="H31" s="8">
        <v>2.0299999999999998</v>
      </c>
      <c r="I31" s="12">
        <v>12</v>
      </c>
    </row>
    <row r="32" spans="2:9" ht="15" customHeight="1" x14ac:dyDescent="0.2">
      <c r="B32" t="s">
        <v>55</v>
      </c>
      <c r="C32" s="12">
        <v>1582</v>
      </c>
      <c r="D32" s="8">
        <v>3.91</v>
      </c>
      <c r="E32" s="12">
        <v>526</v>
      </c>
      <c r="F32" s="8">
        <v>2.38</v>
      </c>
      <c r="G32" s="12">
        <v>1056</v>
      </c>
      <c r="H32" s="8">
        <v>5.93</v>
      </c>
      <c r="I32" s="12">
        <v>0</v>
      </c>
    </row>
    <row r="33" spans="2:9" ht="15" customHeight="1" x14ac:dyDescent="0.2">
      <c r="B33" t="s">
        <v>61</v>
      </c>
      <c r="C33" s="12">
        <v>1495</v>
      </c>
      <c r="D33" s="8">
        <v>3.7</v>
      </c>
      <c r="E33" s="12">
        <v>877</v>
      </c>
      <c r="F33" s="8">
        <v>3.97</v>
      </c>
      <c r="G33" s="12">
        <v>618</v>
      </c>
      <c r="H33" s="8">
        <v>3.47</v>
      </c>
      <c r="I33" s="12">
        <v>0</v>
      </c>
    </row>
    <row r="34" spans="2:9" ht="15" customHeight="1" x14ac:dyDescent="0.2">
      <c r="B34" t="s">
        <v>70</v>
      </c>
      <c r="C34" s="12">
        <v>1047</v>
      </c>
      <c r="D34" s="8">
        <v>2.59</v>
      </c>
      <c r="E34" s="12">
        <v>933</v>
      </c>
      <c r="F34" s="8">
        <v>4.22</v>
      </c>
      <c r="G34" s="12">
        <v>114</v>
      </c>
      <c r="H34" s="8">
        <v>0.64</v>
      </c>
      <c r="I34" s="12">
        <v>0</v>
      </c>
    </row>
    <row r="35" spans="2:9" ht="15" customHeight="1" x14ac:dyDescent="0.2">
      <c r="B35" t="s">
        <v>59</v>
      </c>
      <c r="C35" s="12">
        <v>982</v>
      </c>
      <c r="D35" s="8">
        <v>2.4300000000000002</v>
      </c>
      <c r="E35" s="12">
        <v>499</v>
      </c>
      <c r="F35" s="8">
        <v>2.2599999999999998</v>
      </c>
      <c r="G35" s="12">
        <v>482</v>
      </c>
      <c r="H35" s="8">
        <v>2.71</v>
      </c>
      <c r="I35" s="12">
        <v>1</v>
      </c>
    </row>
    <row r="36" spans="2:9" ht="15" customHeight="1" x14ac:dyDescent="0.2">
      <c r="B36" t="s">
        <v>64</v>
      </c>
      <c r="C36" s="12">
        <v>925</v>
      </c>
      <c r="D36" s="8">
        <v>2.29</v>
      </c>
      <c r="E36" s="12">
        <v>657</v>
      </c>
      <c r="F36" s="8">
        <v>2.97</v>
      </c>
      <c r="G36" s="12">
        <v>267</v>
      </c>
      <c r="H36" s="8">
        <v>1.5</v>
      </c>
      <c r="I36" s="12">
        <v>1</v>
      </c>
    </row>
    <row r="37" spans="2:9" ht="15" customHeight="1" x14ac:dyDescent="0.2">
      <c r="B37" t="s">
        <v>65</v>
      </c>
      <c r="C37" s="12">
        <v>903</v>
      </c>
      <c r="D37" s="8">
        <v>2.23</v>
      </c>
      <c r="E37" s="12">
        <v>380</v>
      </c>
      <c r="F37" s="8">
        <v>1.72</v>
      </c>
      <c r="G37" s="12">
        <v>504</v>
      </c>
      <c r="H37" s="8">
        <v>2.83</v>
      </c>
      <c r="I37" s="12">
        <v>1</v>
      </c>
    </row>
    <row r="38" spans="2:9" ht="15" customHeight="1" x14ac:dyDescent="0.2">
      <c r="B38" t="s">
        <v>72</v>
      </c>
      <c r="C38" s="12">
        <v>634</v>
      </c>
      <c r="D38" s="8">
        <v>1.57</v>
      </c>
      <c r="E38" s="12">
        <v>487</v>
      </c>
      <c r="F38" s="8">
        <v>2.2000000000000002</v>
      </c>
      <c r="G38" s="12">
        <v>147</v>
      </c>
      <c r="H38" s="8">
        <v>0.83</v>
      </c>
      <c r="I38" s="12">
        <v>0</v>
      </c>
    </row>
    <row r="39" spans="2:9" ht="15" customHeight="1" x14ac:dyDescent="0.2">
      <c r="B39" t="s">
        <v>58</v>
      </c>
      <c r="C39" s="12">
        <v>556</v>
      </c>
      <c r="D39" s="8">
        <v>1.38</v>
      </c>
      <c r="E39" s="12">
        <v>145</v>
      </c>
      <c r="F39" s="8">
        <v>0.66</v>
      </c>
      <c r="G39" s="12">
        <v>411</v>
      </c>
      <c r="H39" s="8">
        <v>2.31</v>
      </c>
      <c r="I39" s="12">
        <v>0</v>
      </c>
    </row>
    <row r="40" spans="2:9" ht="15" customHeight="1" x14ac:dyDescent="0.2">
      <c r="B40" t="s">
        <v>56</v>
      </c>
      <c r="C40" s="12">
        <v>527</v>
      </c>
      <c r="D40" s="8">
        <v>1.3</v>
      </c>
      <c r="E40" s="12">
        <v>198</v>
      </c>
      <c r="F40" s="8">
        <v>0.9</v>
      </c>
      <c r="G40" s="12">
        <v>329</v>
      </c>
      <c r="H40" s="8">
        <v>1.85</v>
      </c>
      <c r="I40" s="12">
        <v>0</v>
      </c>
    </row>
    <row r="41" spans="2:9" ht="15" customHeight="1" x14ac:dyDescent="0.2">
      <c r="B41" t="s">
        <v>71</v>
      </c>
      <c r="C41" s="12">
        <v>524</v>
      </c>
      <c r="D41" s="8">
        <v>1.3</v>
      </c>
      <c r="E41" s="12">
        <v>6</v>
      </c>
      <c r="F41" s="8">
        <v>0.03</v>
      </c>
      <c r="G41" s="12">
        <v>438</v>
      </c>
      <c r="H41" s="8">
        <v>2.46</v>
      </c>
      <c r="I41" s="12">
        <v>16</v>
      </c>
    </row>
    <row r="42" spans="2:9" ht="15" customHeight="1" x14ac:dyDescent="0.2">
      <c r="B42" t="s">
        <v>57</v>
      </c>
      <c r="C42" s="12">
        <v>518</v>
      </c>
      <c r="D42" s="8">
        <v>1.28</v>
      </c>
      <c r="E42" s="12">
        <v>114</v>
      </c>
      <c r="F42" s="8">
        <v>0.52</v>
      </c>
      <c r="G42" s="12">
        <v>404</v>
      </c>
      <c r="H42" s="8">
        <v>2.27</v>
      </c>
      <c r="I42" s="12">
        <v>0</v>
      </c>
    </row>
    <row r="43" spans="2:9" ht="15" customHeight="1" x14ac:dyDescent="0.2">
      <c r="B43" t="s">
        <v>68</v>
      </c>
      <c r="C43" s="12">
        <v>495</v>
      </c>
      <c r="D43" s="8">
        <v>1.22</v>
      </c>
      <c r="E43" s="12">
        <v>229</v>
      </c>
      <c r="F43" s="8">
        <v>1.04</v>
      </c>
      <c r="G43" s="12">
        <v>259</v>
      </c>
      <c r="H43" s="8">
        <v>1.45</v>
      </c>
      <c r="I43" s="12">
        <v>1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2215</v>
      </c>
      <c r="D47" s="8">
        <v>5.48</v>
      </c>
      <c r="E47" s="12">
        <v>2038</v>
      </c>
      <c r="F47" s="8">
        <v>9.2200000000000006</v>
      </c>
      <c r="G47" s="12">
        <v>177</v>
      </c>
      <c r="H47" s="8">
        <v>0.99</v>
      </c>
      <c r="I47" s="12">
        <v>0</v>
      </c>
    </row>
    <row r="48" spans="2:9" ht="15" customHeight="1" x14ac:dyDescent="0.2">
      <c r="B48" t="s">
        <v>117</v>
      </c>
      <c r="C48" s="12">
        <v>1363</v>
      </c>
      <c r="D48" s="8">
        <v>3.37</v>
      </c>
      <c r="E48" s="12">
        <v>828</v>
      </c>
      <c r="F48" s="8">
        <v>3.74</v>
      </c>
      <c r="G48" s="12">
        <v>532</v>
      </c>
      <c r="H48" s="8">
        <v>2.99</v>
      </c>
      <c r="I48" s="12">
        <v>0</v>
      </c>
    </row>
    <row r="49" spans="2:9" ht="15" customHeight="1" x14ac:dyDescent="0.2">
      <c r="B49" t="s">
        <v>123</v>
      </c>
      <c r="C49" s="12">
        <v>1249</v>
      </c>
      <c r="D49" s="8">
        <v>3.09</v>
      </c>
      <c r="E49" s="12">
        <v>1223</v>
      </c>
      <c r="F49" s="8">
        <v>5.53</v>
      </c>
      <c r="G49" s="12">
        <v>26</v>
      </c>
      <c r="H49" s="8">
        <v>0.15</v>
      </c>
      <c r="I49" s="12">
        <v>0</v>
      </c>
    </row>
    <row r="50" spans="2:9" ht="15" customHeight="1" x14ac:dyDescent="0.2">
      <c r="B50" t="s">
        <v>108</v>
      </c>
      <c r="C50" s="12">
        <v>998</v>
      </c>
      <c r="D50" s="8">
        <v>2.4700000000000002</v>
      </c>
      <c r="E50" s="12">
        <v>182</v>
      </c>
      <c r="F50" s="8">
        <v>0.82</v>
      </c>
      <c r="G50" s="12">
        <v>816</v>
      </c>
      <c r="H50" s="8">
        <v>4.58</v>
      </c>
      <c r="I50" s="12">
        <v>0</v>
      </c>
    </row>
    <row r="51" spans="2:9" ht="15" customHeight="1" x14ac:dyDescent="0.2">
      <c r="B51" t="s">
        <v>122</v>
      </c>
      <c r="C51" s="12">
        <v>983</v>
      </c>
      <c r="D51" s="8">
        <v>2.4300000000000002</v>
      </c>
      <c r="E51" s="12">
        <v>915</v>
      </c>
      <c r="F51" s="8">
        <v>4.1399999999999997</v>
      </c>
      <c r="G51" s="12">
        <v>65</v>
      </c>
      <c r="H51" s="8">
        <v>0.37</v>
      </c>
      <c r="I51" s="12">
        <v>2</v>
      </c>
    </row>
    <row r="52" spans="2:9" ht="15" customHeight="1" x14ac:dyDescent="0.2">
      <c r="B52" t="s">
        <v>119</v>
      </c>
      <c r="C52" s="12">
        <v>973</v>
      </c>
      <c r="D52" s="8">
        <v>2.41</v>
      </c>
      <c r="E52" s="12">
        <v>791</v>
      </c>
      <c r="F52" s="8">
        <v>3.58</v>
      </c>
      <c r="G52" s="12">
        <v>182</v>
      </c>
      <c r="H52" s="8">
        <v>1.02</v>
      </c>
      <c r="I52" s="12">
        <v>0</v>
      </c>
    </row>
    <row r="53" spans="2:9" ht="15" customHeight="1" x14ac:dyDescent="0.2">
      <c r="B53" t="s">
        <v>114</v>
      </c>
      <c r="C53" s="12">
        <v>948</v>
      </c>
      <c r="D53" s="8">
        <v>2.35</v>
      </c>
      <c r="E53" s="12">
        <v>549</v>
      </c>
      <c r="F53" s="8">
        <v>2.48</v>
      </c>
      <c r="G53" s="12">
        <v>399</v>
      </c>
      <c r="H53" s="8">
        <v>2.2400000000000002</v>
      </c>
      <c r="I53" s="12">
        <v>0</v>
      </c>
    </row>
    <row r="54" spans="2:9" ht="15" customHeight="1" x14ac:dyDescent="0.2">
      <c r="B54" t="s">
        <v>125</v>
      </c>
      <c r="C54" s="12">
        <v>865</v>
      </c>
      <c r="D54" s="8">
        <v>2.14</v>
      </c>
      <c r="E54" s="12">
        <v>683</v>
      </c>
      <c r="F54" s="8">
        <v>3.09</v>
      </c>
      <c r="G54" s="12">
        <v>180</v>
      </c>
      <c r="H54" s="8">
        <v>1.01</v>
      </c>
      <c r="I54" s="12">
        <v>2</v>
      </c>
    </row>
    <row r="55" spans="2:9" ht="15" customHeight="1" x14ac:dyDescent="0.2">
      <c r="B55" t="s">
        <v>116</v>
      </c>
      <c r="C55" s="12">
        <v>861</v>
      </c>
      <c r="D55" s="8">
        <v>2.13</v>
      </c>
      <c r="E55" s="12">
        <v>561</v>
      </c>
      <c r="F55" s="8">
        <v>2.54</v>
      </c>
      <c r="G55" s="12">
        <v>298</v>
      </c>
      <c r="H55" s="8">
        <v>1.67</v>
      </c>
      <c r="I55" s="12">
        <v>1</v>
      </c>
    </row>
    <row r="56" spans="2:9" ht="15" customHeight="1" x14ac:dyDescent="0.2">
      <c r="B56" t="s">
        <v>126</v>
      </c>
      <c r="C56" s="12">
        <v>745</v>
      </c>
      <c r="D56" s="8">
        <v>1.84</v>
      </c>
      <c r="E56" s="12">
        <v>672</v>
      </c>
      <c r="F56" s="8">
        <v>3.04</v>
      </c>
      <c r="G56" s="12">
        <v>73</v>
      </c>
      <c r="H56" s="8">
        <v>0.41</v>
      </c>
      <c r="I56" s="12">
        <v>0</v>
      </c>
    </row>
    <row r="57" spans="2:9" ht="15" customHeight="1" x14ac:dyDescent="0.2">
      <c r="B57" t="s">
        <v>109</v>
      </c>
      <c r="C57" s="12">
        <v>702</v>
      </c>
      <c r="D57" s="8">
        <v>1.74</v>
      </c>
      <c r="E57" s="12">
        <v>177</v>
      </c>
      <c r="F57" s="8">
        <v>0.8</v>
      </c>
      <c r="G57" s="12">
        <v>525</v>
      </c>
      <c r="H57" s="8">
        <v>2.95</v>
      </c>
      <c r="I57" s="12">
        <v>0</v>
      </c>
    </row>
    <row r="58" spans="2:9" ht="15" customHeight="1" x14ac:dyDescent="0.2">
      <c r="B58" t="s">
        <v>111</v>
      </c>
      <c r="C58" s="12">
        <v>678</v>
      </c>
      <c r="D58" s="8">
        <v>1.68</v>
      </c>
      <c r="E58" s="12">
        <v>267</v>
      </c>
      <c r="F58" s="8">
        <v>1.21</v>
      </c>
      <c r="G58" s="12">
        <v>411</v>
      </c>
      <c r="H58" s="8">
        <v>2.31</v>
      </c>
      <c r="I58" s="12">
        <v>0</v>
      </c>
    </row>
    <row r="59" spans="2:9" ht="15" customHeight="1" x14ac:dyDescent="0.2">
      <c r="B59" t="s">
        <v>113</v>
      </c>
      <c r="C59" s="12">
        <v>641</v>
      </c>
      <c r="D59" s="8">
        <v>1.59</v>
      </c>
      <c r="E59" s="12">
        <v>443</v>
      </c>
      <c r="F59" s="8">
        <v>2</v>
      </c>
      <c r="G59" s="12">
        <v>197</v>
      </c>
      <c r="H59" s="8">
        <v>1.1100000000000001</v>
      </c>
      <c r="I59" s="12">
        <v>1</v>
      </c>
    </row>
    <row r="60" spans="2:9" ht="15" customHeight="1" x14ac:dyDescent="0.2">
      <c r="B60" t="s">
        <v>112</v>
      </c>
      <c r="C60" s="12">
        <v>638</v>
      </c>
      <c r="D60" s="8">
        <v>1.58</v>
      </c>
      <c r="E60" s="12">
        <v>240</v>
      </c>
      <c r="F60" s="8">
        <v>1.0900000000000001</v>
      </c>
      <c r="G60" s="12">
        <v>398</v>
      </c>
      <c r="H60" s="8">
        <v>2.2400000000000002</v>
      </c>
      <c r="I60" s="12">
        <v>0</v>
      </c>
    </row>
    <row r="61" spans="2:9" ht="15" customHeight="1" x14ac:dyDescent="0.2">
      <c r="B61" t="s">
        <v>110</v>
      </c>
      <c r="C61" s="12">
        <v>634</v>
      </c>
      <c r="D61" s="8">
        <v>1.57</v>
      </c>
      <c r="E61" s="12">
        <v>376</v>
      </c>
      <c r="F61" s="8">
        <v>1.7</v>
      </c>
      <c r="G61" s="12">
        <v>258</v>
      </c>
      <c r="H61" s="8">
        <v>1.45</v>
      </c>
      <c r="I61" s="12">
        <v>0</v>
      </c>
    </row>
    <row r="62" spans="2:9" ht="15" customHeight="1" x14ac:dyDescent="0.2">
      <c r="B62" t="s">
        <v>127</v>
      </c>
      <c r="C62" s="12">
        <v>634</v>
      </c>
      <c r="D62" s="8">
        <v>1.57</v>
      </c>
      <c r="E62" s="12">
        <v>487</v>
      </c>
      <c r="F62" s="8">
        <v>2.2000000000000002</v>
      </c>
      <c r="G62" s="12">
        <v>147</v>
      </c>
      <c r="H62" s="8">
        <v>0.83</v>
      </c>
      <c r="I62" s="12">
        <v>0</v>
      </c>
    </row>
    <row r="63" spans="2:9" ht="15" customHeight="1" x14ac:dyDescent="0.2">
      <c r="B63" t="s">
        <v>120</v>
      </c>
      <c r="C63" s="12">
        <v>633</v>
      </c>
      <c r="D63" s="8">
        <v>1.57</v>
      </c>
      <c r="E63" s="12">
        <v>572</v>
      </c>
      <c r="F63" s="8">
        <v>2.59</v>
      </c>
      <c r="G63" s="12">
        <v>61</v>
      </c>
      <c r="H63" s="8">
        <v>0.34</v>
      </c>
      <c r="I63" s="12">
        <v>0</v>
      </c>
    </row>
    <row r="64" spans="2:9" ht="15" customHeight="1" x14ac:dyDescent="0.2">
      <c r="B64" t="s">
        <v>118</v>
      </c>
      <c r="C64" s="12">
        <v>589</v>
      </c>
      <c r="D64" s="8">
        <v>1.46</v>
      </c>
      <c r="E64" s="12">
        <v>217</v>
      </c>
      <c r="F64" s="8">
        <v>0.98</v>
      </c>
      <c r="G64" s="12">
        <v>354</v>
      </c>
      <c r="H64" s="8">
        <v>1.99</v>
      </c>
      <c r="I64" s="12">
        <v>0</v>
      </c>
    </row>
    <row r="65" spans="2:9" ht="15" customHeight="1" x14ac:dyDescent="0.2">
      <c r="B65" t="s">
        <v>115</v>
      </c>
      <c r="C65" s="12">
        <v>560</v>
      </c>
      <c r="D65" s="8">
        <v>1.39</v>
      </c>
      <c r="E65" s="12">
        <v>234</v>
      </c>
      <c r="F65" s="8">
        <v>1.06</v>
      </c>
      <c r="G65" s="12">
        <v>326</v>
      </c>
      <c r="H65" s="8">
        <v>1.83</v>
      </c>
      <c r="I65" s="12">
        <v>0</v>
      </c>
    </row>
    <row r="66" spans="2:9" ht="15" customHeight="1" x14ac:dyDescent="0.2">
      <c r="B66" t="s">
        <v>121</v>
      </c>
      <c r="C66" s="12">
        <v>544</v>
      </c>
      <c r="D66" s="8">
        <v>1.35</v>
      </c>
      <c r="E66" s="12">
        <v>528</v>
      </c>
      <c r="F66" s="8">
        <v>2.39</v>
      </c>
      <c r="G66" s="12">
        <v>16</v>
      </c>
      <c r="H66" s="8">
        <v>0.09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70F3-9ADB-43C6-8D52-502BB959BF1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802</v>
      </c>
      <c r="D6" s="8">
        <v>15.16</v>
      </c>
      <c r="E6" s="12">
        <v>261</v>
      </c>
      <c r="F6" s="8">
        <v>10.130000000000001</v>
      </c>
      <c r="G6" s="12">
        <v>541</v>
      </c>
      <c r="H6" s="8">
        <v>20.72</v>
      </c>
      <c r="I6" s="12">
        <v>0</v>
      </c>
    </row>
    <row r="7" spans="2:9" ht="15" customHeight="1" x14ac:dyDescent="0.2">
      <c r="B7" t="s">
        <v>32</v>
      </c>
      <c r="C7" s="12">
        <v>355</v>
      </c>
      <c r="D7" s="8">
        <v>6.71</v>
      </c>
      <c r="E7" s="12">
        <v>139</v>
      </c>
      <c r="F7" s="8">
        <v>5.4</v>
      </c>
      <c r="G7" s="12">
        <v>216</v>
      </c>
      <c r="H7" s="8">
        <v>8.27</v>
      </c>
      <c r="I7" s="12">
        <v>0</v>
      </c>
    </row>
    <row r="8" spans="2:9" ht="15" customHeight="1" x14ac:dyDescent="0.2">
      <c r="B8" t="s">
        <v>33</v>
      </c>
      <c r="C8" s="12">
        <v>26</v>
      </c>
      <c r="D8" s="8">
        <v>0.49</v>
      </c>
      <c r="E8" s="12">
        <v>0</v>
      </c>
      <c r="F8" s="8">
        <v>0</v>
      </c>
      <c r="G8" s="12">
        <v>25</v>
      </c>
      <c r="H8" s="8">
        <v>0.96</v>
      </c>
      <c r="I8" s="12">
        <v>0</v>
      </c>
    </row>
    <row r="9" spans="2:9" ht="15" customHeight="1" x14ac:dyDescent="0.2">
      <c r="B9" t="s">
        <v>34</v>
      </c>
      <c r="C9" s="12">
        <v>50</v>
      </c>
      <c r="D9" s="8">
        <v>0.95</v>
      </c>
      <c r="E9" s="12">
        <v>2</v>
      </c>
      <c r="F9" s="8">
        <v>0.08</v>
      </c>
      <c r="G9" s="12">
        <v>47</v>
      </c>
      <c r="H9" s="8">
        <v>1.8</v>
      </c>
      <c r="I9" s="12">
        <v>1</v>
      </c>
    </row>
    <row r="10" spans="2:9" ht="15" customHeight="1" x14ac:dyDescent="0.2">
      <c r="B10" t="s">
        <v>35</v>
      </c>
      <c r="C10" s="12">
        <v>32</v>
      </c>
      <c r="D10" s="8">
        <v>0.61</v>
      </c>
      <c r="E10" s="12">
        <v>5</v>
      </c>
      <c r="F10" s="8">
        <v>0.19</v>
      </c>
      <c r="G10" s="12">
        <v>27</v>
      </c>
      <c r="H10" s="8">
        <v>1.03</v>
      </c>
      <c r="I10" s="12">
        <v>0</v>
      </c>
    </row>
    <row r="11" spans="2:9" ht="15" customHeight="1" x14ac:dyDescent="0.2">
      <c r="B11" t="s">
        <v>36</v>
      </c>
      <c r="C11" s="12">
        <v>1194</v>
      </c>
      <c r="D11" s="8">
        <v>22.58</v>
      </c>
      <c r="E11" s="12">
        <v>558</v>
      </c>
      <c r="F11" s="8">
        <v>21.66</v>
      </c>
      <c r="G11" s="12">
        <v>635</v>
      </c>
      <c r="H11" s="8">
        <v>24.32</v>
      </c>
      <c r="I11" s="12">
        <v>0</v>
      </c>
    </row>
    <row r="12" spans="2:9" ht="15" customHeight="1" x14ac:dyDescent="0.2">
      <c r="B12" t="s">
        <v>37</v>
      </c>
      <c r="C12" s="12">
        <v>77</v>
      </c>
      <c r="D12" s="8">
        <v>1.46</v>
      </c>
      <c r="E12" s="12">
        <v>9</v>
      </c>
      <c r="F12" s="8">
        <v>0.35</v>
      </c>
      <c r="G12" s="12">
        <v>68</v>
      </c>
      <c r="H12" s="8">
        <v>2.6</v>
      </c>
      <c r="I12" s="12">
        <v>0</v>
      </c>
    </row>
    <row r="13" spans="2:9" ht="15" customHeight="1" x14ac:dyDescent="0.2">
      <c r="B13" t="s">
        <v>38</v>
      </c>
      <c r="C13" s="12">
        <v>385</v>
      </c>
      <c r="D13" s="8">
        <v>7.28</v>
      </c>
      <c r="E13" s="12">
        <v>127</v>
      </c>
      <c r="F13" s="8">
        <v>4.93</v>
      </c>
      <c r="G13" s="12">
        <v>258</v>
      </c>
      <c r="H13" s="8">
        <v>9.8800000000000008</v>
      </c>
      <c r="I13" s="12">
        <v>0</v>
      </c>
    </row>
    <row r="14" spans="2:9" ht="15" customHeight="1" x14ac:dyDescent="0.2">
      <c r="B14" t="s">
        <v>39</v>
      </c>
      <c r="C14" s="12">
        <v>348</v>
      </c>
      <c r="D14" s="8">
        <v>6.58</v>
      </c>
      <c r="E14" s="12">
        <v>162</v>
      </c>
      <c r="F14" s="8">
        <v>6.29</v>
      </c>
      <c r="G14" s="12">
        <v>181</v>
      </c>
      <c r="H14" s="8">
        <v>6.93</v>
      </c>
      <c r="I14" s="12">
        <v>2</v>
      </c>
    </row>
    <row r="15" spans="2:9" ht="15" customHeight="1" x14ac:dyDescent="0.2">
      <c r="B15" t="s">
        <v>40</v>
      </c>
      <c r="C15" s="12">
        <v>565</v>
      </c>
      <c r="D15" s="8">
        <v>10.68</v>
      </c>
      <c r="E15" s="12">
        <v>431</v>
      </c>
      <c r="F15" s="8">
        <v>16.73</v>
      </c>
      <c r="G15" s="12">
        <v>129</v>
      </c>
      <c r="H15" s="8">
        <v>4.9400000000000004</v>
      </c>
      <c r="I15" s="12">
        <v>2</v>
      </c>
    </row>
    <row r="16" spans="2:9" ht="15" customHeight="1" x14ac:dyDescent="0.2">
      <c r="B16" t="s">
        <v>41</v>
      </c>
      <c r="C16" s="12">
        <v>705</v>
      </c>
      <c r="D16" s="8">
        <v>13.33</v>
      </c>
      <c r="E16" s="12">
        <v>545</v>
      </c>
      <c r="F16" s="8">
        <v>21.16</v>
      </c>
      <c r="G16" s="12">
        <v>154</v>
      </c>
      <c r="H16" s="8">
        <v>5.9</v>
      </c>
      <c r="I16" s="12">
        <v>0</v>
      </c>
    </row>
    <row r="17" spans="2:9" ht="15" customHeight="1" x14ac:dyDescent="0.2">
      <c r="B17" t="s">
        <v>42</v>
      </c>
      <c r="C17" s="12">
        <v>246</v>
      </c>
      <c r="D17" s="8">
        <v>4.6500000000000004</v>
      </c>
      <c r="E17" s="12">
        <v>126</v>
      </c>
      <c r="F17" s="8">
        <v>4.8899999999999997</v>
      </c>
      <c r="G17" s="12">
        <v>74</v>
      </c>
      <c r="H17" s="8">
        <v>2.83</v>
      </c>
      <c r="I17" s="12">
        <v>2</v>
      </c>
    </row>
    <row r="18" spans="2:9" ht="15" customHeight="1" x14ac:dyDescent="0.2">
      <c r="B18" t="s">
        <v>43</v>
      </c>
      <c r="C18" s="12">
        <v>242</v>
      </c>
      <c r="D18" s="8">
        <v>4.58</v>
      </c>
      <c r="E18" s="12">
        <v>114</v>
      </c>
      <c r="F18" s="8">
        <v>4.43</v>
      </c>
      <c r="G18" s="12">
        <v>109</v>
      </c>
      <c r="H18" s="8">
        <v>4.17</v>
      </c>
      <c r="I18" s="12">
        <v>5</v>
      </c>
    </row>
    <row r="19" spans="2:9" ht="15" customHeight="1" x14ac:dyDescent="0.2">
      <c r="B19" t="s">
        <v>44</v>
      </c>
      <c r="C19" s="12">
        <v>262</v>
      </c>
      <c r="D19" s="8">
        <v>4.95</v>
      </c>
      <c r="E19" s="12">
        <v>97</v>
      </c>
      <c r="F19" s="8">
        <v>3.77</v>
      </c>
      <c r="G19" s="12">
        <v>147</v>
      </c>
      <c r="H19" s="8">
        <v>5.63</v>
      </c>
      <c r="I19" s="12">
        <v>4</v>
      </c>
    </row>
    <row r="20" spans="2:9" ht="15" customHeight="1" x14ac:dyDescent="0.2">
      <c r="B20" s="9" t="s">
        <v>198</v>
      </c>
      <c r="C20" s="12">
        <f>SUM(LTBL_24201[総数／事業所数])</f>
        <v>5289</v>
      </c>
      <c r="E20" s="12">
        <f>SUBTOTAL(109,LTBL_24201[個人／事業所数])</f>
        <v>2576</v>
      </c>
      <c r="G20" s="12">
        <f>SUBTOTAL(109,LTBL_24201[法人／事業所数])</f>
        <v>2611</v>
      </c>
      <c r="I20" s="12">
        <f>SUBTOTAL(109,LTBL_24201[法人以外の団体／事業所数])</f>
        <v>16</v>
      </c>
    </row>
    <row r="21" spans="2:9" ht="15" customHeight="1" x14ac:dyDescent="0.2">
      <c r="E21" s="11">
        <f>LTBL_24201[[#Totals],[個人／事業所数]]/LTBL_24201[[#Totals],[総数／事業所数]]</f>
        <v>0.4870485914161467</v>
      </c>
      <c r="G21" s="11">
        <f>LTBL_24201[[#Totals],[法人／事業所数]]/LTBL_24201[[#Totals],[総数／事業所数]]</f>
        <v>0.49366609945169221</v>
      </c>
      <c r="I21" s="11">
        <f>LTBL_24201[[#Totals],[法人以外の団体／事業所数]]/LTBL_24201[[#Totals],[総数／事業所数]]</f>
        <v>3.0251465305350727E-3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586</v>
      </c>
      <c r="D24" s="8">
        <v>11.08</v>
      </c>
      <c r="E24" s="12">
        <v>496</v>
      </c>
      <c r="F24" s="8">
        <v>19.25</v>
      </c>
      <c r="G24" s="12">
        <v>90</v>
      </c>
      <c r="H24" s="8">
        <v>3.45</v>
      </c>
      <c r="I24" s="12">
        <v>0</v>
      </c>
    </row>
    <row r="25" spans="2:9" ht="15" customHeight="1" x14ac:dyDescent="0.2">
      <c r="B25" t="s">
        <v>66</v>
      </c>
      <c r="C25" s="12">
        <v>484</v>
      </c>
      <c r="D25" s="8">
        <v>9.15</v>
      </c>
      <c r="E25" s="12">
        <v>414</v>
      </c>
      <c r="F25" s="8">
        <v>16.07</v>
      </c>
      <c r="G25" s="12">
        <v>69</v>
      </c>
      <c r="H25" s="8">
        <v>2.64</v>
      </c>
      <c r="I25" s="12">
        <v>1</v>
      </c>
    </row>
    <row r="26" spans="2:9" ht="15" customHeight="1" x14ac:dyDescent="0.2">
      <c r="B26" t="s">
        <v>53</v>
      </c>
      <c r="C26" s="12">
        <v>362</v>
      </c>
      <c r="D26" s="8">
        <v>6.84</v>
      </c>
      <c r="E26" s="12">
        <v>82</v>
      </c>
      <c r="F26" s="8">
        <v>3.18</v>
      </c>
      <c r="G26" s="12">
        <v>280</v>
      </c>
      <c r="H26" s="8">
        <v>10.72</v>
      </c>
      <c r="I26" s="12">
        <v>0</v>
      </c>
    </row>
    <row r="27" spans="2:9" ht="15" customHeight="1" x14ac:dyDescent="0.2">
      <c r="B27" t="s">
        <v>62</v>
      </c>
      <c r="C27" s="12">
        <v>344</v>
      </c>
      <c r="D27" s="8">
        <v>6.5</v>
      </c>
      <c r="E27" s="12">
        <v>170</v>
      </c>
      <c r="F27" s="8">
        <v>6.6</v>
      </c>
      <c r="G27" s="12">
        <v>173</v>
      </c>
      <c r="H27" s="8">
        <v>6.63</v>
      </c>
      <c r="I27" s="12">
        <v>0</v>
      </c>
    </row>
    <row r="28" spans="2:9" ht="15" customHeight="1" x14ac:dyDescent="0.2">
      <c r="B28" t="s">
        <v>63</v>
      </c>
      <c r="C28" s="12">
        <v>293</v>
      </c>
      <c r="D28" s="8">
        <v>5.54</v>
      </c>
      <c r="E28" s="12">
        <v>112</v>
      </c>
      <c r="F28" s="8">
        <v>4.3499999999999996</v>
      </c>
      <c r="G28" s="12">
        <v>181</v>
      </c>
      <c r="H28" s="8">
        <v>6.93</v>
      </c>
      <c r="I28" s="12">
        <v>0</v>
      </c>
    </row>
    <row r="29" spans="2:9" ht="15" customHeight="1" x14ac:dyDescent="0.2">
      <c r="B29" t="s">
        <v>69</v>
      </c>
      <c r="C29" s="12">
        <v>246</v>
      </c>
      <c r="D29" s="8">
        <v>4.6500000000000004</v>
      </c>
      <c r="E29" s="12">
        <v>126</v>
      </c>
      <c r="F29" s="8">
        <v>4.8899999999999997</v>
      </c>
      <c r="G29" s="12">
        <v>74</v>
      </c>
      <c r="H29" s="8">
        <v>2.83</v>
      </c>
      <c r="I29" s="12">
        <v>2</v>
      </c>
    </row>
    <row r="30" spans="2:9" ht="15" customHeight="1" x14ac:dyDescent="0.2">
      <c r="B30" t="s">
        <v>54</v>
      </c>
      <c r="C30" s="12">
        <v>242</v>
      </c>
      <c r="D30" s="8">
        <v>4.58</v>
      </c>
      <c r="E30" s="12">
        <v>124</v>
      </c>
      <c r="F30" s="8">
        <v>4.8099999999999996</v>
      </c>
      <c r="G30" s="12">
        <v>118</v>
      </c>
      <c r="H30" s="8">
        <v>4.5199999999999996</v>
      </c>
      <c r="I30" s="12">
        <v>0</v>
      </c>
    </row>
    <row r="31" spans="2:9" ht="15" customHeight="1" x14ac:dyDescent="0.2">
      <c r="B31" t="s">
        <v>60</v>
      </c>
      <c r="C31" s="12">
        <v>222</v>
      </c>
      <c r="D31" s="8">
        <v>4.2</v>
      </c>
      <c r="E31" s="12">
        <v>171</v>
      </c>
      <c r="F31" s="8">
        <v>6.64</v>
      </c>
      <c r="G31" s="12">
        <v>51</v>
      </c>
      <c r="H31" s="8">
        <v>1.95</v>
      </c>
      <c r="I31" s="12">
        <v>0</v>
      </c>
    </row>
    <row r="32" spans="2:9" ht="15" customHeight="1" x14ac:dyDescent="0.2">
      <c r="B32" t="s">
        <v>55</v>
      </c>
      <c r="C32" s="12">
        <v>198</v>
      </c>
      <c r="D32" s="8">
        <v>3.74</v>
      </c>
      <c r="E32" s="12">
        <v>55</v>
      </c>
      <c r="F32" s="8">
        <v>2.14</v>
      </c>
      <c r="G32" s="12">
        <v>143</v>
      </c>
      <c r="H32" s="8">
        <v>5.48</v>
      </c>
      <c r="I32" s="12">
        <v>0</v>
      </c>
    </row>
    <row r="33" spans="2:9" ht="15" customHeight="1" x14ac:dyDescent="0.2">
      <c r="B33" t="s">
        <v>61</v>
      </c>
      <c r="C33" s="12">
        <v>172</v>
      </c>
      <c r="D33" s="8">
        <v>3.25</v>
      </c>
      <c r="E33" s="12">
        <v>101</v>
      </c>
      <c r="F33" s="8">
        <v>3.92</v>
      </c>
      <c r="G33" s="12">
        <v>71</v>
      </c>
      <c r="H33" s="8">
        <v>2.72</v>
      </c>
      <c r="I33" s="12">
        <v>0</v>
      </c>
    </row>
    <row r="34" spans="2:9" ht="15" customHeight="1" x14ac:dyDescent="0.2">
      <c r="B34" t="s">
        <v>64</v>
      </c>
      <c r="C34" s="12">
        <v>170</v>
      </c>
      <c r="D34" s="8">
        <v>3.21</v>
      </c>
      <c r="E34" s="12">
        <v>116</v>
      </c>
      <c r="F34" s="8">
        <v>4.5</v>
      </c>
      <c r="G34" s="12">
        <v>54</v>
      </c>
      <c r="H34" s="8">
        <v>2.0699999999999998</v>
      </c>
      <c r="I34" s="12">
        <v>0</v>
      </c>
    </row>
    <row r="35" spans="2:9" ht="15" customHeight="1" x14ac:dyDescent="0.2">
      <c r="B35" t="s">
        <v>65</v>
      </c>
      <c r="C35" s="12">
        <v>159</v>
      </c>
      <c r="D35" s="8">
        <v>3.01</v>
      </c>
      <c r="E35" s="12">
        <v>45</v>
      </c>
      <c r="F35" s="8">
        <v>1.75</v>
      </c>
      <c r="G35" s="12">
        <v>110</v>
      </c>
      <c r="H35" s="8">
        <v>4.21</v>
      </c>
      <c r="I35" s="12">
        <v>1</v>
      </c>
    </row>
    <row r="36" spans="2:9" ht="15" customHeight="1" x14ac:dyDescent="0.2">
      <c r="B36" t="s">
        <v>59</v>
      </c>
      <c r="C36" s="12">
        <v>136</v>
      </c>
      <c r="D36" s="8">
        <v>2.57</v>
      </c>
      <c r="E36" s="12">
        <v>61</v>
      </c>
      <c r="F36" s="8">
        <v>2.37</v>
      </c>
      <c r="G36" s="12">
        <v>75</v>
      </c>
      <c r="H36" s="8">
        <v>2.87</v>
      </c>
      <c r="I36" s="12">
        <v>0</v>
      </c>
    </row>
    <row r="37" spans="2:9" ht="15" customHeight="1" x14ac:dyDescent="0.2">
      <c r="B37" t="s">
        <v>70</v>
      </c>
      <c r="C37" s="12">
        <v>130</v>
      </c>
      <c r="D37" s="8">
        <v>2.46</v>
      </c>
      <c r="E37" s="12">
        <v>114</v>
      </c>
      <c r="F37" s="8">
        <v>4.43</v>
      </c>
      <c r="G37" s="12">
        <v>16</v>
      </c>
      <c r="H37" s="8">
        <v>0.61</v>
      </c>
      <c r="I37" s="12">
        <v>0</v>
      </c>
    </row>
    <row r="38" spans="2:9" ht="15" customHeight="1" x14ac:dyDescent="0.2">
      <c r="B38" t="s">
        <v>71</v>
      </c>
      <c r="C38" s="12">
        <v>112</v>
      </c>
      <c r="D38" s="8">
        <v>2.12</v>
      </c>
      <c r="E38" s="12">
        <v>0</v>
      </c>
      <c r="F38" s="8">
        <v>0</v>
      </c>
      <c r="G38" s="12">
        <v>93</v>
      </c>
      <c r="H38" s="8">
        <v>3.56</v>
      </c>
      <c r="I38" s="12">
        <v>5</v>
      </c>
    </row>
    <row r="39" spans="2:9" ht="15" customHeight="1" x14ac:dyDescent="0.2">
      <c r="B39" t="s">
        <v>73</v>
      </c>
      <c r="C39" s="12">
        <v>92</v>
      </c>
      <c r="D39" s="8">
        <v>1.74</v>
      </c>
      <c r="E39" s="12">
        <v>10</v>
      </c>
      <c r="F39" s="8">
        <v>0.39</v>
      </c>
      <c r="G39" s="12">
        <v>82</v>
      </c>
      <c r="H39" s="8">
        <v>3.14</v>
      </c>
      <c r="I39" s="12">
        <v>0</v>
      </c>
    </row>
    <row r="40" spans="2:9" ht="15" customHeight="1" x14ac:dyDescent="0.2">
      <c r="B40" t="s">
        <v>72</v>
      </c>
      <c r="C40" s="12">
        <v>89</v>
      </c>
      <c r="D40" s="8">
        <v>1.68</v>
      </c>
      <c r="E40" s="12">
        <v>68</v>
      </c>
      <c r="F40" s="8">
        <v>2.64</v>
      </c>
      <c r="G40" s="12">
        <v>21</v>
      </c>
      <c r="H40" s="8">
        <v>0.8</v>
      </c>
      <c r="I40" s="12">
        <v>0</v>
      </c>
    </row>
    <row r="41" spans="2:9" ht="15" customHeight="1" x14ac:dyDescent="0.2">
      <c r="B41" t="s">
        <v>68</v>
      </c>
      <c r="C41" s="12">
        <v>87</v>
      </c>
      <c r="D41" s="8">
        <v>1.64</v>
      </c>
      <c r="E41" s="12">
        <v>41</v>
      </c>
      <c r="F41" s="8">
        <v>1.59</v>
      </c>
      <c r="G41" s="12">
        <v>46</v>
      </c>
      <c r="H41" s="8">
        <v>1.76</v>
      </c>
      <c r="I41" s="12">
        <v>0</v>
      </c>
    </row>
    <row r="42" spans="2:9" ht="15" customHeight="1" x14ac:dyDescent="0.2">
      <c r="B42" t="s">
        <v>58</v>
      </c>
      <c r="C42" s="12">
        <v>86</v>
      </c>
      <c r="D42" s="8">
        <v>1.63</v>
      </c>
      <c r="E42" s="12">
        <v>15</v>
      </c>
      <c r="F42" s="8">
        <v>0.57999999999999996</v>
      </c>
      <c r="G42" s="12">
        <v>71</v>
      </c>
      <c r="H42" s="8">
        <v>2.72</v>
      </c>
      <c r="I42" s="12">
        <v>0</v>
      </c>
    </row>
    <row r="43" spans="2:9" ht="15" customHeight="1" x14ac:dyDescent="0.2">
      <c r="B43" t="s">
        <v>74</v>
      </c>
      <c r="C43" s="12">
        <v>84</v>
      </c>
      <c r="D43" s="8">
        <v>1.59</v>
      </c>
      <c r="E43" s="12">
        <v>10</v>
      </c>
      <c r="F43" s="8">
        <v>0.39</v>
      </c>
      <c r="G43" s="12">
        <v>70</v>
      </c>
      <c r="H43" s="8">
        <v>2.68</v>
      </c>
      <c r="I43" s="12">
        <v>4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295</v>
      </c>
      <c r="D47" s="8">
        <v>5.58</v>
      </c>
      <c r="E47" s="12">
        <v>267</v>
      </c>
      <c r="F47" s="8">
        <v>10.36</v>
      </c>
      <c r="G47" s="12">
        <v>28</v>
      </c>
      <c r="H47" s="8">
        <v>1.07</v>
      </c>
      <c r="I47" s="12">
        <v>0</v>
      </c>
    </row>
    <row r="48" spans="2:9" ht="15" customHeight="1" x14ac:dyDescent="0.2">
      <c r="B48" t="s">
        <v>123</v>
      </c>
      <c r="C48" s="12">
        <v>177</v>
      </c>
      <c r="D48" s="8">
        <v>3.35</v>
      </c>
      <c r="E48" s="12">
        <v>171</v>
      </c>
      <c r="F48" s="8">
        <v>6.64</v>
      </c>
      <c r="G48" s="12">
        <v>6</v>
      </c>
      <c r="H48" s="8">
        <v>0.23</v>
      </c>
      <c r="I48" s="12">
        <v>0</v>
      </c>
    </row>
    <row r="49" spans="2:9" ht="15" customHeight="1" x14ac:dyDescent="0.2">
      <c r="B49" t="s">
        <v>117</v>
      </c>
      <c r="C49" s="12">
        <v>165</v>
      </c>
      <c r="D49" s="8">
        <v>3.12</v>
      </c>
      <c r="E49" s="12">
        <v>81</v>
      </c>
      <c r="F49" s="8">
        <v>3.14</v>
      </c>
      <c r="G49" s="12">
        <v>84</v>
      </c>
      <c r="H49" s="8">
        <v>3.22</v>
      </c>
      <c r="I49" s="12">
        <v>0</v>
      </c>
    </row>
    <row r="50" spans="2:9" ht="15" customHeight="1" x14ac:dyDescent="0.2">
      <c r="B50" t="s">
        <v>108</v>
      </c>
      <c r="C50" s="12">
        <v>135</v>
      </c>
      <c r="D50" s="8">
        <v>2.5499999999999998</v>
      </c>
      <c r="E50" s="12">
        <v>20</v>
      </c>
      <c r="F50" s="8">
        <v>0.78</v>
      </c>
      <c r="G50" s="12">
        <v>115</v>
      </c>
      <c r="H50" s="8">
        <v>4.4000000000000004</v>
      </c>
      <c r="I50" s="12">
        <v>0</v>
      </c>
    </row>
    <row r="51" spans="2:9" ht="15" customHeight="1" x14ac:dyDescent="0.2">
      <c r="B51" t="s">
        <v>119</v>
      </c>
      <c r="C51" s="12">
        <v>134</v>
      </c>
      <c r="D51" s="8">
        <v>2.5299999999999998</v>
      </c>
      <c r="E51" s="12">
        <v>103</v>
      </c>
      <c r="F51" s="8">
        <v>4</v>
      </c>
      <c r="G51" s="12">
        <v>31</v>
      </c>
      <c r="H51" s="8">
        <v>1.19</v>
      </c>
      <c r="I51" s="12">
        <v>0</v>
      </c>
    </row>
    <row r="52" spans="2:9" ht="15" customHeight="1" x14ac:dyDescent="0.2">
      <c r="B52" t="s">
        <v>122</v>
      </c>
      <c r="C52" s="12">
        <v>124</v>
      </c>
      <c r="D52" s="8">
        <v>2.34</v>
      </c>
      <c r="E52" s="12">
        <v>112</v>
      </c>
      <c r="F52" s="8">
        <v>4.3499999999999996</v>
      </c>
      <c r="G52" s="12">
        <v>11</v>
      </c>
      <c r="H52" s="8">
        <v>0.42</v>
      </c>
      <c r="I52" s="12">
        <v>1</v>
      </c>
    </row>
    <row r="53" spans="2:9" ht="15" customHeight="1" x14ac:dyDescent="0.2">
      <c r="B53" t="s">
        <v>125</v>
      </c>
      <c r="C53" s="12">
        <v>123</v>
      </c>
      <c r="D53" s="8">
        <v>2.33</v>
      </c>
      <c r="E53" s="12">
        <v>86</v>
      </c>
      <c r="F53" s="8">
        <v>3.34</v>
      </c>
      <c r="G53" s="12">
        <v>37</v>
      </c>
      <c r="H53" s="8">
        <v>1.42</v>
      </c>
      <c r="I53" s="12">
        <v>0</v>
      </c>
    </row>
    <row r="54" spans="2:9" ht="15" customHeight="1" x14ac:dyDescent="0.2">
      <c r="B54" t="s">
        <v>118</v>
      </c>
      <c r="C54" s="12">
        <v>116</v>
      </c>
      <c r="D54" s="8">
        <v>2.19</v>
      </c>
      <c r="E54" s="12">
        <v>25</v>
      </c>
      <c r="F54" s="8">
        <v>0.97</v>
      </c>
      <c r="G54" s="12">
        <v>88</v>
      </c>
      <c r="H54" s="8">
        <v>3.37</v>
      </c>
      <c r="I54" s="12">
        <v>0</v>
      </c>
    </row>
    <row r="55" spans="2:9" ht="15" customHeight="1" x14ac:dyDescent="0.2">
      <c r="B55" t="s">
        <v>114</v>
      </c>
      <c r="C55" s="12">
        <v>106</v>
      </c>
      <c r="D55" s="8">
        <v>2</v>
      </c>
      <c r="E55" s="12">
        <v>65</v>
      </c>
      <c r="F55" s="8">
        <v>2.52</v>
      </c>
      <c r="G55" s="12">
        <v>41</v>
      </c>
      <c r="H55" s="8">
        <v>1.57</v>
      </c>
      <c r="I55" s="12">
        <v>0</v>
      </c>
    </row>
    <row r="56" spans="2:9" ht="15" customHeight="1" x14ac:dyDescent="0.2">
      <c r="B56" t="s">
        <v>109</v>
      </c>
      <c r="C56" s="12">
        <v>89</v>
      </c>
      <c r="D56" s="8">
        <v>1.68</v>
      </c>
      <c r="E56" s="12">
        <v>16</v>
      </c>
      <c r="F56" s="8">
        <v>0.62</v>
      </c>
      <c r="G56" s="12">
        <v>73</v>
      </c>
      <c r="H56" s="8">
        <v>2.8</v>
      </c>
      <c r="I56" s="12">
        <v>0</v>
      </c>
    </row>
    <row r="57" spans="2:9" ht="15" customHeight="1" x14ac:dyDescent="0.2">
      <c r="B57" t="s">
        <v>116</v>
      </c>
      <c r="C57" s="12">
        <v>89</v>
      </c>
      <c r="D57" s="8">
        <v>1.68</v>
      </c>
      <c r="E57" s="12">
        <v>53</v>
      </c>
      <c r="F57" s="8">
        <v>2.06</v>
      </c>
      <c r="G57" s="12">
        <v>35</v>
      </c>
      <c r="H57" s="8">
        <v>1.34</v>
      </c>
      <c r="I57" s="12">
        <v>0</v>
      </c>
    </row>
    <row r="58" spans="2:9" ht="15" customHeight="1" x14ac:dyDescent="0.2">
      <c r="B58" t="s">
        <v>127</v>
      </c>
      <c r="C58" s="12">
        <v>89</v>
      </c>
      <c r="D58" s="8">
        <v>1.68</v>
      </c>
      <c r="E58" s="12">
        <v>68</v>
      </c>
      <c r="F58" s="8">
        <v>2.64</v>
      </c>
      <c r="G58" s="12">
        <v>21</v>
      </c>
      <c r="H58" s="8">
        <v>0.8</v>
      </c>
      <c r="I58" s="12">
        <v>0</v>
      </c>
    </row>
    <row r="59" spans="2:9" ht="15" customHeight="1" x14ac:dyDescent="0.2">
      <c r="B59" t="s">
        <v>112</v>
      </c>
      <c r="C59" s="12">
        <v>85</v>
      </c>
      <c r="D59" s="8">
        <v>1.61</v>
      </c>
      <c r="E59" s="12">
        <v>30</v>
      </c>
      <c r="F59" s="8">
        <v>1.1599999999999999</v>
      </c>
      <c r="G59" s="12">
        <v>55</v>
      </c>
      <c r="H59" s="8">
        <v>2.11</v>
      </c>
      <c r="I59" s="12">
        <v>0</v>
      </c>
    </row>
    <row r="60" spans="2:9" ht="15" customHeight="1" x14ac:dyDescent="0.2">
      <c r="B60" t="s">
        <v>110</v>
      </c>
      <c r="C60" s="12">
        <v>81</v>
      </c>
      <c r="D60" s="8">
        <v>1.53</v>
      </c>
      <c r="E60" s="12">
        <v>41</v>
      </c>
      <c r="F60" s="8">
        <v>1.59</v>
      </c>
      <c r="G60" s="12">
        <v>40</v>
      </c>
      <c r="H60" s="8">
        <v>1.53</v>
      </c>
      <c r="I60" s="12">
        <v>0</v>
      </c>
    </row>
    <row r="61" spans="2:9" ht="15" customHeight="1" x14ac:dyDescent="0.2">
      <c r="B61" t="s">
        <v>126</v>
      </c>
      <c r="C61" s="12">
        <v>79</v>
      </c>
      <c r="D61" s="8">
        <v>1.49</v>
      </c>
      <c r="E61" s="12">
        <v>72</v>
      </c>
      <c r="F61" s="8">
        <v>2.8</v>
      </c>
      <c r="G61" s="12">
        <v>7</v>
      </c>
      <c r="H61" s="8">
        <v>0.27</v>
      </c>
      <c r="I61" s="12">
        <v>0</v>
      </c>
    </row>
    <row r="62" spans="2:9" ht="15" customHeight="1" x14ac:dyDescent="0.2">
      <c r="B62" t="s">
        <v>121</v>
      </c>
      <c r="C62" s="12">
        <v>78</v>
      </c>
      <c r="D62" s="8">
        <v>1.47</v>
      </c>
      <c r="E62" s="12">
        <v>75</v>
      </c>
      <c r="F62" s="8">
        <v>2.91</v>
      </c>
      <c r="G62" s="12">
        <v>3</v>
      </c>
      <c r="H62" s="8">
        <v>0.11</v>
      </c>
      <c r="I62" s="12">
        <v>0</v>
      </c>
    </row>
    <row r="63" spans="2:9" ht="15" customHeight="1" x14ac:dyDescent="0.2">
      <c r="B63" t="s">
        <v>111</v>
      </c>
      <c r="C63" s="12">
        <v>74</v>
      </c>
      <c r="D63" s="8">
        <v>1.4</v>
      </c>
      <c r="E63" s="12">
        <v>23</v>
      </c>
      <c r="F63" s="8">
        <v>0.89</v>
      </c>
      <c r="G63" s="12">
        <v>51</v>
      </c>
      <c r="H63" s="8">
        <v>1.95</v>
      </c>
      <c r="I63" s="12">
        <v>0</v>
      </c>
    </row>
    <row r="64" spans="2:9" ht="15" customHeight="1" x14ac:dyDescent="0.2">
      <c r="B64" t="s">
        <v>113</v>
      </c>
      <c r="C64" s="12">
        <v>72</v>
      </c>
      <c r="D64" s="8">
        <v>1.36</v>
      </c>
      <c r="E64" s="12">
        <v>57</v>
      </c>
      <c r="F64" s="8">
        <v>2.21</v>
      </c>
      <c r="G64" s="12">
        <v>15</v>
      </c>
      <c r="H64" s="8">
        <v>0.56999999999999995</v>
      </c>
      <c r="I64" s="12">
        <v>0</v>
      </c>
    </row>
    <row r="65" spans="2:9" ht="15" customHeight="1" x14ac:dyDescent="0.2">
      <c r="B65" t="s">
        <v>129</v>
      </c>
      <c r="C65" s="12">
        <v>71</v>
      </c>
      <c r="D65" s="8">
        <v>1.34</v>
      </c>
      <c r="E65" s="12">
        <v>36</v>
      </c>
      <c r="F65" s="8">
        <v>1.4</v>
      </c>
      <c r="G65" s="12">
        <v>35</v>
      </c>
      <c r="H65" s="8">
        <v>1.34</v>
      </c>
      <c r="I65" s="12">
        <v>0</v>
      </c>
    </row>
    <row r="66" spans="2:9" ht="15" customHeight="1" x14ac:dyDescent="0.2">
      <c r="B66" t="s">
        <v>115</v>
      </c>
      <c r="C66" s="12">
        <v>69</v>
      </c>
      <c r="D66" s="8">
        <v>1.3</v>
      </c>
      <c r="E66" s="12">
        <v>25</v>
      </c>
      <c r="F66" s="8">
        <v>0.97</v>
      </c>
      <c r="G66" s="12">
        <v>44</v>
      </c>
      <c r="H66" s="8">
        <v>1.69</v>
      </c>
      <c r="I66" s="12">
        <v>0</v>
      </c>
    </row>
    <row r="67" spans="2:9" ht="15" customHeight="1" x14ac:dyDescent="0.2">
      <c r="B67" t="s">
        <v>128</v>
      </c>
      <c r="C67" s="12">
        <v>69</v>
      </c>
      <c r="D67" s="8">
        <v>1.3</v>
      </c>
      <c r="E67" s="12">
        <v>5</v>
      </c>
      <c r="F67" s="8">
        <v>0.19</v>
      </c>
      <c r="G67" s="12">
        <v>64</v>
      </c>
      <c r="H67" s="8">
        <v>2.4500000000000002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3ED7-3DC6-4AE8-B522-24AD2B3E847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3</v>
      </c>
      <c r="D5" s="8">
        <v>0.05</v>
      </c>
      <c r="E5" s="12">
        <v>0</v>
      </c>
      <c r="F5" s="8">
        <v>0</v>
      </c>
      <c r="G5" s="12">
        <v>3</v>
      </c>
      <c r="H5" s="8">
        <v>0.09</v>
      </c>
      <c r="I5" s="12">
        <v>0</v>
      </c>
    </row>
    <row r="6" spans="2:9" ht="15" customHeight="1" x14ac:dyDescent="0.2">
      <c r="B6" t="s">
        <v>31</v>
      </c>
      <c r="C6" s="12">
        <v>1042</v>
      </c>
      <c r="D6" s="8">
        <v>16.41</v>
      </c>
      <c r="E6" s="12">
        <v>202</v>
      </c>
      <c r="F6" s="8">
        <v>7.18</v>
      </c>
      <c r="G6" s="12">
        <v>840</v>
      </c>
      <c r="H6" s="8">
        <v>23.87</v>
      </c>
      <c r="I6" s="12">
        <v>0</v>
      </c>
    </row>
    <row r="7" spans="2:9" ht="15" customHeight="1" x14ac:dyDescent="0.2">
      <c r="B7" t="s">
        <v>32</v>
      </c>
      <c r="C7" s="12">
        <v>632</v>
      </c>
      <c r="D7" s="8">
        <v>9.9600000000000009</v>
      </c>
      <c r="E7" s="12">
        <v>210</v>
      </c>
      <c r="F7" s="8">
        <v>7.47</v>
      </c>
      <c r="G7" s="12">
        <v>422</v>
      </c>
      <c r="H7" s="8">
        <v>11.99</v>
      </c>
      <c r="I7" s="12">
        <v>0</v>
      </c>
    </row>
    <row r="8" spans="2:9" ht="15" customHeight="1" x14ac:dyDescent="0.2">
      <c r="B8" t="s">
        <v>33</v>
      </c>
      <c r="C8" s="12">
        <v>11</v>
      </c>
      <c r="D8" s="8">
        <v>0.17</v>
      </c>
      <c r="E8" s="12">
        <v>0</v>
      </c>
      <c r="F8" s="8">
        <v>0</v>
      </c>
      <c r="G8" s="12">
        <v>10</v>
      </c>
      <c r="H8" s="8">
        <v>0.28000000000000003</v>
      </c>
      <c r="I8" s="12">
        <v>0</v>
      </c>
    </row>
    <row r="9" spans="2:9" ht="15" customHeight="1" x14ac:dyDescent="0.2">
      <c r="B9" t="s">
        <v>34</v>
      </c>
      <c r="C9" s="12">
        <v>55</v>
      </c>
      <c r="D9" s="8">
        <v>0.87</v>
      </c>
      <c r="E9" s="12">
        <v>1</v>
      </c>
      <c r="F9" s="8">
        <v>0.04</v>
      </c>
      <c r="G9" s="12">
        <v>54</v>
      </c>
      <c r="H9" s="8">
        <v>1.53</v>
      </c>
      <c r="I9" s="12">
        <v>0</v>
      </c>
    </row>
    <row r="10" spans="2:9" ht="15" customHeight="1" x14ac:dyDescent="0.2">
      <c r="B10" t="s">
        <v>35</v>
      </c>
      <c r="C10" s="12">
        <v>95</v>
      </c>
      <c r="D10" s="8">
        <v>1.5</v>
      </c>
      <c r="E10" s="12">
        <v>8</v>
      </c>
      <c r="F10" s="8">
        <v>0.28000000000000003</v>
      </c>
      <c r="G10" s="12">
        <v>87</v>
      </c>
      <c r="H10" s="8">
        <v>2.4700000000000002</v>
      </c>
      <c r="I10" s="12">
        <v>0</v>
      </c>
    </row>
    <row r="11" spans="2:9" ht="15" customHeight="1" x14ac:dyDescent="0.2">
      <c r="B11" t="s">
        <v>36</v>
      </c>
      <c r="C11" s="12">
        <v>1472</v>
      </c>
      <c r="D11" s="8">
        <v>23.19</v>
      </c>
      <c r="E11" s="12">
        <v>616</v>
      </c>
      <c r="F11" s="8">
        <v>21.91</v>
      </c>
      <c r="G11" s="12">
        <v>855</v>
      </c>
      <c r="H11" s="8">
        <v>24.3</v>
      </c>
      <c r="I11" s="12">
        <v>1</v>
      </c>
    </row>
    <row r="12" spans="2:9" ht="15" customHeight="1" x14ac:dyDescent="0.2">
      <c r="B12" t="s">
        <v>37</v>
      </c>
      <c r="C12" s="12">
        <v>77</v>
      </c>
      <c r="D12" s="8">
        <v>1.21</v>
      </c>
      <c r="E12" s="12">
        <v>15</v>
      </c>
      <c r="F12" s="8">
        <v>0.53</v>
      </c>
      <c r="G12" s="12">
        <v>62</v>
      </c>
      <c r="H12" s="8">
        <v>1.76</v>
      </c>
      <c r="I12" s="12">
        <v>0</v>
      </c>
    </row>
    <row r="13" spans="2:9" ht="15" customHeight="1" x14ac:dyDescent="0.2">
      <c r="B13" t="s">
        <v>38</v>
      </c>
      <c r="C13" s="12">
        <v>520</v>
      </c>
      <c r="D13" s="8">
        <v>8.19</v>
      </c>
      <c r="E13" s="12">
        <v>120</v>
      </c>
      <c r="F13" s="8">
        <v>4.2699999999999996</v>
      </c>
      <c r="G13" s="12">
        <v>399</v>
      </c>
      <c r="H13" s="8">
        <v>11.34</v>
      </c>
      <c r="I13" s="12">
        <v>1</v>
      </c>
    </row>
    <row r="14" spans="2:9" ht="15" customHeight="1" x14ac:dyDescent="0.2">
      <c r="B14" t="s">
        <v>39</v>
      </c>
      <c r="C14" s="12">
        <v>340</v>
      </c>
      <c r="D14" s="8">
        <v>5.36</v>
      </c>
      <c r="E14" s="12">
        <v>151</v>
      </c>
      <c r="F14" s="8">
        <v>5.37</v>
      </c>
      <c r="G14" s="12">
        <v>187</v>
      </c>
      <c r="H14" s="8">
        <v>5.31</v>
      </c>
      <c r="I14" s="12">
        <v>0</v>
      </c>
    </row>
    <row r="15" spans="2:9" ht="15" customHeight="1" x14ac:dyDescent="0.2">
      <c r="B15" t="s">
        <v>40</v>
      </c>
      <c r="C15" s="12">
        <v>656</v>
      </c>
      <c r="D15" s="8">
        <v>10.33</v>
      </c>
      <c r="E15" s="12">
        <v>539</v>
      </c>
      <c r="F15" s="8">
        <v>19.170000000000002</v>
      </c>
      <c r="G15" s="12">
        <v>116</v>
      </c>
      <c r="H15" s="8">
        <v>3.3</v>
      </c>
      <c r="I15" s="12">
        <v>0</v>
      </c>
    </row>
    <row r="16" spans="2:9" ht="15" customHeight="1" x14ac:dyDescent="0.2">
      <c r="B16" t="s">
        <v>41</v>
      </c>
      <c r="C16" s="12">
        <v>751</v>
      </c>
      <c r="D16" s="8">
        <v>11.83</v>
      </c>
      <c r="E16" s="12">
        <v>600</v>
      </c>
      <c r="F16" s="8">
        <v>21.34</v>
      </c>
      <c r="G16" s="12">
        <v>149</v>
      </c>
      <c r="H16" s="8">
        <v>4.2300000000000004</v>
      </c>
      <c r="I16" s="12">
        <v>1</v>
      </c>
    </row>
    <row r="17" spans="2:9" ht="15" customHeight="1" x14ac:dyDescent="0.2">
      <c r="B17" t="s">
        <v>42</v>
      </c>
      <c r="C17" s="12">
        <v>184</v>
      </c>
      <c r="D17" s="8">
        <v>2.9</v>
      </c>
      <c r="E17" s="12">
        <v>112</v>
      </c>
      <c r="F17" s="8">
        <v>3.98</v>
      </c>
      <c r="G17" s="12">
        <v>71</v>
      </c>
      <c r="H17" s="8">
        <v>2.02</v>
      </c>
      <c r="I17" s="12">
        <v>0</v>
      </c>
    </row>
    <row r="18" spans="2:9" ht="15" customHeight="1" x14ac:dyDescent="0.2">
      <c r="B18" t="s">
        <v>43</v>
      </c>
      <c r="C18" s="12">
        <v>237</v>
      </c>
      <c r="D18" s="8">
        <v>3.73</v>
      </c>
      <c r="E18" s="12">
        <v>154</v>
      </c>
      <c r="F18" s="8">
        <v>5.48</v>
      </c>
      <c r="G18" s="12">
        <v>80</v>
      </c>
      <c r="H18" s="8">
        <v>2.27</v>
      </c>
      <c r="I18" s="12">
        <v>1</v>
      </c>
    </row>
    <row r="19" spans="2:9" ht="15" customHeight="1" x14ac:dyDescent="0.2">
      <c r="B19" t="s">
        <v>44</v>
      </c>
      <c r="C19" s="12">
        <v>273</v>
      </c>
      <c r="D19" s="8">
        <v>4.3</v>
      </c>
      <c r="E19" s="12">
        <v>84</v>
      </c>
      <c r="F19" s="8">
        <v>2.99</v>
      </c>
      <c r="G19" s="12">
        <v>184</v>
      </c>
      <c r="H19" s="8">
        <v>5.23</v>
      </c>
      <c r="I19" s="12">
        <v>3</v>
      </c>
    </row>
    <row r="20" spans="2:9" ht="15" customHeight="1" x14ac:dyDescent="0.2">
      <c r="B20" s="9" t="s">
        <v>198</v>
      </c>
      <c r="C20" s="12">
        <f>SUM(LTBL_24202[総数／事業所数])</f>
        <v>6348</v>
      </c>
      <c r="E20" s="12">
        <f>SUBTOTAL(109,LTBL_24202[個人／事業所数])</f>
        <v>2812</v>
      </c>
      <c r="G20" s="12">
        <f>SUBTOTAL(109,LTBL_24202[法人／事業所数])</f>
        <v>3519</v>
      </c>
      <c r="I20" s="12">
        <f>SUBTOTAL(109,LTBL_24202[法人以外の団体／事業所数])</f>
        <v>7</v>
      </c>
    </row>
    <row r="21" spans="2:9" ht="15" customHeight="1" x14ac:dyDescent="0.2">
      <c r="E21" s="11">
        <f>LTBL_24202[[#Totals],[個人／事業所数]]/LTBL_24202[[#Totals],[総数／事業所数]]</f>
        <v>0.44297416509136733</v>
      </c>
      <c r="G21" s="11">
        <f>LTBL_24202[[#Totals],[法人／事業所数]]/LTBL_24202[[#Totals],[総数／事業所数]]</f>
        <v>0.55434782608695654</v>
      </c>
      <c r="I21" s="11">
        <f>LTBL_24202[[#Totals],[法人以外の団体／事業所数]]/LTBL_24202[[#Totals],[総数／事業所数]]</f>
        <v>1.1027095148078135E-3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67</v>
      </c>
      <c r="C24" s="12">
        <v>650</v>
      </c>
      <c r="D24" s="8">
        <v>10.24</v>
      </c>
      <c r="E24" s="12">
        <v>558</v>
      </c>
      <c r="F24" s="8">
        <v>19.84</v>
      </c>
      <c r="G24" s="12">
        <v>92</v>
      </c>
      <c r="H24" s="8">
        <v>2.61</v>
      </c>
      <c r="I24" s="12">
        <v>0</v>
      </c>
    </row>
    <row r="25" spans="2:9" ht="15" customHeight="1" x14ac:dyDescent="0.2">
      <c r="B25" t="s">
        <v>66</v>
      </c>
      <c r="C25" s="12">
        <v>594</v>
      </c>
      <c r="D25" s="8">
        <v>9.36</v>
      </c>
      <c r="E25" s="12">
        <v>518</v>
      </c>
      <c r="F25" s="8">
        <v>18.420000000000002</v>
      </c>
      <c r="G25" s="12">
        <v>76</v>
      </c>
      <c r="H25" s="8">
        <v>2.16</v>
      </c>
      <c r="I25" s="12">
        <v>0</v>
      </c>
    </row>
    <row r="26" spans="2:9" ht="15" customHeight="1" x14ac:dyDescent="0.2">
      <c r="B26" t="s">
        <v>63</v>
      </c>
      <c r="C26" s="12">
        <v>409</v>
      </c>
      <c r="D26" s="8">
        <v>6.44</v>
      </c>
      <c r="E26" s="12">
        <v>110</v>
      </c>
      <c r="F26" s="8">
        <v>3.91</v>
      </c>
      <c r="G26" s="12">
        <v>298</v>
      </c>
      <c r="H26" s="8">
        <v>8.4700000000000006</v>
      </c>
      <c r="I26" s="12">
        <v>1</v>
      </c>
    </row>
    <row r="27" spans="2:9" ht="15" customHeight="1" x14ac:dyDescent="0.2">
      <c r="B27" t="s">
        <v>53</v>
      </c>
      <c r="C27" s="12">
        <v>404</v>
      </c>
      <c r="D27" s="8">
        <v>6.36</v>
      </c>
      <c r="E27" s="12">
        <v>64</v>
      </c>
      <c r="F27" s="8">
        <v>2.2799999999999998</v>
      </c>
      <c r="G27" s="12">
        <v>340</v>
      </c>
      <c r="H27" s="8">
        <v>9.66</v>
      </c>
      <c r="I27" s="12">
        <v>0</v>
      </c>
    </row>
    <row r="28" spans="2:9" ht="15" customHeight="1" x14ac:dyDescent="0.2">
      <c r="B28" t="s">
        <v>62</v>
      </c>
      <c r="C28" s="12">
        <v>390</v>
      </c>
      <c r="D28" s="8">
        <v>6.14</v>
      </c>
      <c r="E28" s="12">
        <v>183</v>
      </c>
      <c r="F28" s="8">
        <v>6.51</v>
      </c>
      <c r="G28" s="12">
        <v>206</v>
      </c>
      <c r="H28" s="8">
        <v>5.85</v>
      </c>
      <c r="I28" s="12">
        <v>1</v>
      </c>
    </row>
    <row r="29" spans="2:9" ht="15" customHeight="1" x14ac:dyDescent="0.2">
      <c r="B29" t="s">
        <v>55</v>
      </c>
      <c r="C29" s="12">
        <v>354</v>
      </c>
      <c r="D29" s="8">
        <v>5.58</v>
      </c>
      <c r="E29" s="12">
        <v>46</v>
      </c>
      <c r="F29" s="8">
        <v>1.64</v>
      </c>
      <c r="G29" s="12">
        <v>308</v>
      </c>
      <c r="H29" s="8">
        <v>8.75</v>
      </c>
      <c r="I29" s="12">
        <v>0</v>
      </c>
    </row>
    <row r="30" spans="2:9" ht="15" customHeight="1" x14ac:dyDescent="0.2">
      <c r="B30" t="s">
        <v>54</v>
      </c>
      <c r="C30" s="12">
        <v>284</v>
      </c>
      <c r="D30" s="8">
        <v>4.47</v>
      </c>
      <c r="E30" s="12">
        <v>92</v>
      </c>
      <c r="F30" s="8">
        <v>3.27</v>
      </c>
      <c r="G30" s="12">
        <v>192</v>
      </c>
      <c r="H30" s="8">
        <v>5.46</v>
      </c>
      <c r="I30" s="12">
        <v>0</v>
      </c>
    </row>
    <row r="31" spans="2:9" ht="15" customHeight="1" x14ac:dyDescent="0.2">
      <c r="B31" t="s">
        <v>60</v>
      </c>
      <c r="C31" s="12">
        <v>260</v>
      </c>
      <c r="D31" s="8">
        <v>4.0999999999999996</v>
      </c>
      <c r="E31" s="12">
        <v>192</v>
      </c>
      <c r="F31" s="8">
        <v>6.83</v>
      </c>
      <c r="G31" s="12">
        <v>68</v>
      </c>
      <c r="H31" s="8">
        <v>1.93</v>
      </c>
      <c r="I31" s="12">
        <v>0</v>
      </c>
    </row>
    <row r="32" spans="2:9" ht="15" customHeight="1" x14ac:dyDescent="0.2">
      <c r="B32" t="s">
        <v>61</v>
      </c>
      <c r="C32" s="12">
        <v>218</v>
      </c>
      <c r="D32" s="8">
        <v>3.43</v>
      </c>
      <c r="E32" s="12">
        <v>111</v>
      </c>
      <c r="F32" s="8">
        <v>3.95</v>
      </c>
      <c r="G32" s="12">
        <v>107</v>
      </c>
      <c r="H32" s="8">
        <v>3.04</v>
      </c>
      <c r="I32" s="12">
        <v>0</v>
      </c>
    </row>
    <row r="33" spans="2:9" ht="15" customHeight="1" x14ac:dyDescent="0.2">
      <c r="B33" t="s">
        <v>69</v>
      </c>
      <c r="C33" s="12">
        <v>184</v>
      </c>
      <c r="D33" s="8">
        <v>2.9</v>
      </c>
      <c r="E33" s="12">
        <v>112</v>
      </c>
      <c r="F33" s="8">
        <v>3.98</v>
      </c>
      <c r="G33" s="12">
        <v>71</v>
      </c>
      <c r="H33" s="8">
        <v>2.02</v>
      </c>
      <c r="I33" s="12">
        <v>0</v>
      </c>
    </row>
    <row r="34" spans="2:9" ht="15" customHeight="1" x14ac:dyDescent="0.2">
      <c r="B34" t="s">
        <v>70</v>
      </c>
      <c r="C34" s="12">
        <v>174</v>
      </c>
      <c r="D34" s="8">
        <v>2.74</v>
      </c>
      <c r="E34" s="12">
        <v>153</v>
      </c>
      <c r="F34" s="8">
        <v>5.44</v>
      </c>
      <c r="G34" s="12">
        <v>21</v>
      </c>
      <c r="H34" s="8">
        <v>0.6</v>
      </c>
      <c r="I34" s="12">
        <v>0</v>
      </c>
    </row>
    <row r="35" spans="2:9" ht="15" customHeight="1" x14ac:dyDescent="0.2">
      <c r="B35" t="s">
        <v>64</v>
      </c>
      <c r="C35" s="12">
        <v>168</v>
      </c>
      <c r="D35" s="8">
        <v>2.65</v>
      </c>
      <c r="E35" s="12">
        <v>103</v>
      </c>
      <c r="F35" s="8">
        <v>3.66</v>
      </c>
      <c r="G35" s="12">
        <v>65</v>
      </c>
      <c r="H35" s="8">
        <v>1.85</v>
      </c>
      <c r="I35" s="12">
        <v>0</v>
      </c>
    </row>
    <row r="36" spans="2:9" ht="15" customHeight="1" x14ac:dyDescent="0.2">
      <c r="B36" t="s">
        <v>65</v>
      </c>
      <c r="C36" s="12">
        <v>157</v>
      </c>
      <c r="D36" s="8">
        <v>2.4700000000000002</v>
      </c>
      <c r="E36" s="12">
        <v>45</v>
      </c>
      <c r="F36" s="8">
        <v>1.6</v>
      </c>
      <c r="G36" s="12">
        <v>110</v>
      </c>
      <c r="H36" s="8">
        <v>3.13</v>
      </c>
      <c r="I36" s="12">
        <v>0</v>
      </c>
    </row>
    <row r="37" spans="2:9" ht="15" customHeight="1" x14ac:dyDescent="0.2">
      <c r="B37" t="s">
        <v>59</v>
      </c>
      <c r="C37" s="12">
        <v>134</v>
      </c>
      <c r="D37" s="8">
        <v>2.11</v>
      </c>
      <c r="E37" s="12">
        <v>64</v>
      </c>
      <c r="F37" s="8">
        <v>2.2799999999999998</v>
      </c>
      <c r="G37" s="12">
        <v>70</v>
      </c>
      <c r="H37" s="8">
        <v>1.99</v>
      </c>
      <c r="I37" s="12">
        <v>0</v>
      </c>
    </row>
    <row r="38" spans="2:9" ht="15" customHeight="1" x14ac:dyDescent="0.2">
      <c r="B38" t="s">
        <v>57</v>
      </c>
      <c r="C38" s="12">
        <v>128</v>
      </c>
      <c r="D38" s="8">
        <v>2.02</v>
      </c>
      <c r="E38" s="12">
        <v>19</v>
      </c>
      <c r="F38" s="8">
        <v>0.68</v>
      </c>
      <c r="G38" s="12">
        <v>109</v>
      </c>
      <c r="H38" s="8">
        <v>3.1</v>
      </c>
      <c r="I38" s="12">
        <v>0</v>
      </c>
    </row>
    <row r="39" spans="2:9" ht="15" customHeight="1" x14ac:dyDescent="0.2">
      <c r="B39" t="s">
        <v>73</v>
      </c>
      <c r="C39" s="12">
        <v>105</v>
      </c>
      <c r="D39" s="8">
        <v>1.65</v>
      </c>
      <c r="E39" s="12">
        <v>3</v>
      </c>
      <c r="F39" s="8">
        <v>0.11</v>
      </c>
      <c r="G39" s="12">
        <v>102</v>
      </c>
      <c r="H39" s="8">
        <v>2.9</v>
      </c>
      <c r="I39" s="12">
        <v>0</v>
      </c>
    </row>
    <row r="40" spans="2:9" ht="15" customHeight="1" x14ac:dyDescent="0.2">
      <c r="B40" t="s">
        <v>58</v>
      </c>
      <c r="C40" s="12">
        <v>97</v>
      </c>
      <c r="D40" s="8">
        <v>1.53</v>
      </c>
      <c r="E40" s="12">
        <v>21</v>
      </c>
      <c r="F40" s="8">
        <v>0.75</v>
      </c>
      <c r="G40" s="12">
        <v>76</v>
      </c>
      <c r="H40" s="8">
        <v>2.16</v>
      </c>
      <c r="I40" s="12">
        <v>0</v>
      </c>
    </row>
    <row r="41" spans="2:9" ht="15" customHeight="1" x14ac:dyDescent="0.2">
      <c r="B41" t="s">
        <v>72</v>
      </c>
      <c r="C41" s="12">
        <v>93</v>
      </c>
      <c r="D41" s="8">
        <v>1.47</v>
      </c>
      <c r="E41" s="12">
        <v>62</v>
      </c>
      <c r="F41" s="8">
        <v>2.2000000000000002</v>
      </c>
      <c r="G41" s="12">
        <v>31</v>
      </c>
      <c r="H41" s="8">
        <v>0.88</v>
      </c>
      <c r="I41" s="12">
        <v>0</v>
      </c>
    </row>
    <row r="42" spans="2:9" ht="15" customHeight="1" x14ac:dyDescent="0.2">
      <c r="B42" t="s">
        <v>75</v>
      </c>
      <c r="C42" s="12">
        <v>90</v>
      </c>
      <c r="D42" s="8">
        <v>1.42</v>
      </c>
      <c r="E42" s="12">
        <v>46</v>
      </c>
      <c r="F42" s="8">
        <v>1.64</v>
      </c>
      <c r="G42" s="12">
        <v>44</v>
      </c>
      <c r="H42" s="8">
        <v>1.25</v>
      </c>
      <c r="I42" s="12">
        <v>0</v>
      </c>
    </row>
    <row r="43" spans="2:9" ht="15" customHeight="1" x14ac:dyDescent="0.2">
      <c r="B43" t="s">
        <v>74</v>
      </c>
      <c r="C43" s="12">
        <v>84</v>
      </c>
      <c r="D43" s="8">
        <v>1.32</v>
      </c>
      <c r="E43" s="12">
        <v>6</v>
      </c>
      <c r="F43" s="8">
        <v>0.21</v>
      </c>
      <c r="G43" s="12">
        <v>75</v>
      </c>
      <c r="H43" s="8">
        <v>2.13</v>
      </c>
      <c r="I43" s="12">
        <v>3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124</v>
      </c>
      <c r="C47" s="12">
        <v>361</v>
      </c>
      <c r="D47" s="8">
        <v>5.69</v>
      </c>
      <c r="E47" s="12">
        <v>325</v>
      </c>
      <c r="F47" s="8">
        <v>11.56</v>
      </c>
      <c r="G47" s="12">
        <v>36</v>
      </c>
      <c r="H47" s="8">
        <v>1.02</v>
      </c>
      <c r="I47" s="12">
        <v>0</v>
      </c>
    </row>
    <row r="48" spans="2:9" ht="15" customHeight="1" x14ac:dyDescent="0.2">
      <c r="B48" t="s">
        <v>117</v>
      </c>
      <c r="C48" s="12">
        <v>210</v>
      </c>
      <c r="D48" s="8">
        <v>3.31</v>
      </c>
      <c r="E48" s="12">
        <v>85</v>
      </c>
      <c r="F48" s="8">
        <v>3.02</v>
      </c>
      <c r="G48" s="12">
        <v>125</v>
      </c>
      <c r="H48" s="8">
        <v>3.55</v>
      </c>
      <c r="I48" s="12">
        <v>0</v>
      </c>
    </row>
    <row r="49" spans="2:9" ht="15" customHeight="1" x14ac:dyDescent="0.2">
      <c r="B49" t="s">
        <v>123</v>
      </c>
      <c r="C49" s="12">
        <v>185</v>
      </c>
      <c r="D49" s="8">
        <v>2.91</v>
      </c>
      <c r="E49" s="12">
        <v>178</v>
      </c>
      <c r="F49" s="8">
        <v>6.33</v>
      </c>
      <c r="G49" s="12">
        <v>7</v>
      </c>
      <c r="H49" s="8">
        <v>0.2</v>
      </c>
      <c r="I49" s="12">
        <v>0</v>
      </c>
    </row>
    <row r="50" spans="2:9" ht="15" customHeight="1" x14ac:dyDescent="0.2">
      <c r="B50" t="s">
        <v>119</v>
      </c>
      <c r="C50" s="12">
        <v>151</v>
      </c>
      <c r="D50" s="8">
        <v>2.38</v>
      </c>
      <c r="E50" s="12">
        <v>117</v>
      </c>
      <c r="F50" s="8">
        <v>4.16</v>
      </c>
      <c r="G50" s="12">
        <v>34</v>
      </c>
      <c r="H50" s="8">
        <v>0.97</v>
      </c>
      <c r="I50" s="12">
        <v>0</v>
      </c>
    </row>
    <row r="51" spans="2:9" ht="15" customHeight="1" x14ac:dyDescent="0.2">
      <c r="B51" t="s">
        <v>114</v>
      </c>
      <c r="C51" s="12">
        <v>141</v>
      </c>
      <c r="D51" s="8">
        <v>2.2200000000000002</v>
      </c>
      <c r="E51" s="12">
        <v>73</v>
      </c>
      <c r="F51" s="8">
        <v>2.6</v>
      </c>
      <c r="G51" s="12">
        <v>68</v>
      </c>
      <c r="H51" s="8">
        <v>1.93</v>
      </c>
      <c r="I51" s="12">
        <v>0</v>
      </c>
    </row>
    <row r="52" spans="2:9" ht="15" customHeight="1" x14ac:dyDescent="0.2">
      <c r="B52" t="s">
        <v>112</v>
      </c>
      <c r="C52" s="12">
        <v>139</v>
      </c>
      <c r="D52" s="8">
        <v>2.19</v>
      </c>
      <c r="E52" s="12">
        <v>16</v>
      </c>
      <c r="F52" s="8">
        <v>0.56999999999999995</v>
      </c>
      <c r="G52" s="12">
        <v>123</v>
      </c>
      <c r="H52" s="8">
        <v>3.5</v>
      </c>
      <c r="I52" s="12">
        <v>0</v>
      </c>
    </row>
    <row r="53" spans="2:9" ht="15" customHeight="1" x14ac:dyDescent="0.2">
      <c r="B53" t="s">
        <v>108</v>
      </c>
      <c r="C53" s="12">
        <v>133</v>
      </c>
      <c r="D53" s="8">
        <v>2.1</v>
      </c>
      <c r="E53" s="12">
        <v>10</v>
      </c>
      <c r="F53" s="8">
        <v>0.36</v>
      </c>
      <c r="G53" s="12">
        <v>123</v>
      </c>
      <c r="H53" s="8">
        <v>3.5</v>
      </c>
      <c r="I53" s="12">
        <v>0</v>
      </c>
    </row>
    <row r="54" spans="2:9" ht="15" customHeight="1" x14ac:dyDescent="0.2">
      <c r="B54" t="s">
        <v>111</v>
      </c>
      <c r="C54" s="12">
        <v>131</v>
      </c>
      <c r="D54" s="8">
        <v>2.06</v>
      </c>
      <c r="E54" s="12">
        <v>27</v>
      </c>
      <c r="F54" s="8">
        <v>0.96</v>
      </c>
      <c r="G54" s="12">
        <v>104</v>
      </c>
      <c r="H54" s="8">
        <v>2.96</v>
      </c>
      <c r="I54" s="12">
        <v>0</v>
      </c>
    </row>
    <row r="55" spans="2:9" ht="15" customHeight="1" x14ac:dyDescent="0.2">
      <c r="B55" t="s">
        <v>122</v>
      </c>
      <c r="C55" s="12">
        <v>128</v>
      </c>
      <c r="D55" s="8">
        <v>2.02</v>
      </c>
      <c r="E55" s="12">
        <v>120</v>
      </c>
      <c r="F55" s="8">
        <v>4.2699999999999996</v>
      </c>
      <c r="G55" s="12">
        <v>8</v>
      </c>
      <c r="H55" s="8">
        <v>0.23</v>
      </c>
      <c r="I55" s="12">
        <v>0</v>
      </c>
    </row>
    <row r="56" spans="2:9" ht="15" customHeight="1" x14ac:dyDescent="0.2">
      <c r="B56" t="s">
        <v>109</v>
      </c>
      <c r="C56" s="12">
        <v>124</v>
      </c>
      <c r="D56" s="8">
        <v>1.95</v>
      </c>
      <c r="E56" s="12">
        <v>18</v>
      </c>
      <c r="F56" s="8">
        <v>0.64</v>
      </c>
      <c r="G56" s="12">
        <v>106</v>
      </c>
      <c r="H56" s="8">
        <v>3.01</v>
      </c>
      <c r="I56" s="12">
        <v>0</v>
      </c>
    </row>
    <row r="57" spans="2:9" ht="15" customHeight="1" x14ac:dyDescent="0.2">
      <c r="B57" t="s">
        <v>126</v>
      </c>
      <c r="C57" s="12">
        <v>123</v>
      </c>
      <c r="D57" s="8">
        <v>1.94</v>
      </c>
      <c r="E57" s="12">
        <v>110</v>
      </c>
      <c r="F57" s="8">
        <v>3.91</v>
      </c>
      <c r="G57" s="12">
        <v>13</v>
      </c>
      <c r="H57" s="8">
        <v>0.37</v>
      </c>
      <c r="I57" s="12">
        <v>0</v>
      </c>
    </row>
    <row r="58" spans="2:9" ht="15" customHeight="1" x14ac:dyDescent="0.2">
      <c r="B58" t="s">
        <v>128</v>
      </c>
      <c r="C58" s="12">
        <v>119</v>
      </c>
      <c r="D58" s="8">
        <v>1.87</v>
      </c>
      <c r="E58" s="12">
        <v>10</v>
      </c>
      <c r="F58" s="8">
        <v>0.36</v>
      </c>
      <c r="G58" s="12">
        <v>109</v>
      </c>
      <c r="H58" s="8">
        <v>3.1</v>
      </c>
      <c r="I58" s="12">
        <v>0</v>
      </c>
    </row>
    <row r="59" spans="2:9" ht="15" customHeight="1" x14ac:dyDescent="0.2">
      <c r="B59" t="s">
        <v>120</v>
      </c>
      <c r="C59" s="12">
        <v>119</v>
      </c>
      <c r="D59" s="8">
        <v>1.87</v>
      </c>
      <c r="E59" s="12">
        <v>108</v>
      </c>
      <c r="F59" s="8">
        <v>3.84</v>
      </c>
      <c r="G59" s="12">
        <v>11</v>
      </c>
      <c r="H59" s="8">
        <v>0.31</v>
      </c>
      <c r="I59" s="12">
        <v>0</v>
      </c>
    </row>
    <row r="60" spans="2:9" ht="15" customHeight="1" x14ac:dyDescent="0.2">
      <c r="B60" t="s">
        <v>125</v>
      </c>
      <c r="C60" s="12">
        <v>108</v>
      </c>
      <c r="D60" s="8">
        <v>1.7</v>
      </c>
      <c r="E60" s="12">
        <v>77</v>
      </c>
      <c r="F60" s="8">
        <v>2.74</v>
      </c>
      <c r="G60" s="12">
        <v>31</v>
      </c>
      <c r="H60" s="8">
        <v>0.88</v>
      </c>
      <c r="I60" s="12">
        <v>0</v>
      </c>
    </row>
    <row r="61" spans="2:9" ht="15" customHeight="1" x14ac:dyDescent="0.2">
      <c r="B61" t="s">
        <v>115</v>
      </c>
      <c r="C61" s="12">
        <v>103</v>
      </c>
      <c r="D61" s="8">
        <v>1.62</v>
      </c>
      <c r="E61" s="12">
        <v>37</v>
      </c>
      <c r="F61" s="8">
        <v>1.32</v>
      </c>
      <c r="G61" s="12">
        <v>66</v>
      </c>
      <c r="H61" s="8">
        <v>1.88</v>
      </c>
      <c r="I61" s="12">
        <v>0</v>
      </c>
    </row>
    <row r="62" spans="2:9" ht="15" customHeight="1" x14ac:dyDescent="0.2">
      <c r="B62" t="s">
        <v>121</v>
      </c>
      <c r="C62" s="12">
        <v>103</v>
      </c>
      <c r="D62" s="8">
        <v>1.62</v>
      </c>
      <c r="E62" s="12">
        <v>97</v>
      </c>
      <c r="F62" s="8">
        <v>3.45</v>
      </c>
      <c r="G62" s="12">
        <v>6</v>
      </c>
      <c r="H62" s="8">
        <v>0.17</v>
      </c>
      <c r="I62" s="12">
        <v>0</v>
      </c>
    </row>
    <row r="63" spans="2:9" ht="15" customHeight="1" x14ac:dyDescent="0.2">
      <c r="B63" t="s">
        <v>113</v>
      </c>
      <c r="C63" s="12">
        <v>101</v>
      </c>
      <c r="D63" s="8">
        <v>1.59</v>
      </c>
      <c r="E63" s="12">
        <v>69</v>
      </c>
      <c r="F63" s="8">
        <v>2.4500000000000002</v>
      </c>
      <c r="G63" s="12">
        <v>32</v>
      </c>
      <c r="H63" s="8">
        <v>0.91</v>
      </c>
      <c r="I63" s="12">
        <v>0</v>
      </c>
    </row>
    <row r="64" spans="2:9" ht="15" customHeight="1" x14ac:dyDescent="0.2">
      <c r="B64" t="s">
        <v>116</v>
      </c>
      <c r="C64" s="12">
        <v>100</v>
      </c>
      <c r="D64" s="8">
        <v>1.58</v>
      </c>
      <c r="E64" s="12">
        <v>57</v>
      </c>
      <c r="F64" s="8">
        <v>2.0299999999999998</v>
      </c>
      <c r="G64" s="12">
        <v>43</v>
      </c>
      <c r="H64" s="8">
        <v>1.22</v>
      </c>
      <c r="I64" s="12">
        <v>0</v>
      </c>
    </row>
    <row r="65" spans="2:9" ht="15" customHeight="1" x14ac:dyDescent="0.2">
      <c r="B65" t="s">
        <v>118</v>
      </c>
      <c r="C65" s="12">
        <v>94</v>
      </c>
      <c r="D65" s="8">
        <v>1.48</v>
      </c>
      <c r="E65" s="12">
        <v>24</v>
      </c>
      <c r="F65" s="8">
        <v>0.85</v>
      </c>
      <c r="G65" s="12">
        <v>68</v>
      </c>
      <c r="H65" s="8">
        <v>1.93</v>
      </c>
      <c r="I65" s="12">
        <v>0</v>
      </c>
    </row>
    <row r="66" spans="2:9" ht="15" customHeight="1" x14ac:dyDescent="0.2">
      <c r="B66" t="s">
        <v>127</v>
      </c>
      <c r="C66" s="12">
        <v>93</v>
      </c>
      <c r="D66" s="8">
        <v>1.47</v>
      </c>
      <c r="E66" s="12">
        <v>62</v>
      </c>
      <c r="F66" s="8">
        <v>2.2000000000000002</v>
      </c>
      <c r="G66" s="12">
        <v>31</v>
      </c>
      <c r="H66" s="8">
        <v>0.88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43BE-5C52-439C-9956-A55FE222371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435</v>
      </c>
      <c r="D6" s="8">
        <v>11.53</v>
      </c>
      <c r="E6" s="12">
        <v>176</v>
      </c>
      <c r="F6" s="8">
        <v>8.07</v>
      </c>
      <c r="G6" s="12">
        <v>259</v>
      </c>
      <c r="H6" s="8">
        <v>16.489999999999998</v>
      </c>
      <c r="I6" s="12">
        <v>0</v>
      </c>
    </row>
    <row r="7" spans="2:9" ht="15" customHeight="1" x14ac:dyDescent="0.2">
      <c r="B7" t="s">
        <v>32</v>
      </c>
      <c r="C7" s="12">
        <v>311</v>
      </c>
      <c r="D7" s="8">
        <v>8.24</v>
      </c>
      <c r="E7" s="12">
        <v>135</v>
      </c>
      <c r="F7" s="8">
        <v>6.19</v>
      </c>
      <c r="G7" s="12">
        <v>176</v>
      </c>
      <c r="H7" s="8">
        <v>11.2</v>
      </c>
      <c r="I7" s="12">
        <v>0</v>
      </c>
    </row>
    <row r="8" spans="2:9" ht="15" customHeight="1" x14ac:dyDescent="0.2">
      <c r="B8" t="s">
        <v>33</v>
      </c>
      <c r="C8" s="12">
        <v>9</v>
      </c>
      <c r="D8" s="8">
        <v>0.24</v>
      </c>
      <c r="E8" s="12">
        <v>0</v>
      </c>
      <c r="F8" s="8">
        <v>0</v>
      </c>
      <c r="G8" s="12">
        <v>9</v>
      </c>
      <c r="H8" s="8">
        <v>0.56999999999999995</v>
      </c>
      <c r="I8" s="12">
        <v>0</v>
      </c>
    </row>
    <row r="9" spans="2:9" ht="15" customHeight="1" x14ac:dyDescent="0.2">
      <c r="B9" t="s">
        <v>34</v>
      </c>
      <c r="C9" s="12">
        <v>31</v>
      </c>
      <c r="D9" s="8">
        <v>0.82</v>
      </c>
      <c r="E9" s="12">
        <v>6</v>
      </c>
      <c r="F9" s="8">
        <v>0.28000000000000003</v>
      </c>
      <c r="G9" s="12">
        <v>25</v>
      </c>
      <c r="H9" s="8">
        <v>1.59</v>
      </c>
      <c r="I9" s="12">
        <v>0</v>
      </c>
    </row>
    <row r="10" spans="2:9" ht="15" customHeight="1" x14ac:dyDescent="0.2">
      <c r="B10" t="s">
        <v>35</v>
      </c>
      <c r="C10" s="12">
        <v>21</v>
      </c>
      <c r="D10" s="8">
        <v>0.56000000000000005</v>
      </c>
      <c r="E10" s="12">
        <v>6</v>
      </c>
      <c r="F10" s="8">
        <v>0.28000000000000003</v>
      </c>
      <c r="G10" s="12">
        <v>15</v>
      </c>
      <c r="H10" s="8">
        <v>0.95</v>
      </c>
      <c r="I10" s="12">
        <v>0</v>
      </c>
    </row>
    <row r="11" spans="2:9" ht="15" customHeight="1" x14ac:dyDescent="0.2">
      <c r="B11" t="s">
        <v>36</v>
      </c>
      <c r="C11" s="12">
        <v>1001</v>
      </c>
      <c r="D11" s="8">
        <v>26.53</v>
      </c>
      <c r="E11" s="12">
        <v>484</v>
      </c>
      <c r="F11" s="8">
        <v>22.2</v>
      </c>
      <c r="G11" s="12">
        <v>516</v>
      </c>
      <c r="H11" s="8">
        <v>32.85</v>
      </c>
      <c r="I11" s="12">
        <v>1</v>
      </c>
    </row>
    <row r="12" spans="2:9" ht="15" customHeight="1" x14ac:dyDescent="0.2">
      <c r="B12" t="s">
        <v>37</v>
      </c>
      <c r="C12" s="12">
        <v>35</v>
      </c>
      <c r="D12" s="8">
        <v>0.93</v>
      </c>
      <c r="E12" s="12">
        <v>14</v>
      </c>
      <c r="F12" s="8">
        <v>0.64</v>
      </c>
      <c r="G12" s="12">
        <v>21</v>
      </c>
      <c r="H12" s="8">
        <v>1.34</v>
      </c>
      <c r="I12" s="12">
        <v>0</v>
      </c>
    </row>
    <row r="13" spans="2:9" ht="15" customHeight="1" x14ac:dyDescent="0.2">
      <c r="B13" t="s">
        <v>38</v>
      </c>
      <c r="C13" s="12">
        <v>435</v>
      </c>
      <c r="D13" s="8">
        <v>11.53</v>
      </c>
      <c r="E13" s="12">
        <v>255</v>
      </c>
      <c r="F13" s="8">
        <v>11.7</v>
      </c>
      <c r="G13" s="12">
        <v>179</v>
      </c>
      <c r="H13" s="8">
        <v>11.39</v>
      </c>
      <c r="I13" s="12">
        <v>0</v>
      </c>
    </row>
    <row r="14" spans="2:9" ht="15" customHeight="1" x14ac:dyDescent="0.2">
      <c r="B14" t="s">
        <v>39</v>
      </c>
      <c r="C14" s="12">
        <v>178</v>
      </c>
      <c r="D14" s="8">
        <v>4.72</v>
      </c>
      <c r="E14" s="12">
        <v>119</v>
      </c>
      <c r="F14" s="8">
        <v>5.46</v>
      </c>
      <c r="G14" s="12">
        <v>57</v>
      </c>
      <c r="H14" s="8">
        <v>3.63</v>
      </c>
      <c r="I14" s="12">
        <v>0</v>
      </c>
    </row>
    <row r="15" spans="2:9" ht="15" customHeight="1" x14ac:dyDescent="0.2">
      <c r="B15" t="s">
        <v>40</v>
      </c>
      <c r="C15" s="12">
        <v>451</v>
      </c>
      <c r="D15" s="8">
        <v>11.95</v>
      </c>
      <c r="E15" s="12">
        <v>363</v>
      </c>
      <c r="F15" s="8">
        <v>16.649999999999999</v>
      </c>
      <c r="G15" s="12">
        <v>88</v>
      </c>
      <c r="H15" s="8">
        <v>5.6</v>
      </c>
      <c r="I15" s="12">
        <v>0</v>
      </c>
    </row>
    <row r="16" spans="2:9" ht="15" customHeight="1" x14ac:dyDescent="0.2">
      <c r="B16" t="s">
        <v>41</v>
      </c>
      <c r="C16" s="12">
        <v>466</v>
      </c>
      <c r="D16" s="8">
        <v>12.35</v>
      </c>
      <c r="E16" s="12">
        <v>376</v>
      </c>
      <c r="F16" s="8">
        <v>17.25</v>
      </c>
      <c r="G16" s="12">
        <v>84</v>
      </c>
      <c r="H16" s="8">
        <v>5.35</v>
      </c>
      <c r="I16" s="12">
        <v>3</v>
      </c>
    </row>
    <row r="17" spans="2:9" ht="15" customHeight="1" x14ac:dyDescent="0.2">
      <c r="B17" t="s">
        <v>42</v>
      </c>
      <c r="C17" s="12">
        <v>137</v>
      </c>
      <c r="D17" s="8">
        <v>3.63</v>
      </c>
      <c r="E17" s="12">
        <v>96</v>
      </c>
      <c r="F17" s="8">
        <v>4.4000000000000004</v>
      </c>
      <c r="G17" s="12">
        <v>39</v>
      </c>
      <c r="H17" s="8">
        <v>2.48</v>
      </c>
      <c r="I17" s="12">
        <v>0</v>
      </c>
    </row>
    <row r="18" spans="2:9" ht="15" customHeight="1" x14ac:dyDescent="0.2">
      <c r="B18" t="s">
        <v>43</v>
      </c>
      <c r="C18" s="12">
        <v>144</v>
      </c>
      <c r="D18" s="8">
        <v>3.82</v>
      </c>
      <c r="E18" s="12">
        <v>95</v>
      </c>
      <c r="F18" s="8">
        <v>4.3600000000000003</v>
      </c>
      <c r="G18" s="12">
        <v>47</v>
      </c>
      <c r="H18" s="8">
        <v>2.99</v>
      </c>
      <c r="I18" s="12">
        <v>0</v>
      </c>
    </row>
    <row r="19" spans="2:9" ht="15" customHeight="1" x14ac:dyDescent="0.2">
      <c r="B19" t="s">
        <v>44</v>
      </c>
      <c r="C19" s="12">
        <v>119</v>
      </c>
      <c r="D19" s="8">
        <v>3.15</v>
      </c>
      <c r="E19" s="12">
        <v>55</v>
      </c>
      <c r="F19" s="8">
        <v>2.52</v>
      </c>
      <c r="G19" s="12">
        <v>56</v>
      </c>
      <c r="H19" s="8">
        <v>3.56</v>
      </c>
      <c r="I19" s="12">
        <v>2</v>
      </c>
    </row>
    <row r="20" spans="2:9" ht="15" customHeight="1" x14ac:dyDescent="0.2">
      <c r="B20" s="9" t="s">
        <v>198</v>
      </c>
      <c r="C20" s="12">
        <f>SUM(LTBL_24203[総数／事業所数])</f>
        <v>3773</v>
      </c>
      <c r="E20" s="12">
        <f>SUBTOTAL(109,LTBL_24203[個人／事業所数])</f>
        <v>2180</v>
      </c>
      <c r="G20" s="12">
        <f>SUBTOTAL(109,LTBL_24203[法人／事業所数])</f>
        <v>1571</v>
      </c>
      <c r="I20" s="12">
        <f>SUBTOTAL(109,LTBL_24203[法人以外の団体／事業所数])</f>
        <v>6</v>
      </c>
    </row>
    <row r="21" spans="2:9" ht="15" customHeight="1" x14ac:dyDescent="0.2">
      <c r="E21" s="11">
        <f>LTBL_24203[[#Totals],[個人／事業所数]]/LTBL_24203[[#Totals],[総数／事業所数]]</f>
        <v>0.57778955738139415</v>
      </c>
      <c r="G21" s="11">
        <f>LTBL_24203[[#Totals],[法人／事業所数]]/LTBL_24203[[#Totals],[総数／事業所数]]</f>
        <v>0.41637953882851841</v>
      </c>
      <c r="I21" s="11">
        <f>LTBL_24203[[#Totals],[法人以外の団体／事業所数]]/LTBL_24203[[#Totals],[総数／事業所数]]</f>
        <v>1.5902464882056719E-3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406</v>
      </c>
      <c r="D24" s="8">
        <v>10.76</v>
      </c>
      <c r="E24" s="12">
        <v>344</v>
      </c>
      <c r="F24" s="8">
        <v>15.78</v>
      </c>
      <c r="G24" s="12">
        <v>62</v>
      </c>
      <c r="H24" s="8">
        <v>3.95</v>
      </c>
      <c r="I24" s="12">
        <v>0</v>
      </c>
    </row>
    <row r="25" spans="2:9" ht="15" customHeight="1" x14ac:dyDescent="0.2">
      <c r="B25" t="s">
        <v>67</v>
      </c>
      <c r="C25" s="12">
        <v>396</v>
      </c>
      <c r="D25" s="8">
        <v>10.5</v>
      </c>
      <c r="E25" s="12">
        <v>344</v>
      </c>
      <c r="F25" s="8">
        <v>15.78</v>
      </c>
      <c r="G25" s="12">
        <v>52</v>
      </c>
      <c r="H25" s="8">
        <v>3.31</v>
      </c>
      <c r="I25" s="12">
        <v>0</v>
      </c>
    </row>
    <row r="26" spans="2:9" ht="15" customHeight="1" x14ac:dyDescent="0.2">
      <c r="B26" t="s">
        <v>63</v>
      </c>
      <c r="C26" s="12">
        <v>364</v>
      </c>
      <c r="D26" s="8">
        <v>9.65</v>
      </c>
      <c r="E26" s="12">
        <v>247</v>
      </c>
      <c r="F26" s="8">
        <v>11.33</v>
      </c>
      <c r="G26" s="12">
        <v>116</v>
      </c>
      <c r="H26" s="8">
        <v>7.38</v>
      </c>
      <c r="I26" s="12">
        <v>0</v>
      </c>
    </row>
    <row r="27" spans="2:9" ht="15" customHeight="1" x14ac:dyDescent="0.2">
      <c r="B27" t="s">
        <v>62</v>
      </c>
      <c r="C27" s="12">
        <v>295</v>
      </c>
      <c r="D27" s="8">
        <v>7.82</v>
      </c>
      <c r="E27" s="12">
        <v>150</v>
      </c>
      <c r="F27" s="8">
        <v>6.88</v>
      </c>
      <c r="G27" s="12">
        <v>144</v>
      </c>
      <c r="H27" s="8">
        <v>9.17</v>
      </c>
      <c r="I27" s="12">
        <v>1</v>
      </c>
    </row>
    <row r="28" spans="2:9" ht="15" customHeight="1" x14ac:dyDescent="0.2">
      <c r="B28" t="s">
        <v>60</v>
      </c>
      <c r="C28" s="12">
        <v>183</v>
      </c>
      <c r="D28" s="8">
        <v>4.8499999999999996</v>
      </c>
      <c r="E28" s="12">
        <v>105</v>
      </c>
      <c r="F28" s="8">
        <v>4.82</v>
      </c>
      <c r="G28" s="12">
        <v>78</v>
      </c>
      <c r="H28" s="8">
        <v>4.96</v>
      </c>
      <c r="I28" s="12">
        <v>0</v>
      </c>
    </row>
    <row r="29" spans="2:9" ht="15" customHeight="1" x14ac:dyDescent="0.2">
      <c r="B29" t="s">
        <v>53</v>
      </c>
      <c r="C29" s="12">
        <v>179</v>
      </c>
      <c r="D29" s="8">
        <v>4.74</v>
      </c>
      <c r="E29" s="12">
        <v>56</v>
      </c>
      <c r="F29" s="8">
        <v>2.57</v>
      </c>
      <c r="G29" s="12">
        <v>123</v>
      </c>
      <c r="H29" s="8">
        <v>7.83</v>
      </c>
      <c r="I29" s="12">
        <v>0</v>
      </c>
    </row>
    <row r="30" spans="2:9" ht="15" customHeight="1" x14ac:dyDescent="0.2">
      <c r="B30" t="s">
        <v>61</v>
      </c>
      <c r="C30" s="12">
        <v>157</v>
      </c>
      <c r="D30" s="8">
        <v>4.16</v>
      </c>
      <c r="E30" s="12">
        <v>95</v>
      </c>
      <c r="F30" s="8">
        <v>4.3600000000000003</v>
      </c>
      <c r="G30" s="12">
        <v>62</v>
      </c>
      <c r="H30" s="8">
        <v>3.95</v>
      </c>
      <c r="I30" s="12">
        <v>0</v>
      </c>
    </row>
    <row r="31" spans="2:9" ht="15" customHeight="1" x14ac:dyDescent="0.2">
      <c r="B31" t="s">
        <v>69</v>
      </c>
      <c r="C31" s="12">
        <v>137</v>
      </c>
      <c r="D31" s="8">
        <v>3.63</v>
      </c>
      <c r="E31" s="12">
        <v>96</v>
      </c>
      <c r="F31" s="8">
        <v>4.4000000000000004</v>
      </c>
      <c r="G31" s="12">
        <v>39</v>
      </c>
      <c r="H31" s="8">
        <v>2.48</v>
      </c>
      <c r="I31" s="12">
        <v>0</v>
      </c>
    </row>
    <row r="32" spans="2:9" ht="15" customHeight="1" x14ac:dyDescent="0.2">
      <c r="B32" t="s">
        <v>54</v>
      </c>
      <c r="C32" s="12">
        <v>132</v>
      </c>
      <c r="D32" s="8">
        <v>3.5</v>
      </c>
      <c r="E32" s="12">
        <v>73</v>
      </c>
      <c r="F32" s="8">
        <v>3.35</v>
      </c>
      <c r="G32" s="12">
        <v>59</v>
      </c>
      <c r="H32" s="8">
        <v>3.76</v>
      </c>
      <c r="I32" s="12">
        <v>0</v>
      </c>
    </row>
    <row r="33" spans="2:9" ht="15" customHeight="1" x14ac:dyDescent="0.2">
      <c r="B33" t="s">
        <v>59</v>
      </c>
      <c r="C33" s="12">
        <v>130</v>
      </c>
      <c r="D33" s="8">
        <v>3.45</v>
      </c>
      <c r="E33" s="12">
        <v>65</v>
      </c>
      <c r="F33" s="8">
        <v>2.98</v>
      </c>
      <c r="G33" s="12">
        <v>65</v>
      </c>
      <c r="H33" s="8">
        <v>4.1399999999999997</v>
      </c>
      <c r="I33" s="12">
        <v>0</v>
      </c>
    </row>
    <row r="34" spans="2:9" ht="15" customHeight="1" x14ac:dyDescent="0.2">
      <c r="B34" t="s">
        <v>55</v>
      </c>
      <c r="C34" s="12">
        <v>124</v>
      </c>
      <c r="D34" s="8">
        <v>3.29</v>
      </c>
      <c r="E34" s="12">
        <v>47</v>
      </c>
      <c r="F34" s="8">
        <v>2.16</v>
      </c>
      <c r="G34" s="12">
        <v>77</v>
      </c>
      <c r="H34" s="8">
        <v>4.9000000000000004</v>
      </c>
      <c r="I34" s="12">
        <v>0</v>
      </c>
    </row>
    <row r="35" spans="2:9" ht="15" customHeight="1" x14ac:dyDescent="0.2">
      <c r="B35" t="s">
        <v>70</v>
      </c>
      <c r="C35" s="12">
        <v>105</v>
      </c>
      <c r="D35" s="8">
        <v>2.78</v>
      </c>
      <c r="E35" s="12">
        <v>94</v>
      </c>
      <c r="F35" s="8">
        <v>4.3099999999999996</v>
      </c>
      <c r="G35" s="12">
        <v>11</v>
      </c>
      <c r="H35" s="8">
        <v>0.7</v>
      </c>
      <c r="I35" s="12">
        <v>0</v>
      </c>
    </row>
    <row r="36" spans="2:9" ht="15" customHeight="1" x14ac:dyDescent="0.2">
      <c r="B36" t="s">
        <v>64</v>
      </c>
      <c r="C36" s="12">
        <v>99</v>
      </c>
      <c r="D36" s="8">
        <v>2.62</v>
      </c>
      <c r="E36" s="12">
        <v>77</v>
      </c>
      <c r="F36" s="8">
        <v>3.53</v>
      </c>
      <c r="G36" s="12">
        <v>22</v>
      </c>
      <c r="H36" s="8">
        <v>1.4</v>
      </c>
      <c r="I36" s="12">
        <v>0</v>
      </c>
    </row>
    <row r="37" spans="2:9" ht="15" customHeight="1" x14ac:dyDescent="0.2">
      <c r="B37" t="s">
        <v>58</v>
      </c>
      <c r="C37" s="12">
        <v>78</v>
      </c>
      <c r="D37" s="8">
        <v>2.0699999999999998</v>
      </c>
      <c r="E37" s="12">
        <v>23</v>
      </c>
      <c r="F37" s="8">
        <v>1.06</v>
      </c>
      <c r="G37" s="12">
        <v>55</v>
      </c>
      <c r="H37" s="8">
        <v>3.5</v>
      </c>
      <c r="I37" s="12">
        <v>0</v>
      </c>
    </row>
    <row r="38" spans="2:9" ht="15" customHeight="1" x14ac:dyDescent="0.2">
      <c r="B38" t="s">
        <v>65</v>
      </c>
      <c r="C38" s="12">
        <v>73</v>
      </c>
      <c r="D38" s="8">
        <v>1.93</v>
      </c>
      <c r="E38" s="12">
        <v>39</v>
      </c>
      <c r="F38" s="8">
        <v>1.79</v>
      </c>
      <c r="G38" s="12">
        <v>32</v>
      </c>
      <c r="H38" s="8">
        <v>2.04</v>
      </c>
      <c r="I38" s="12">
        <v>0</v>
      </c>
    </row>
    <row r="39" spans="2:9" ht="15" customHeight="1" x14ac:dyDescent="0.2">
      <c r="B39" t="s">
        <v>76</v>
      </c>
      <c r="C39" s="12">
        <v>58</v>
      </c>
      <c r="D39" s="8">
        <v>1.54</v>
      </c>
      <c r="E39" s="12">
        <v>21</v>
      </c>
      <c r="F39" s="8">
        <v>0.96</v>
      </c>
      <c r="G39" s="12">
        <v>37</v>
      </c>
      <c r="H39" s="8">
        <v>2.36</v>
      </c>
      <c r="I39" s="12">
        <v>0</v>
      </c>
    </row>
    <row r="40" spans="2:9" ht="15" customHeight="1" x14ac:dyDescent="0.2">
      <c r="B40" t="s">
        <v>72</v>
      </c>
      <c r="C40" s="12">
        <v>52</v>
      </c>
      <c r="D40" s="8">
        <v>1.38</v>
      </c>
      <c r="E40" s="12">
        <v>40</v>
      </c>
      <c r="F40" s="8">
        <v>1.83</v>
      </c>
      <c r="G40" s="12">
        <v>12</v>
      </c>
      <c r="H40" s="8">
        <v>0.76</v>
      </c>
      <c r="I40" s="12">
        <v>0</v>
      </c>
    </row>
    <row r="41" spans="2:9" ht="15" customHeight="1" x14ac:dyDescent="0.2">
      <c r="B41" t="s">
        <v>68</v>
      </c>
      <c r="C41" s="12">
        <v>50</v>
      </c>
      <c r="D41" s="8">
        <v>1.33</v>
      </c>
      <c r="E41" s="12">
        <v>25</v>
      </c>
      <c r="F41" s="8">
        <v>1.1499999999999999</v>
      </c>
      <c r="G41" s="12">
        <v>25</v>
      </c>
      <c r="H41" s="8">
        <v>1.59</v>
      </c>
      <c r="I41" s="12">
        <v>0</v>
      </c>
    </row>
    <row r="42" spans="2:9" ht="15" customHeight="1" x14ac:dyDescent="0.2">
      <c r="B42" t="s">
        <v>78</v>
      </c>
      <c r="C42" s="12">
        <v>46</v>
      </c>
      <c r="D42" s="8">
        <v>1.22</v>
      </c>
      <c r="E42" s="12">
        <v>7</v>
      </c>
      <c r="F42" s="8">
        <v>0.32</v>
      </c>
      <c r="G42" s="12">
        <v>39</v>
      </c>
      <c r="H42" s="8">
        <v>2.48</v>
      </c>
      <c r="I42" s="12">
        <v>0</v>
      </c>
    </row>
    <row r="43" spans="2:9" ht="15" customHeight="1" x14ac:dyDescent="0.2">
      <c r="B43" t="s">
        <v>77</v>
      </c>
      <c r="C43" s="12">
        <v>45</v>
      </c>
      <c r="D43" s="8">
        <v>1.19</v>
      </c>
      <c r="E43" s="12">
        <v>21</v>
      </c>
      <c r="F43" s="8">
        <v>0.96</v>
      </c>
      <c r="G43" s="12">
        <v>24</v>
      </c>
      <c r="H43" s="8">
        <v>1.53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117</v>
      </c>
      <c r="C47" s="12">
        <v>242</v>
      </c>
      <c r="D47" s="8">
        <v>6.41</v>
      </c>
      <c r="E47" s="12">
        <v>193</v>
      </c>
      <c r="F47" s="8">
        <v>8.85</v>
      </c>
      <c r="G47" s="12">
        <v>48</v>
      </c>
      <c r="H47" s="8">
        <v>3.06</v>
      </c>
      <c r="I47" s="12">
        <v>0</v>
      </c>
    </row>
    <row r="48" spans="2:9" ht="15" customHeight="1" x14ac:dyDescent="0.2">
      <c r="B48" t="s">
        <v>124</v>
      </c>
      <c r="C48" s="12">
        <v>225</v>
      </c>
      <c r="D48" s="8">
        <v>5.96</v>
      </c>
      <c r="E48" s="12">
        <v>202</v>
      </c>
      <c r="F48" s="8">
        <v>9.27</v>
      </c>
      <c r="G48" s="12">
        <v>23</v>
      </c>
      <c r="H48" s="8">
        <v>1.46</v>
      </c>
      <c r="I48" s="12">
        <v>0</v>
      </c>
    </row>
    <row r="49" spans="2:9" ht="15" customHeight="1" x14ac:dyDescent="0.2">
      <c r="B49" t="s">
        <v>116</v>
      </c>
      <c r="C49" s="12">
        <v>120</v>
      </c>
      <c r="D49" s="8">
        <v>3.18</v>
      </c>
      <c r="E49" s="12">
        <v>64</v>
      </c>
      <c r="F49" s="8">
        <v>2.94</v>
      </c>
      <c r="G49" s="12">
        <v>55</v>
      </c>
      <c r="H49" s="8">
        <v>3.5</v>
      </c>
      <c r="I49" s="12">
        <v>1</v>
      </c>
    </row>
    <row r="50" spans="2:9" ht="15" customHeight="1" x14ac:dyDescent="0.2">
      <c r="B50" t="s">
        <v>123</v>
      </c>
      <c r="C50" s="12">
        <v>103</v>
      </c>
      <c r="D50" s="8">
        <v>2.73</v>
      </c>
      <c r="E50" s="12">
        <v>101</v>
      </c>
      <c r="F50" s="8">
        <v>4.63</v>
      </c>
      <c r="G50" s="12">
        <v>2</v>
      </c>
      <c r="H50" s="8">
        <v>0.13</v>
      </c>
      <c r="I50" s="12">
        <v>0</v>
      </c>
    </row>
    <row r="51" spans="2:9" ht="15" customHeight="1" x14ac:dyDescent="0.2">
      <c r="B51" t="s">
        <v>114</v>
      </c>
      <c r="C51" s="12">
        <v>100</v>
      </c>
      <c r="D51" s="8">
        <v>2.65</v>
      </c>
      <c r="E51" s="12">
        <v>59</v>
      </c>
      <c r="F51" s="8">
        <v>2.71</v>
      </c>
      <c r="G51" s="12">
        <v>41</v>
      </c>
      <c r="H51" s="8">
        <v>2.61</v>
      </c>
      <c r="I51" s="12">
        <v>0</v>
      </c>
    </row>
    <row r="52" spans="2:9" ht="15" customHeight="1" x14ac:dyDescent="0.2">
      <c r="B52" t="s">
        <v>119</v>
      </c>
      <c r="C52" s="12">
        <v>93</v>
      </c>
      <c r="D52" s="8">
        <v>2.46</v>
      </c>
      <c r="E52" s="12">
        <v>66</v>
      </c>
      <c r="F52" s="8">
        <v>3.03</v>
      </c>
      <c r="G52" s="12">
        <v>27</v>
      </c>
      <c r="H52" s="8">
        <v>1.72</v>
      </c>
      <c r="I52" s="12">
        <v>0</v>
      </c>
    </row>
    <row r="53" spans="2:9" ht="15" customHeight="1" x14ac:dyDescent="0.2">
      <c r="B53" t="s">
        <v>122</v>
      </c>
      <c r="C53" s="12">
        <v>91</v>
      </c>
      <c r="D53" s="8">
        <v>2.41</v>
      </c>
      <c r="E53" s="12">
        <v>83</v>
      </c>
      <c r="F53" s="8">
        <v>3.81</v>
      </c>
      <c r="G53" s="12">
        <v>8</v>
      </c>
      <c r="H53" s="8">
        <v>0.51</v>
      </c>
      <c r="I53" s="12">
        <v>0</v>
      </c>
    </row>
    <row r="54" spans="2:9" ht="15" customHeight="1" x14ac:dyDescent="0.2">
      <c r="B54" t="s">
        <v>125</v>
      </c>
      <c r="C54" s="12">
        <v>79</v>
      </c>
      <c r="D54" s="8">
        <v>2.09</v>
      </c>
      <c r="E54" s="12">
        <v>57</v>
      </c>
      <c r="F54" s="8">
        <v>2.61</v>
      </c>
      <c r="G54" s="12">
        <v>22</v>
      </c>
      <c r="H54" s="8">
        <v>1.4</v>
      </c>
      <c r="I54" s="12">
        <v>0</v>
      </c>
    </row>
    <row r="55" spans="2:9" ht="15" customHeight="1" x14ac:dyDescent="0.2">
      <c r="B55" t="s">
        <v>120</v>
      </c>
      <c r="C55" s="12">
        <v>73</v>
      </c>
      <c r="D55" s="8">
        <v>1.93</v>
      </c>
      <c r="E55" s="12">
        <v>66</v>
      </c>
      <c r="F55" s="8">
        <v>3.03</v>
      </c>
      <c r="G55" s="12">
        <v>7</v>
      </c>
      <c r="H55" s="8">
        <v>0.45</v>
      </c>
      <c r="I55" s="12">
        <v>0</v>
      </c>
    </row>
    <row r="56" spans="2:9" ht="15" customHeight="1" x14ac:dyDescent="0.2">
      <c r="B56" t="s">
        <v>126</v>
      </c>
      <c r="C56" s="12">
        <v>71</v>
      </c>
      <c r="D56" s="8">
        <v>1.88</v>
      </c>
      <c r="E56" s="12">
        <v>65</v>
      </c>
      <c r="F56" s="8">
        <v>2.98</v>
      </c>
      <c r="G56" s="12">
        <v>6</v>
      </c>
      <c r="H56" s="8">
        <v>0.38</v>
      </c>
      <c r="I56" s="12">
        <v>0</v>
      </c>
    </row>
    <row r="57" spans="2:9" ht="15" customHeight="1" x14ac:dyDescent="0.2">
      <c r="B57" t="s">
        <v>132</v>
      </c>
      <c r="C57" s="12">
        <v>67</v>
      </c>
      <c r="D57" s="8">
        <v>1.78</v>
      </c>
      <c r="E57" s="12">
        <v>40</v>
      </c>
      <c r="F57" s="8">
        <v>1.83</v>
      </c>
      <c r="G57" s="12">
        <v>27</v>
      </c>
      <c r="H57" s="8">
        <v>1.72</v>
      </c>
      <c r="I57" s="12">
        <v>0</v>
      </c>
    </row>
    <row r="58" spans="2:9" ht="15" customHeight="1" x14ac:dyDescent="0.2">
      <c r="B58" t="s">
        <v>111</v>
      </c>
      <c r="C58" s="12">
        <v>64</v>
      </c>
      <c r="D58" s="8">
        <v>1.7</v>
      </c>
      <c r="E58" s="12">
        <v>26</v>
      </c>
      <c r="F58" s="8">
        <v>1.19</v>
      </c>
      <c r="G58" s="12">
        <v>38</v>
      </c>
      <c r="H58" s="8">
        <v>2.42</v>
      </c>
      <c r="I58" s="12">
        <v>0</v>
      </c>
    </row>
    <row r="59" spans="2:9" ht="15" customHeight="1" x14ac:dyDescent="0.2">
      <c r="B59" t="s">
        <v>131</v>
      </c>
      <c r="C59" s="12">
        <v>63</v>
      </c>
      <c r="D59" s="8">
        <v>1.67</v>
      </c>
      <c r="E59" s="12">
        <v>31</v>
      </c>
      <c r="F59" s="8">
        <v>1.42</v>
      </c>
      <c r="G59" s="12">
        <v>32</v>
      </c>
      <c r="H59" s="8">
        <v>2.04</v>
      </c>
      <c r="I59" s="12">
        <v>0</v>
      </c>
    </row>
    <row r="60" spans="2:9" ht="15" customHeight="1" x14ac:dyDescent="0.2">
      <c r="B60" t="s">
        <v>113</v>
      </c>
      <c r="C60" s="12">
        <v>59</v>
      </c>
      <c r="D60" s="8">
        <v>1.56</v>
      </c>
      <c r="E60" s="12">
        <v>29</v>
      </c>
      <c r="F60" s="8">
        <v>1.33</v>
      </c>
      <c r="G60" s="12">
        <v>30</v>
      </c>
      <c r="H60" s="8">
        <v>1.91</v>
      </c>
      <c r="I60" s="12">
        <v>0</v>
      </c>
    </row>
    <row r="61" spans="2:9" ht="15" customHeight="1" x14ac:dyDescent="0.2">
      <c r="B61" t="s">
        <v>121</v>
      </c>
      <c r="C61" s="12">
        <v>57</v>
      </c>
      <c r="D61" s="8">
        <v>1.51</v>
      </c>
      <c r="E61" s="12">
        <v>57</v>
      </c>
      <c r="F61" s="8">
        <v>2.61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128</v>
      </c>
      <c r="C62" s="12">
        <v>56</v>
      </c>
      <c r="D62" s="8">
        <v>1.48</v>
      </c>
      <c r="E62" s="12">
        <v>18</v>
      </c>
      <c r="F62" s="8">
        <v>0.83</v>
      </c>
      <c r="G62" s="12">
        <v>38</v>
      </c>
      <c r="H62" s="8">
        <v>2.42</v>
      </c>
      <c r="I62" s="12">
        <v>0</v>
      </c>
    </row>
    <row r="63" spans="2:9" ht="15" customHeight="1" x14ac:dyDescent="0.2">
      <c r="B63" t="s">
        <v>130</v>
      </c>
      <c r="C63" s="12">
        <v>54</v>
      </c>
      <c r="D63" s="8">
        <v>1.43</v>
      </c>
      <c r="E63" s="12">
        <v>12</v>
      </c>
      <c r="F63" s="8">
        <v>0.55000000000000004</v>
      </c>
      <c r="G63" s="12">
        <v>42</v>
      </c>
      <c r="H63" s="8">
        <v>2.67</v>
      </c>
      <c r="I63" s="12">
        <v>0</v>
      </c>
    </row>
    <row r="64" spans="2:9" ht="15" customHeight="1" x14ac:dyDescent="0.2">
      <c r="B64" t="s">
        <v>108</v>
      </c>
      <c r="C64" s="12">
        <v>52</v>
      </c>
      <c r="D64" s="8">
        <v>1.38</v>
      </c>
      <c r="E64" s="12">
        <v>14</v>
      </c>
      <c r="F64" s="8">
        <v>0.64</v>
      </c>
      <c r="G64" s="12">
        <v>38</v>
      </c>
      <c r="H64" s="8">
        <v>2.42</v>
      </c>
      <c r="I64" s="12">
        <v>0</v>
      </c>
    </row>
    <row r="65" spans="2:9" ht="15" customHeight="1" x14ac:dyDescent="0.2">
      <c r="B65" t="s">
        <v>133</v>
      </c>
      <c r="C65" s="12">
        <v>52</v>
      </c>
      <c r="D65" s="8">
        <v>1.38</v>
      </c>
      <c r="E65" s="12">
        <v>39</v>
      </c>
      <c r="F65" s="8">
        <v>1.79</v>
      </c>
      <c r="G65" s="12">
        <v>13</v>
      </c>
      <c r="H65" s="8">
        <v>0.83</v>
      </c>
      <c r="I65" s="12">
        <v>0</v>
      </c>
    </row>
    <row r="66" spans="2:9" ht="15" customHeight="1" x14ac:dyDescent="0.2">
      <c r="B66" t="s">
        <v>127</v>
      </c>
      <c r="C66" s="12">
        <v>52</v>
      </c>
      <c r="D66" s="8">
        <v>1.38</v>
      </c>
      <c r="E66" s="12">
        <v>40</v>
      </c>
      <c r="F66" s="8">
        <v>1.83</v>
      </c>
      <c r="G66" s="12">
        <v>12</v>
      </c>
      <c r="H66" s="8">
        <v>0.76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FDB6-8E83-468B-9C9E-3B36CF23142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197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2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31</v>
      </c>
      <c r="C6" s="12">
        <v>656</v>
      </c>
      <c r="D6" s="8">
        <v>14.83</v>
      </c>
      <c r="E6" s="12">
        <v>315</v>
      </c>
      <c r="F6" s="8">
        <v>11.56</v>
      </c>
      <c r="G6" s="12">
        <v>341</v>
      </c>
      <c r="H6" s="8">
        <v>20.88</v>
      </c>
      <c r="I6" s="12">
        <v>0</v>
      </c>
    </row>
    <row r="7" spans="2:9" ht="15" customHeight="1" x14ac:dyDescent="0.2">
      <c r="B7" t="s">
        <v>32</v>
      </c>
      <c r="C7" s="12">
        <v>358</v>
      </c>
      <c r="D7" s="8">
        <v>8.1</v>
      </c>
      <c r="E7" s="12">
        <v>150</v>
      </c>
      <c r="F7" s="8">
        <v>5.5</v>
      </c>
      <c r="G7" s="12">
        <v>207</v>
      </c>
      <c r="H7" s="8">
        <v>12.68</v>
      </c>
      <c r="I7" s="12">
        <v>1</v>
      </c>
    </row>
    <row r="8" spans="2:9" ht="15" customHeight="1" x14ac:dyDescent="0.2">
      <c r="B8" t="s">
        <v>33</v>
      </c>
      <c r="C8" s="12">
        <v>11</v>
      </c>
      <c r="D8" s="8">
        <v>0.25</v>
      </c>
      <c r="E8" s="12">
        <v>1</v>
      </c>
      <c r="F8" s="8">
        <v>0.04</v>
      </c>
      <c r="G8" s="12">
        <v>10</v>
      </c>
      <c r="H8" s="8">
        <v>0.61</v>
      </c>
      <c r="I8" s="12">
        <v>0</v>
      </c>
    </row>
    <row r="9" spans="2:9" ht="15" customHeight="1" x14ac:dyDescent="0.2">
      <c r="B9" t="s">
        <v>34</v>
      </c>
      <c r="C9" s="12">
        <v>17</v>
      </c>
      <c r="D9" s="8">
        <v>0.38</v>
      </c>
      <c r="E9" s="12">
        <v>2</v>
      </c>
      <c r="F9" s="8">
        <v>7.0000000000000007E-2</v>
      </c>
      <c r="G9" s="12">
        <v>15</v>
      </c>
      <c r="H9" s="8">
        <v>0.92</v>
      </c>
      <c r="I9" s="12">
        <v>0</v>
      </c>
    </row>
    <row r="10" spans="2:9" ht="15" customHeight="1" x14ac:dyDescent="0.2">
      <c r="B10" t="s">
        <v>35</v>
      </c>
      <c r="C10" s="12">
        <v>36</v>
      </c>
      <c r="D10" s="8">
        <v>0.81</v>
      </c>
      <c r="E10" s="12">
        <v>13</v>
      </c>
      <c r="F10" s="8">
        <v>0.48</v>
      </c>
      <c r="G10" s="12">
        <v>23</v>
      </c>
      <c r="H10" s="8">
        <v>1.41</v>
      </c>
      <c r="I10" s="12">
        <v>0</v>
      </c>
    </row>
    <row r="11" spans="2:9" ht="15" customHeight="1" x14ac:dyDescent="0.2">
      <c r="B11" t="s">
        <v>36</v>
      </c>
      <c r="C11" s="12">
        <v>895</v>
      </c>
      <c r="D11" s="8">
        <v>20.239999999999998</v>
      </c>
      <c r="E11" s="12">
        <v>475</v>
      </c>
      <c r="F11" s="8">
        <v>17.43</v>
      </c>
      <c r="G11" s="12">
        <v>418</v>
      </c>
      <c r="H11" s="8">
        <v>25.6</v>
      </c>
      <c r="I11" s="12">
        <v>2</v>
      </c>
    </row>
    <row r="12" spans="2:9" ht="15" customHeight="1" x14ac:dyDescent="0.2">
      <c r="B12" t="s">
        <v>37</v>
      </c>
      <c r="C12" s="12">
        <v>42</v>
      </c>
      <c r="D12" s="8">
        <v>0.95</v>
      </c>
      <c r="E12" s="12">
        <v>13</v>
      </c>
      <c r="F12" s="8">
        <v>0.48</v>
      </c>
      <c r="G12" s="12">
        <v>29</v>
      </c>
      <c r="H12" s="8">
        <v>1.78</v>
      </c>
      <c r="I12" s="12">
        <v>0</v>
      </c>
    </row>
    <row r="13" spans="2:9" ht="15" customHeight="1" x14ac:dyDescent="0.2">
      <c r="B13" t="s">
        <v>38</v>
      </c>
      <c r="C13" s="12">
        <v>465</v>
      </c>
      <c r="D13" s="8">
        <v>10.52</v>
      </c>
      <c r="E13" s="12">
        <v>259</v>
      </c>
      <c r="F13" s="8">
        <v>9.5</v>
      </c>
      <c r="G13" s="12">
        <v>206</v>
      </c>
      <c r="H13" s="8">
        <v>12.61</v>
      </c>
      <c r="I13" s="12">
        <v>0</v>
      </c>
    </row>
    <row r="14" spans="2:9" ht="15" customHeight="1" x14ac:dyDescent="0.2">
      <c r="B14" t="s">
        <v>39</v>
      </c>
      <c r="C14" s="12">
        <v>216</v>
      </c>
      <c r="D14" s="8">
        <v>4.88</v>
      </c>
      <c r="E14" s="12">
        <v>136</v>
      </c>
      <c r="F14" s="8">
        <v>4.99</v>
      </c>
      <c r="G14" s="12">
        <v>76</v>
      </c>
      <c r="H14" s="8">
        <v>4.6500000000000004</v>
      </c>
      <c r="I14" s="12">
        <v>1</v>
      </c>
    </row>
    <row r="15" spans="2:9" ht="15" customHeight="1" x14ac:dyDescent="0.2">
      <c r="B15" t="s">
        <v>40</v>
      </c>
      <c r="C15" s="12">
        <v>619</v>
      </c>
      <c r="D15" s="8">
        <v>14</v>
      </c>
      <c r="E15" s="12">
        <v>547</v>
      </c>
      <c r="F15" s="8">
        <v>20.07</v>
      </c>
      <c r="G15" s="12">
        <v>69</v>
      </c>
      <c r="H15" s="8">
        <v>4.2300000000000004</v>
      </c>
      <c r="I15" s="12">
        <v>1</v>
      </c>
    </row>
    <row r="16" spans="2:9" ht="15" customHeight="1" x14ac:dyDescent="0.2">
      <c r="B16" t="s">
        <v>41</v>
      </c>
      <c r="C16" s="12">
        <v>547</v>
      </c>
      <c r="D16" s="8">
        <v>12.37</v>
      </c>
      <c r="E16" s="12">
        <v>463</v>
      </c>
      <c r="F16" s="8">
        <v>16.989999999999998</v>
      </c>
      <c r="G16" s="12">
        <v>81</v>
      </c>
      <c r="H16" s="8">
        <v>4.96</v>
      </c>
      <c r="I16" s="12">
        <v>1</v>
      </c>
    </row>
    <row r="17" spans="2:9" ht="15" customHeight="1" x14ac:dyDescent="0.2">
      <c r="B17" t="s">
        <v>42</v>
      </c>
      <c r="C17" s="12">
        <v>206</v>
      </c>
      <c r="D17" s="8">
        <v>4.66</v>
      </c>
      <c r="E17" s="12">
        <v>154</v>
      </c>
      <c r="F17" s="8">
        <v>5.65</v>
      </c>
      <c r="G17" s="12">
        <v>35</v>
      </c>
      <c r="H17" s="8">
        <v>2.14</v>
      </c>
      <c r="I17" s="12">
        <v>0</v>
      </c>
    </row>
    <row r="18" spans="2:9" ht="15" customHeight="1" x14ac:dyDescent="0.2">
      <c r="B18" t="s">
        <v>43</v>
      </c>
      <c r="C18" s="12">
        <v>182</v>
      </c>
      <c r="D18" s="8">
        <v>4.12</v>
      </c>
      <c r="E18" s="12">
        <v>113</v>
      </c>
      <c r="F18" s="8">
        <v>4.1500000000000004</v>
      </c>
      <c r="G18" s="12">
        <v>62</v>
      </c>
      <c r="H18" s="8">
        <v>3.8</v>
      </c>
      <c r="I18" s="12">
        <v>3</v>
      </c>
    </row>
    <row r="19" spans="2:9" ht="15" customHeight="1" x14ac:dyDescent="0.2">
      <c r="B19" t="s">
        <v>44</v>
      </c>
      <c r="C19" s="12">
        <v>172</v>
      </c>
      <c r="D19" s="8">
        <v>3.89</v>
      </c>
      <c r="E19" s="12">
        <v>84</v>
      </c>
      <c r="F19" s="8">
        <v>3.08</v>
      </c>
      <c r="G19" s="12">
        <v>61</v>
      </c>
      <c r="H19" s="8">
        <v>3.74</v>
      </c>
      <c r="I19" s="12">
        <v>0</v>
      </c>
    </row>
    <row r="20" spans="2:9" ht="15" customHeight="1" x14ac:dyDescent="0.2">
      <c r="B20" s="9" t="s">
        <v>198</v>
      </c>
      <c r="C20" s="12">
        <f>SUM(LTBL_24204[総数／事業所数])</f>
        <v>4422</v>
      </c>
      <c r="E20" s="12">
        <f>SUBTOTAL(109,LTBL_24204[個人／事業所数])</f>
        <v>2725</v>
      </c>
      <c r="G20" s="12">
        <f>SUBTOTAL(109,LTBL_24204[法人／事業所数])</f>
        <v>1633</v>
      </c>
      <c r="I20" s="12">
        <f>SUBTOTAL(109,LTBL_24204[法人以外の団体／事業所数])</f>
        <v>9</v>
      </c>
    </row>
    <row r="21" spans="2:9" ht="15" customHeight="1" x14ac:dyDescent="0.2">
      <c r="E21" s="11">
        <f>LTBL_24204[[#Totals],[個人／事業所数]]/LTBL_24204[[#Totals],[総数／事業所数]]</f>
        <v>0.61623699683401179</v>
      </c>
      <c r="G21" s="11">
        <f>LTBL_24204[[#Totals],[法人／事業所数]]/LTBL_24204[[#Totals],[総数／事業所数]]</f>
        <v>0.36928991406603345</v>
      </c>
      <c r="I21" s="11">
        <f>LTBL_24204[[#Totals],[法人以外の団体／事業所数]]/LTBL_24204[[#Totals],[総数／事業所数]]</f>
        <v>2.0352781546811396E-3</v>
      </c>
    </row>
    <row r="23" spans="2:9" ht="33" customHeight="1" x14ac:dyDescent="0.2">
      <c r="B23" t="s">
        <v>199</v>
      </c>
      <c r="C23" s="10" t="s">
        <v>46</v>
      </c>
      <c r="D23" s="10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52</v>
      </c>
    </row>
    <row r="24" spans="2:9" ht="15" customHeight="1" x14ac:dyDescent="0.2">
      <c r="B24" t="s">
        <v>66</v>
      </c>
      <c r="C24" s="12">
        <v>577</v>
      </c>
      <c r="D24" s="8">
        <v>13.05</v>
      </c>
      <c r="E24" s="12">
        <v>532</v>
      </c>
      <c r="F24" s="8">
        <v>19.52</v>
      </c>
      <c r="G24" s="12">
        <v>44</v>
      </c>
      <c r="H24" s="8">
        <v>2.69</v>
      </c>
      <c r="I24" s="12">
        <v>1</v>
      </c>
    </row>
    <row r="25" spans="2:9" ht="15" customHeight="1" x14ac:dyDescent="0.2">
      <c r="B25" t="s">
        <v>67</v>
      </c>
      <c r="C25" s="12">
        <v>454</v>
      </c>
      <c r="D25" s="8">
        <v>10.27</v>
      </c>
      <c r="E25" s="12">
        <v>411</v>
      </c>
      <c r="F25" s="8">
        <v>15.08</v>
      </c>
      <c r="G25" s="12">
        <v>43</v>
      </c>
      <c r="H25" s="8">
        <v>2.63</v>
      </c>
      <c r="I25" s="12">
        <v>0</v>
      </c>
    </row>
    <row r="26" spans="2:9" ht="15" customHeight="1" x14ac:dyDescent="0.2">
      <c r="B26" t="s">
        <v>63</v>
      </c>
      <c r="C26" s="12">
        <v>389</v>
      </c>
      <c r="D26" s="8">
        <v>8.8000000000000007</v>
      </c>
      <c r="E26" s="12">
        <v>251</v>
      </c>
      <c r="F26" s="8">
        <v>9.2100000000000009</v>
      </c>
      <c r="G26" s="12">
        <v>138</v>
      </c>
      <c r="H26" s="8">
        <v>8.4499999999999993</v>
      </c>
      <c r="I26" s="12">
        <v>0</v>
      </c>
    </row>
    <row r="27" spans="2:9" ht="15" customHeight="1" x14ac:dyDescent="0.2">
      <c r="B27" t="s">
        <v>53</v>
      </c>
      <c r="C27" s="12">
        <v>296</v>
      </c>
      <c r="D27" s="8">
        <v>6.69</v>
      </c>
      <c r="E27" s="12">
        <v>114</v>
      </c>
      <c r="F27" s="8">
        <v>4.18</v>
      </c>
      <c r="G27" s="12">
        <v>182</v>
      </c>
      <c r="H27" s="8">
        <v>11.15</v>
      </c>
      <c r="I27" s="12">
        <v>0</v>
      </c>
    </row>
    <row r="28" spans="2:9" ht="15" customHeight="1" x14ac:dyDescent="0.2">
      <c r="B28" t="s">
        <v>62</v>
      </c>
      <c r="C28" s="12">
        <v>259</v>
      </c>
      <c r="D28" s="8">
        <v>5.86</v>
      </c>
      <c r="E28" s="12">
        <v>139</v>
      </c>
      <c r="F28" s="8">
        <v>5.0999999999999996</v>
      </c>
      <c r="G28" s="12">
        <v>120</v>
      </c>
      <c r="H28" s="8">
        <v>7.35</v>
      </c>
      <c r="I28" s="12">
        <v>0</v>
      </c>
    </row>
    <row r="29" spans="2:9" ht="15" customHeight="1" x14ac:dyDescent="0.2">
      <c r="B29" t="s">
        <v>54</v>
      </c>
      <c r="C29" s="12">
        <v>211</v>
      </c>
      <c r="D29" s="8">
        <v>4.7699999999999996</v>
      </c>
      <c r="E29" s="12">
        <v>137</v>
      </c>
      <c r="F29" s="8">
        <v>5.03</v>
      </c>
      <c r="G29" s="12">
        <v>74</v>
      </c>
      <c r="H29" s="8">
        <v>4.53</v>
      </c>
      <c r="I29" s="12">
        <v>0</v>
      </c>
    </row>
    <row r="30" spans="2:9" ht="15" customHeight="1" x14ac:dyDescent="0.2">
      <c r="B30" t="s">
        <v>69</v>
      </c>
      <c r="C30" s="12">
        <v>206</v>
      </c>
      <c r="D30" s="8">
        <v>4.66</v>
      </c>
      <c r="E30" s="12">
        <v>154</v>
      </c>
      <c r="F30" s="8">
        <v>5.65</v>
      </c>
      <c r="G30" s="12">
        <v>35</v>
      </c>
      <c r="H30" s="8">
        <v>2.14</v>
      </c>
      <c r="I30" s="12">
        <v>0</v>
      </c>
    </row>
    <row r="31" spans="2:9" ht="15" customHeight="1" x14ac:dyDescent="0.2">
      <c r="B31" t="s">
        <v>60</v>
      </c>
      <c r="C31" s="12">
        <v>165</v>
      </c>
      <c r="D31" s="8">
        <v>3.73</v>
      </c>
      <c r="E31" s="12">
        <v>129</v>
      </c>
      <c r="F31" s="8">
        <v>4.7300000000000004</v>
      </c>
      <c r="G31" s="12">
        <v>34</v>
      </c>
      <c r="H31" s="8">
        <v>2.08</v>
      </c>
      <c r="I31" s="12">
        <v>2</v>
      </c>
    </row>
    <row r="32" spans="2:9" ht="15" customHeight="1" x14ac:dyDescent="0.2">
      <c r="B32" t="s">
        <v>55</v>
      </c>
      <c r="C32" s="12">
        <v>149</v>
      </c>
      <c r="D32" s="8">
        <v>3.37</v>
      </c>
      <c r="E32" s="12">
        <v>64</v>
      </c>
      <c r="F32" s="8">
        <v>2.35</v>
      </c>
      <c r="G32" s="12">
        <v>85</v>
      </c>
      <c r="H32" s="8">
        <v>5.21</v>
      </c>
      <c r="I32" s="12">
        <v>0</v>
      </c>
    </row>
    <row r="33" spans="2:9" ht="15" customHeight="1" x14ac:dyDescent="0.2">
      <c r="B33" t="s">
        <v>61</v>
      </c>
      <c r="C33" s="12">
        <v>149</v>
      </c>
      <c r="D33" s="8">
        <v>3.37</v>
      </c>
      <c r="E33" s="12">
        <v>86</v>
      </c>
      <c r="F33" s="8">
        <v>3.16</v>
      </c>
      <c r="G33" s="12">
        <v>63</v>
      </c>
      <c r="H33" s="8">
        <v>3.86</v>
      </c>
      <c r="I33" s="12">
        <v>0</v>
      </c>
    </row>
    <row r="34" spans="2:9" ht="15" customHeight="1" x14ac:dyDescent="0.2">
      <c r="B34" t="s">
        <v>70</v>
      </c>
      <c r="C34" s="12">
        <v>123</v>
      </c>
      <c r="D34" s="8">
        <v>2.78</v>
      </c>
      <c r="E34" s="12">
        <v>113</v>
      </c>
      <c r="F34" s="8">
        <v>4.1500000000000004</v>
      </c>
      <c r="G34" s="12">
        <v>10</v>
      </c>
      <c r="H34" s="8">
        <v>0.61</v>
      </c>
      <c r="I34" s="12">
        <v>0</v>
      </c>
    </row>
    <row r="35" spans="2:9" ht="15" customHeight="1" x14ac:dyDescent="0.2">
      <c r="B35" t="s">
        <v>65</v>
      </c>
      <c r="C35" s="12">
        <v>110</v>
      </c>
      <c r="D35" s="8">
        <v>2.4900000000000002</v>
      </c>
      <c r="E35" s="12">
        <v>63</v>
      </c>
      <c r="F35" s="8">
        <v>2.31</v>
      </c>
      <c r="G35" s="12">
        <v>46</v>
      </c>
      <c r="H35" s="8">
        <v>2.82</v>
      </c>
      <c r="I35" s="12">
        <v>0</v>
      </c>
    </row>
    <row r="36" spans="2:9" ht="15" customHeight="1" x14ac:dyDescent="0.2">
      <c r="B36" t="s">
        <v>64</v>
      </c>
      <c r="C36" s="12">
        <v>95</v>
      </c>
      <c r="D36" s="8">
        <v>2.15</v>
      </c>
      <c r="E36" s="12">
        <v>73</v>
      </c>
      <c r="F36" s="8">
        <v>2.68</v>
      </c>
      <c r="G36" s="12">
        <v>21</v>
      </c>
      <c r="H36" s="8">
        <v>1.29</v>
      </c>
      <c r="I36" s="12">
        <v>1</v>
      </c>
    </row>
    <row r="37" spans="2:9" ht="15" customHeight="1" x14ac:dyDescent="0.2">
      <c r="B37" t="s">
        <v>59</v>
      </c>
      <c r="C37" s="12">
        <v>86</v>
      </c>
      <c r="D37" s="8">
        <v>1.94</v>
      </c>
      <c r="E37" s="12">
        <v>42</v>
      </c>
      <c r="F37" s="8">
        <v>1.54</v>
      </c>
      <c r="G37" s="12">
        <v>44</v>
      </c>
      <c r="H37" s="8">
        <v>2.69</v>
      </c>
      <c r="I37" s="12">
        <v>0</v>
      </c>
    </row>
    <row r="38" spans="2:9" ht="15" customHeight="1" x14ac:dyDescent="0.2">
      <c r="B38" t="s">
        <v>72</v>
      </c>
      <c r="C38" s="12">
        <v>80</v>
      </c>
      <c r="D38" s="8">
        <v>1.81</v>
      </c>
      <c r="E38" s="12">
        <v>65</v>
      </c>
      <c r="F38" s="8">
        <v>2.39</v>
      </c>
      <c r="G38" s="12">
        <v>15</v>
      </c>
      <c r="H38" s="8">
        <v>0.92</v>
      </c>
      <c r="I38" s="12">
        <v>0</v>
      </c>
    </row>
    <row r="39" spans="2:9" ht="15" customHeight="1" x14ac:dyDescent="0.2">
      <c r="B39" t="s">
        <v>68</v>
      </c>
      <c r="C39" s="12">
        <v>72</v>
      </c>
      <c r="D39" s="8">
        <v>1.63</v>
      </c>
      <c r="E39" s="12">
        <v>42</v>
      </c>
      <c r="F39" s="8">
        <v>1.54</v>
      </c>
      <c r="G39" s="12">
        <v>29</v>
      </c>
      <c r="H39" s="8">
        <v>1.78</v>
      </c>
      <c r="I39" s="12">
        <v>1</v>
      </c>
    </row>
    <row r="40" spans="2:9" ht="15" customHeight="1" x14ac:dyDescent="0.2">
      <c r="B40" t="s">
        <v>79</v>
      </c>
      <c r="C40" s="12">
        <v>61</v>
      </c>
      <c r="D40" s="8">
        <v>1.38</v>
      </c>
      <c r="E40" s="12">
        <v>32</v>
      </c>
      <c r="F40" s="8">
        <v>1.17</v>
      </c>
      <c r="G40" s="12">
        <v>29</v>
      </c>
      <c r="H40" s="8">
        <v>1.78</v>
      </c>
      <c r="I40" s="12">
        <v>0</v>
      </c>
    </row>
    <row r="41" spans="2:9" ht="15" customHeight="1" x14ac:dyDescent="0.2">
      <c r="B41" t="s">
        <v>71</v>
      </c>
      <c r="C41" s="12">
        <v>59</v>
      </c>
      <c r="D41" s="8">
        <v>1.33</v>
      </c>
      <c r="E41" s="12">
        <v>0</v>
      </c>
      <c r="F41" s="8">
        <v>0</v>
      </c>
      <c r="G41" s="12">
        <v>52</v>
      </c>
      <c r="H41" s="8">
        <v>3.18</v>
      </c>
      <c r="I41" s="12">
        <v>3</v>
      </c>
    </row>
    <row r="42" spans="2:9" ht="15" customHeight="1" x14ac:dyDescent="0.2">
      <c r="B42" t="s">
        <v>78</v>
      </c>
      <c r="C42" s="12">
        <v>52</v>
      </c>
      <c r="D42" s="8">
        <v>1.18</v>
      </c>
      <c r="E42" s="12">
        <v>5</v>
      </c>
      <c r="F42" s="8">
        <v>0.18</v>
      </c>
      <c r="G42" s="12">
        <v>47</v>
      </c>
      <c r="H42" s="8">
        <v>2.88</v>
      </c>
      <c r="I42" s="12">
        <v>0</v>
      </c>
    </row>
    <row r="43" spans="2:9" ht="15" customHeight="1" x14ac:dyDescent="0.2">
      <c r="B43" t="s">
        <v>57</v>
      </c>
      <c r="C43" s="12">
        <v>51</v>
      </c>
      <c r="D43" s="8">
        <v>1.1499999999999999</v>
      </c>
      <c r="E43" s="12">
        <v>16</v>
      </c>
      <c r="F43" s="8">
        <v>0.59</v>
      </c>
      <c r="G43" s="12">
        <v>35</v>
      </c>
      <c r="H43" s="8">
        <v>2.14</v>
      </c>
      <c r="I43" s="12">
        <v>0</v>
      </c>
    </row>
    <row r="46" spans="2:9" ht="33" customHeight="1" x14ac:dyDescent="0.2">
      <c r="B46" t="s">
        <v>200</v>
      </c>
      <c r="C46" s="10" t="s">
        <v>46</v>
      </c>
      <c r="D46" s="10" t="s">
        <v>47</v>
      </c>
      <c r="E46" s="10" t="s">
        <v>48</v>
      </c>
      <c r="F46" s="10" t="s">
        <v>49</v>
      </c>
      <c r="G46" s="10" t="s">
        <v>50</v>
      </c>
      <c r="H46" s="10" t="s">
        <v>51</v>
      </c>
      <c r="I46" s="10" t="s">
        <v>52</v>
      </c>
    </row>
    <row r="47" spans="2:9" ht="15" customHeight="1" x14ac:dyDescent="0.2">
      <c r="B47" t="s">
        <v>117</v>
      </c>
      <c r="C47" s="12">
        <v>254</v>
      </c>
      <c r="D47" s="8">
        <v>5.74</v>
      </c>
      <c r="E47" s="12">
        <v>180</v>
      </c>
      <c r="F47" s="8">
        <v>6.61</v>
      </c>
      <c r="G47" s="12">
        <v>74</v>
      </c>
      <c r="H47" s="8">
        <v>4.53</v>
      </c>
      <c r="I47" s="12">
        <v>0</v>
      </c>
    </row>
    <row r="48" spans="2:9" ht="15" customHeight="1" x14ac:dyDescent="0.2">
      <c r="B48" t="s">
        <v>124</v>
      </c>
      <c r="C48" s="12">
        <v>254</v>
      </c>
      <c r="D48" s="8">
        <v>5.74</v>
      </c>
      <c r="E48" s="12">
        <v>245</v>
      </c>
      <c r="F48" s="8">
        <v>8.99</v>
      </c>
      <c r="G48" s="12">
        <v>9</v>
      </c>
      <c r="H48" s="8">
        <v>0.55000000000000004</v>
      </c>
      <c r="I48" s="12">
        <v>0</v>
      </c>
    </row>
    <row r="49" spans="2:9" ht="15" customHeight="1" x14ac:dyDescent="0.2">
      <c r="B49" t="s">
        <v>119</v>
      </c>
      <c r="C49" s="12">
        <v>156</v>
      </c>
      <c r="D49" s="8">
        <v>3.53</v>
      </c>
      <c r="E49" s="12">
        <v>133</v>
      </c>
      <c r="F49" s="8">
        <v>4.88</v>
      </c>
      <c r="G49" s="12">
        <v>23</v>
      </c>
      <c r="H49" s="8">
        <v>1.41</v>
      </c>
      <c r="I49" s="12">
        <v>0</v>
      </c>
    </row>
    <row r="50" spans="2:9" ht="15" customHeight="1" x14ac:dyDescent="0.2">
      <c r="B50" t="s">
        <v>121</v>
      </c>
      <c r="C50" s="12">
        <v>127</v>
      </c>
      <c r="D50" s="8">
        <v>2.87</v>
      </c>
      <c r="E50" s="12">
        <v>126</v>
      </c>
      <c r="F50" s="8">
        <v>4.62</v>
      </c>
      <c r="G50" s="12">
        <v>1</v>
      </c>
      <c r="H50" s="8">
        <v>0.06</v>
      </c>
      <c r="I50" s="12">
        <v>0</v>
      </c>
    </row>
    <row r="51" spans="2:9" ht="15" customHeight="1" x14ac:dyDescent="0.2">
      <c r="B51" t="s">
        <v>123</v>
      </c>
      <c r="C51" s="12">
        <v>124</v>
      </c>
      <c r="D51" s="8">
        <v>2.8</v>
      </c>
      <c r="E51" s="12">
        <v>121</v>
      </c>
      <c r="F51" s="8">
        <v>4.4400000000000004</v>
      </c>
      <c r="G51" s="12">
        <v>3</v>
      </c>
      <c r="H51" s="8">
        <v>0.18</v>
      </c>
      <c r="I51" s="12">
        <v>0</v>
      </c>
    </row>
    <row r="52" spans="2:9" ht="15" customHeight="1" x14ac:dyDescent="0.2">
      <c r="B52" t="s">
        <v>125</v>
      </c>
      <c r="C52" s="12">
        <v>115</v>
      </c>
      <c r="D52" s="8">
        <v>2.6</v>
      </c>
      <c r="E52" s="12">
        <v>96</v>
      </c>
      <c r="F52" s="8">
        <v>3.52</v>
      </c>
      <c r="G52" s="12">
        <v>19</v>
      </c>
      <c r="H52" s="8">
        <v>1.1599999999999999</v>
      </c>
      <c r="I52" s="12">
        <v>0</v>
      </c>
    </row>
    <row r="53" spans="2:9" ht="15" customHeight="1" x14ac:dyDescent="0.2">
      <c r="B53" t="s">
        <v>122</v>
      </c>
      <c r="C53" s="12">
        <v>110</v>
      </c>
      <c r="D53" s="8">
        <v>2.4900000000000002</v>
      </c>
      <c r="E53" s="12">
        <v>105</v>
      </c>
      <c r="F53" s="8">
        <v>3.85</v>
      </c>
      <c r="G53" s="12">
        <v>5</v>
      </c>
      <c r="H53" s="8">
        <v>0.31</v>
      </c>
      <c r="I53" s="12">
        <v>0</v>
      </c>
    </row>
    <row r="54" spans="2:9" ht="15" customHeight="1" x14ac:dyDescent="0.2">
      <c r="B54" t="s">
        <v>114</v>
      </c>
      <c r="C54" s="12">
        <v>100</v>
      </c>
      <c r="D54" s="8">
        <v>2.2599999999999998</v>
      </c>
      <c r="E54" s="12">
        <v>58</v>
      </c>
      <c r="F54" s="8">
        <v>2.13</v>
      </c>
      <c r="G54" s="12">
        <v>42</v>
      </c>
      <c r="H54" s="8">
        <v>2.57</v>
      </c>
      <c r="I54" s="12">
        <v>0</v>
      </c>
    </row>
    <row r="55" spans="2:9" ht="15" customHeight="1" x14ac:dyDescent="0.2">
      <c r="B55" t="s">
        <v>126</v>
      </c>
      <c r="C55" s="12">
        <v>89</v>
      </c>
      <c r="D55" s="8">
        <v>2.0099999999999998</v>
      </c>
      <c r="E55" s="12">
        <v>82</v>
      </c>
      <c r="F55" s="8">
        <v>3.01</v>
      </c>
      <c r="G55" s="12">
        <v>7</v>
      </c>
      <c r="H55" s="8">
        <v>0.43</v>
      </c>
      <c r="I55" s="12">
        <v>0</v>
      </c>
    </row>
    <row r="56" spans="2:9" ht="15" customHeight="1" x14ac:dyDescent="0.2">
      <c r="B56" t="s">
        <v>108</v>
      </c>
      <c r="C56" s="12">
        <v>87</v>
      </c>
      <c r="D56" s="8">
        <v>1.97</v>
      </c>
      <c r="E56" s="12">
        <v>18</v>
      </c>
      <c r="F56" s="8">
        <v>0.66</v>
      </c>
      <c r="G56" s="12">
        <v>69</v>
      </c>
      <c r="H56" s="8">
        <v>4.2300000000000004</v>
      </c>
      <c r="I56" s="12">
        <v>0</v>
      </c>
    </row>
    <row r="57" spans="2:9" ht="15" customHeight="1" x14ac:dyDescent="0.2">
      <c r="B57" t="s">
        <v>127</v>
      </c>
      <c r="C57" s="12">
        <v>80</v>
      </c>
      <c r="D57" s="8">
        <v>1.81</v>
      </c>
      <c r="E57" s="12">
        <v>65</v>
      </c>
      <c r="F57" s="8">
        <v>2.39</v>
      </c>
      <c r="G57" s="12">
        <v>15</v>
      </c>
      <c r="H57" s="8">
        <v>0.92</v>
      </c>
      <c r="I57" s="12">
        <v>0</v>
      </c>
    </row>
    <row r="58" spans="2:9" ht="15" customHeight="1" x14ac:dyDescent="0.2">
      <c r="B58" t="s">
        <v>120</v>
      </c>
      <c r="C58" s="12">
        <v>79</v>
      </c>
      <c r="D58" s="8">
        <v>1.79</v>
      </c>
      <c r="E58" s="12">
        <v>73</v>
      </c>
      <c r="F58" s="8">
        <v>2.68</v>
      </c>
      <c r="G58" s="12">
        <v>6</v>
      </c>
      <c r="H58" s="8">
        <v>0.37</v>
      </c>
      <c r="I58" s="12">
        <v>0</v>
      </c>
    </row>
    <row r="59" spans="2:9" ht="15" customHeight="1" x14ac:dyDescent="0.2">
      <c r="B59" t="s">
        <v>110</v>
      </c>
      <c r="C59" s="12">
        <v>78</v>
      </c>
      <c r="D59" s="8">
        <v>1.76</v>
      </c>
      <c r="E59" s="12">
        <v>58</v>
      </c>
      <c r="F59" s="8">
        <v>2.13</v>
      </c>
      <c r="G59" s="12">
        <v>20</v>
      </c>
      <c r="H59" s="8">
        <v>1.22</v>
      </c>
      <c r="I59" s="12">
        <v>0</v>
      </c>
    </row>
    <row r="60" spans="2:9" ht="15" customHeight="1" x14ac:dyDescent="0.2">
      <c r="B60" t="s">
        <v>118</v>
      </c>
      <c r="C60" s="12">
        <v>77</v>
      </c>
      <c r="D60" s="8">
        <v>1.74</v>
      </c>
      <c r="E60" s="12">
        <v>42</v>
      </c>
      <c r="F60" s="8">
        <v>1.54</v>
      </c>
      <c r="G60" s="12">
        <v>34</v>
      </c>
      <c r="H60" s="8">
        <v>2.08</v>
      </c>
      <c r="I60" s="12">
        <v>0</v>
      </c>
    </row>
    <row r="61" spans="2:9" ht="15" customHeight="1" x14ac:dyDescent="0.2">
      <c r="B61" t="s">
        <v>109</v>
      </c>
      <c r="C61" s="12">
        <v>76</v>
      </c>
      <c r="D61" s="8">
        <v>1.72</v>
      </c>
      <c r="E61" s="12">
        <v>21</v>
      </c>
      <c r="F61" s="8">
        <v>0.77</v>
      </c>
      <c r="G61" s="12">
        <v>55</v>
      </c>
      <c r="H61" s="8">
        <v>3.37</v>
      </c>
      <c r="I61" s="12">
        <v>0</v>
      </c>
    </row>
    <row r="62" spans="2:9" ht="15" customHeight="1" x14ac:dyDescent="0.2">
      <c r="B62" t="s">
        <v>116</v>
      </c>
      <c r="C62" s="12">
        <v>72</v>
      </c>
      <c r="D62" s="8">
        <v>1.63</v>
      </c>
      <c r="E62" s="12">
        <v>46</v>
      </c>
      <c r="F62" s="8">
        <v>1.69</v>
      </c>
      <c r="G62" s="12">
        <v>26</v>
      </c>
      <c r="H62" s="8">
        <v>1.59</v>
      </c>
      <c r="I62" s="12">
        <v>0</v>
      </c>
    </row>
    <row r="63" spans="2:9" ht="15" customHeight="1" x14ac:dyDescent="0.2">
      <c r="B63" t="s">
        <v>133</v>
      </c>
      <c r="C63" s="12">
        <v>70</v>
      </c>
      <c r="D63" s="8">
        <v>1.58</v>
      </c>
      <c r="E63" s="12">
        <v>55</v>
      </c>
      <c r="F63" s="8">
        <v>2.02</v>
      </c>
      <c r="G63" s="12">
        <v>15</v>
      </c>
      <c r="H63" s="8">
        <v>0.92</v>
      </c>
      <c r="I63" s="12">
        <v>0</v>
      </c>
    </row>
    <row r="64" spans="2:9" ht="15" customHeight="1" x14ac:dyDescent="0.2">
      <c r="B64" t="s">
        <v>111</v>
      </c>
      <c r="C64" s="12">
        <v>64</v>
      </c>
      <c r="D64" s="8">
        <v>1.45</v>
      </c>
      <c r="E64" s="12">
        <v>28</v>
      </c>
      <c r="F64" s="8">
        <v>1.03</v>
      </c>
      <c r="G64" s="12">
        <v>36</v>
      </c>
      <c r="H64" s="8">
        <v>2.2000000000000002</v>
      </c>
      <c r="I64" s="12">
        <v>0</v>
      </c>
    </row>
    <row r="65" spans="2:9" ht="15" customHeight="1" x14ac:dyDescent="0.2">
      <c r="B65" t="s">
        <v>112</v>
      </c>
      <c r="C65" s="12">
        <v>62</v>
      </c>
      <c r="D65" s="8">
        <v>1.4</v>
      </c>
      <c r="E65" s="12">
        <v>32</v>
      </c>
      <c r="F65" s="8">
        <v>1.17</v>
      </c>
      <c r="G65" s="12">
        <v>30</v>
      </c>
      <c r="H65" s="8">
        <v>1.84</v>
      </c>
      <c r="I65" s="12">
        <v>0</v>
      </c>
    </row>
    <row r="66" spans="2:9" ht="15" customHeight="1" x14ac:dyDescent="0.2">
      <c r="B66" t="s">
        <v>134</v>
      </c>
      <c r="C66" s="12">
        <v>62</v>
      </c>
      <c r="D66" s="8">
        <v>1.4</v>
      </c>
      <c r="E66" s="12">
        <v>52</v>
      </c>
      <c r="F66" s="8">
        <v>1.91</v>
      </c>
      <c r="G66" s="12">
        <v>10</v>
      </c>
      <c r="H66" s="8">
        <v>0.61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</vt:i4>
      </vt:variant>
    </vt:vector>
  </HeadingPairs>
  <TitlesOfParts>
    <vt:vector size="37" baseType="lpstr">
      <vt:lpstr>目次</vt:lpstr>
      <vt:lpstr>産業大分類</vt:lpstr>
      <vt:lpstr>産業中分類</vt:lpstr>
      <vt:lpstr>産業小分類</vt:lpstr>
      <vt:lpstr>三重県</vt:lpstr>
      <vt:lpstr>津市</vt:lpstr>
      <vt:lpstr>四日市市</vt:lpstr>
      <vt:lpstr>伊勢市</vt:lpstr>
      <vt:lpstr>松阪市</vt:lpstr>
      <vt:lpstr>桑名市</vt:lpstr>
      <vt:lpstr>鈴鹿市</vt:lpstr>
      <vt:lpstr>名張市</vt:lpstr>
      <vt:lpstr>尾鷲市</vt:lpstr>
      <vt:lpstr>亀山市</vt:lpstr>
      <vt:lpstr>鳥羽市</vt:lpstr>
      <vt:lpstr>熊野市</vt:lpstr>
      <vt:lpstr>いなべ市</vt:lpstr>
      <vt:lpstr>志摩市</vt:lpstr>
      <vt:lpstr>伊賀市</vt:lpstr>
      <vt:lpstr>桑名郡木曽岬町</vt:lpstr>
      <vt:lpstr>員弁郡東員町</vt:lpstr>
      <vt:lpstr>三重郡菰野町</vt:lpstr>
      <vt:lpstr>三重郡朝日町</vt:lpstr>
      <vt:lpstr>三重郡川越町</vt:lpstr>
      <vt:lpstr>多気郡多気町</vt:lpstr>
      <vt:lpstr>多気郡明和町</vt:lpstr>
      <vt:lpstr>多気郡大台町</vt:lpstr>
      <vt:lpstr>度会郡玉城町</vt:lpstr>
      <vt:lpstr>度会郡度会町</vt:lpstr>
      <vt:lpstr>度会郡大紀町</vt:lpstr>
      <vt:lpstr>度会郡南伊勢町</vt:lpstr>
      <vt:lpstr>北牟婁郡紀北町</vt:lpstr>
      <vt:lpstr>南牟婁郡御浜町</vt:lpstr>
      <vt:lpstr>南牟婁郡紀宝町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2023-08-17T02:22:34Z</dcterms:created>
  <dcterms:modified xsi:type="dcterms:W3CDTF">2023-08-17T02:22:35Z</dcterms:modified>
</cp:coreProperties>
</file>