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7BF4C643-D9EF-427A-94C6-972AD9019669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36" r:id="rId1"/>
    <sheet name="産業大分類" sheetId="5" r:id="rId2"/>
    <sheet name="産業中分類" sheetId="6" r:id="rId3"/>
    <sheet name="産業小分類" sheetId="7" r:id="rId4"/>
    <sheet name="山梨県" sheetId="8" r:id="rId5"/>
    <sheet name="甲府市" sheetId="9" r:id="rId6"/>
    <sheet name="富士吉田市" sheetId="10" r:id="rId7"/>
    <sheet name="都留市" sheetId="11" r:id="rId8"/>
    <sheet name="山梨市" sheetId="12" r:id="rId9"/>
    <sheet name="大月市" sheetId="13" r:id="rId10"/>
    <sheet name="韮崎市" sheetId="14" r:id="rId11"/>
    <sheet name="南アルプス市" sheetId="15" r:id="rId12"/>
    <sheet name="北杜市" sheetId="16" r:id="rId13"/>
    <sheet name="甲斐市" sheetId="17" r:id="rId14"/>
    <sheet name="笛吹市" sheetId="18" r:id="rId15"/>
    <sheet name="上野原市" sheetId="19" r:id="rId16"/>
    <sheet name="甲州市" sheetId="20" r:id="rId17"/>
    <sheet name="中央市" sheetId="21" r:id="rId18"/>
    <sheet name="西八代郡市川三郷町" sheetId="22" r:id="rId19"/>
    <sheet name="南巨摩郡早川町" sheetId="23" r:id="rId20"/>
    <sheet name="南巨摩郡身延町" sheetId="24" r:id="rId21"/>
    <sheet name="南巨摩郡南部町" sheetId="25" r:id="rId22"/>
    <sheet name="南巨摩郡富士川町" sheetId="26" r:id="rId23"/>
    <sheet name="中巨摩郡昭和町" sheetId="27" r:id="rId24"/>
    <sheet name="南都留郡道志村" sheetId="28" r:id="rId25"/>
    <sheet name="南都留郡西桂町" sheetId="29" r:id="rId26"/>
    <sheet name="南都留郡忍野村" sheetId="30" r:id="rId27"/>
    <sheet name="南都留郡山中湖村" sheetId="31" r:id="rId28"/>
    <sheet name="南都留郡鳴沢村" sheetId="32" r:id="rId29"/>
    <sheet name="南都留郡富士河口湖町" sheetId="33" r:id="rId30"/>
    <sheet name="北都留郡小菅村" sheetId="34" r:id="rId31"/>
    <sheet name="北都留郡丹波山村" sheetId="35" r:id="rId32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182" r:id="rId33"/>
    <pivotCache cacheId="2183" r:id="rId34"/>
    <pivotCache cacheId="2184" r:id="rId3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35" l="1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<sst xmlns="http://schemas.openxmlformats.org/spreadsheetml/2006/main" count="4162" uniqueCount="283">
  <si>
    <t>19000 山梨県</t>
  </si>
  <si>
    <t>19201 甲府市</t>
  </si>
  <si>
    <t>19202 富士吉田市</t>
  </si>
  <si>
    <t>19204 都留市</t>
  </si>
  <si>
    <t>19205 山梨市</t>
  </si>
  <si>
    <t>19206 大月市</t>
  </si>
  <si>
    <t>19207 韮崎市</t>
  </si>
  <si>
    <t>19208 南アルプス市</t>
  </si>
  <si>
    <t>19209 北杜市</t>
  </si>
  <si>
    <t>19210 甲斐市</t>
  </si>
  <si>
    <t>19211 笛吹市</t>
  </si>
  <si>
    <t>19212 上野原市</t>
  </si>
  <si>
    <t>19213 甲州市</t>
  </si>
  <si>
    <t>19214 中央市</t>
  </si>
  <si>
    <t>19346 西八代郡市川三郷町</t>
  </si>
  <si>
    <t>19364 南巨摩郡早川町</t>
  </si>
  <si>
    <t>19365 南巨摩郡身延町</t>
  </si>
  <si>
    <t>19366 南巨摩郡南部町</t>
  </si>
  <si>
    <t>19368 南巨摩郡富士川町</t>
  </si>
  <si>
    <t>19384 中巨摩郡昭和町</t>
  </si>
  <si>
    <t>19422 南都留郡道志村</t>
  </si>
  <si>
    <t>19423 南都留郡西桂町</t>
  </si>
  <si>
    <t>19424 南都留郡忍野村</t>
  </si>
  <si>
    <t>19425 南都留郡山中湖村</t>
  </si>
  <si>
    <t>19429 南都留郡鳴沢村</t>
  </si>
  <si>
    <t>19430 南都留郡富士河口湖町</t>
  </si>
  <si>
    <t>19442 北都留郡小菅村</t>
  </si>
  <si>
    <t>19443 北都留郡丹波山村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</si>
  <si>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</si>
  <si>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</si>
  <si>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</si>
  <si>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</si>
  <si>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</si>
  <si>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</si>
  <si>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</si>
  <si>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</si>
  <si>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</si>
  <si>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</si>
  <si>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</si>
  <si>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</si>
  <si>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</si>
  <si>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</si>
  <si>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</si>
  <si>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</si>
  <si>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</si>
  <si>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</si>
  <si>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</si>
  <si>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</si>
  <si>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</si>
  <si>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</si>
  <si>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</si>
  <si>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</si>
  <si>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</si>
  <si>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</si>
  <si>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11 繊維工業</t>
  </si>
  <si>
    <t>32 その他の製造業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</si>
  <si>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</si>
  <si>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</si>
  <si>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</si>
  <si>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</si>
  <si>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</si>
  <si>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</si>
  <si>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</si>
  <si>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</si>
  <si>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75 宿泊業</t>
  </si>
  <si>
    <t>76 飲食店</t>
  </si>
  <si>
    <t>78 洗濯・理容・美容・浴場業</t>
  </si>
  <si>
    <t>82 その他の教育，学習支援業</t>
  </si>
  <si>
    <t>83 医療業</t>
  </si>
  <si>
    <t>85 社会保険・社会福祉・介護事業</t>
  </si>
  <si>
    <t>89 自動車整備業</t>
  </si>
  <si>
    <t>54 機械器具卸売業</t>
  </si>
  <si>
    <t>68 不動産取引業</t>
  </si>
  <si>
    <t>18 プラスチック製品製造業（別掲を除く）</t>
  </si>
  <si>
    <t>53 建築材料，鉱物・金属材料等卸売業</t>
  </si>
  <si>
    <t>24 金属製品製造業</t>
  </si>
  <si>
    <t>25 はん用機械器具製造業</t>
  </si>
  <si>
    <t>26 生産用機械器具製造業</t>
  </si>
  <si>
    <t>09 食料品製造業</t>
  </si>
  <si>
    <t>10 飲料・たばこ・飼料製造業</t>
  </si>
  <si>
    <t>92 その他の事業サービス業</t>
  </si>
  <si>
    <t>79 その他の生活関連サービス業</t>
  </si>
  <si>
    <t>13 家具・装備品製造業</t>
  </si>
  <si>
    <t>52 飲食料品卸売業</t>
  </si>
  <si>
    <t>80 娯楽業</t>
  </si>
  <si>
    <t>28 電子部品・デバイス・電子回路製造業</t>
  </si>
  <si>
    <t>21 窯業・土石製品製造業</t>
  </si>
  <si>
    <t>61 無店舗小売業</t>
  </si>
  <si>
    <t>14 パルプ・紙・紙加工品製造業</t>
  </si>
  <si>
    <t>15 印刷・同関連業</t>
  </si>
  <si>
    <t>77 持ち帰り・配達飲食サービス業</t>
  </si>
  <si>
    <t>33 電気業</t>
  </si>
  <si>
    <t>39 情報サービス業</t>
  </si>
  <si>
    <t>70 物品賃貸業</t>
  </si>
  <si>
    <t>67 保険業（保険媒介代理業，保険サービス業を含む）</t>
  </si>
  <si>
    <t>12 木材・木製品製造業（家具を除く）</t>
  </si>
  <si>
    <t>22 鉄鋼業</t>
  </si>
  <si>
    <t>29 電気機械器具製造業</t>
  </si>
  <si>
    <t>31 輸送用機械器具製造業</t>
  </si>
  <si>
    <t>36 水道業</t>
  </si>
  <si>
    <t>43 道路旅客運送業</t>
  </si>
  <si>
    <t>88 廃棄物処理業</t>
  </si>
  <si>
    <t>41 映像・音声・文字情報制作業</t>
  </si>
  <si>
    <t>27 業務用機械器具製造業</t>
  </si>
  <si>
    <t>44 道路貨物運送業</t>
  </si>
  <si>
    <t>自治体</t>
  </si>
  <si>
    <t>産業中分類</t>
  </si>
  <si>
    <t>062 土木工事業（舗装工事業を除く）</t>
  </si>
  <si>
    <t>064 建築工事業（木造建築工事業を除く）</t>
  </si>
  <si>
    <t>065 木造建築工事業</t>
  </si>
  <si>
    <t>081 電気工事業</t>
  </si>
  <si>
    <t>589 その他の飲食料品小売業</t>
  </si>
  <si>
    <t>591 自動車小売業</t>
  </si>
  <si>
    <t>603 医薬品・化粧品小売業</t>
  </si>
  <si>
    <t>609 他に分類されない小売業</t>
  </si>
  <si>
    <t>692 貸家業，貸間業</t>
  </si>
  <si>
    <t>742 土木建築サービス業</t>
  </si>
  <si>
    <t>751 旅館，ホテル</t>
  </si>
  <si>
    <t>761 食堂，レストラン（専門料理店を除く）</t>
  </si>
  <si>
    <t>762 専門料理店</t>
  </si>
  <si>
    <t>765 酒場，ビヤホール</t>
  </si>
  <si>
    <t>766 バー，キャバレー，ナイトクラブ</t>
  </si>
  <si>
    <t>782 理容業</t>
  </si>
  <si>
    <t>783 美容業</t>
  </si>
  <si>
    <t>824 教養・技能教授業</t>
  </si>
  <si>
    <t>835 療術業</t>
  </si>
  <si>
    <t>891 自動車整備業</t>
  </si>
  <si>
    <t>321 貴金属・宝石製品製造業</t>
  </si>
  <si>
    <t>559 他に分類されない卸売業</t>
  </si>
  <si>
    <t>573 婦人・子供服小売業</t>
  </si>
  <si>
    <t>682 不動産代理業・仲介業</t>
  </si>
  <si>
    <t>691 不動産賃貸業（貸家業，貸間業を除く）</t>
  </si>
  <si>
    <t>693 駐車場業</t>
  </si>
  <si>
    <t>781 洗濯業</t>
  </si>
  <si>
    <t>083 管工事業（さく井工事業を除く）</t>
  </si>
  <si>
    <t>112 織物業</t>
  </si>
  <si>
    <t>763 そば・うどん店</t>
  </si>
  <si>
    <t>266 金属加工機械製造業</t>
  </si>
  <si>
    <t>269 その他の生産用機械・同部分品製造業</t>
  </si>
  <si>
    <t>605 燃料小売業</t>
  </si>
  <si>
    <t>823 学習塾</t>
  </si>
  <si>
    <t>079 その他の職別工事業</t>
  </si>
  <si>
    <t>183 工業用プラスチック製品製造業</t>
  </si>
  <si>
    <t>189 その他のプラスチック製品製造業</t>
  </si>
  <si>
    <t>585 酒小売業</t>
  </si>
  <si>
    <t>586 菓子・パン小売業</t>
  </si>
  <si>
    <t>767 喫茶店</t>
  </si>
  <si>
    <t>821 社会教育</t>
  </si>
  <si>
    <t>582 野菜・果実小売業</t>
  </si>
  <si>
    <t>071 大工工事業</t>
  </si>
  <si>
    <t>102 酒類製造業</t>
  </si>
  <si>
    <t>853 児童福祉事業</t>
  </si>
  <si>
    <t>441 一般貨物自動車運送業</t>
  </si>
  <si>
    <t>151 印刷業</t>
  </si>
  <si>
    <t>326 ペン・鉛筆・絵画用品・その他の事務用品製造業</t>
  </si>
  <si>
    <t>764 すし店</t>
  </si>
  <si>
    <t>929 他に分類されない事業サービス業</t>
  </si>
  <si>
    <t>076 板金・金物工事業</t>
  </si>
  <si>
    <t>091 畜産食料品製造業</t>
  </si>
  <si>
    <t>132 宗教用具製造業</t>
  </si>
  <si>
    <t>331 電気業</t>
  </si>
  <si>
    <t>392 情報処理・提供サービス業</t>
  </si>
  <si>
    <t>602 じゅう器小売業</t>
  </si>
  <si>
    <t>612 自動販売機による小売業</t>
  </si>
  <si>
    <t>702 産業用機械器具賃貸業</t>
  </si>
  <si>
    <t>726 デザイン業</t>
  </si>
  <si>
    <t>752 簡易宿所</t>
  </si>
  <si>
    <t>771 持ち帰り飲食サービス業</t>
  </si>
  <si>
    <t>772 配達飲食サービス業</t>
  </si>
  <si>
    <t>785 その他の公衆浴場業</t>
  </si>
  <si>
    <t>804 スポーツ施設提供業</t>
  </si>
  <si>
    <t>133 建具製造業</t>
  </si>
  <si>
    <t>142 紙製造業</t>
  </si>
  <si>
    <t>593 機械器具小売業（自動車，自転車を除く）</t>
  </si>
  <si>
    <t>601 家具・建具・畳小売業</t>
  </si>
  <si>
    <t>833 歯科診療所</t>
  </si>
  <si>
    <t>103 茶・コーヒー製造業（清涼飲料を除く）</t>
  </si>
  <si>
    <t>531 建築材料卸売業</t>
  </si>
  <si>
    <t>584 鮮魚小売業</t>
  </si>
  <si>
    <t>131 家具製造業</t>
  </si>
  <si>
    <t>722 公証人役場，司法書士事務所，土地家屋調査士事務所</t>
  </si>
  <si>
    <t>799 他に分類されない生活関連サービス業</t>
  </si>
  <si>
    <t>579 その他の織物・衣服・身の回り品小売業</t>
  </si>
  <si>
    <t>789 その他の洗濯・理容・美容・浴場業</t>
  </si>
  <si>
    <t>077 塗装工事業</t>
  </si>
  <si>
    <t>093 野菜缶詰・果実缶詰・農産保存食料品製造業</t>
  </si>
  <si>
    <t>094 調味料製造業</t>
  </si>
  <si>
    <t>101 清涼飲料製造業</t>
  </si>
  <si>
    <t>121 製材業，木製品製造業</t>
  </si>
  <si>
    <t>129 その他の木製品製造業（竹，とうを含む）</t>
  </si>
  <si>
    <t>225 鉄素形材製造業</t>
  </si>
  <si>
    <t>259 その他のはん用機械・同部分品製造業</t>
  </si>
  <si>
    <t>291 発電用・送電用・配電用電気機械器具製造業</t>
  </si>
  <si>
    <t>328 畳等生活雑貨製品製造業</t>
  </si>
  <si>
    <t>521 農畜産物・水産物卸売業</t>
  </si>
  <si>
    <t>604 農耕用品小売業</t>
  </si>
  <si>
    <t>704 自動車賃貸業</t>
  </si>
  <si>
    <t>729 その他の専門サービス業</t>
  </si>
  <si>
    <t>759 その他の宿泊業</t>
  </si>
  <si>
    <t>859 その他の社会保険・社会福祉・介護事業</t>
  </si>
  <si>
    <t>115 綱・網・レース・繊維粗製品製造業</t>
  </si>
  <si>
    <t>311 自動車・同附属品製造業</t>
  </si>
  <si>
    <t>360 管理，補助的経済活動を行う事業所</t>
  </si>
  <si>
    <t>694 不動産管理業</t>
  </si>
  <si>
    <t>705 スポーツ・娯楽用品賃貸業</t>
  </si>
  <si>
    <t>809 その他の娯楽業</t>
  </si>
  <si>
    <t>072 とび・土工・コンクリート工事業</t>
  </si>
  <si>
    <t>728 経営コンサルタント業，純粋持株会社</t>
  </si>
  <si>
    <t>611 通信販売・訪問販売小売業</t>
  </si>
  <si>
    <t>066 建築リフォーム工事業</t>
  </si>
  <si>
    <t>075 左官工事業</t>
  </si>
  <si>
    <t>106 飼料・有機質肥料製造業</t>
  </si>
  <si>
    <t>119 その他の繊維製品製造業</t>
  </si>
  <si>
    <t>361 上水道業</t>
  </si>
  <si>
    <t>433 一般貸切旅客自動車運送業</t>
  </si>
  <si>
    <t>522 食料・飲料卸売業</t>
  </si>
  <si>
    <t>581 各種食料品小売業</t>
  </si>
  <si>
    <t>244 建設用・建築用金属製品製造業（製缶板金業を含む）</t>
  </si>
  <si>
    <t>273 計量器・測定器・分析機器・試験機・測量機械器具・理化学機械器具製造業</t>
  </si>
  <si>
    <t>592 自転車小売業</t>
  </si>
  <si>
    <t>産業小分類</t>
  </si>
  <si>
    <t>19000　山梨県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</si>
  <si>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</si>
  <si>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</si>
  <si>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</si>
  <si>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</si>
  <si>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</si>
  <si>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19201　甲府市</t>
  </si>
  <si>
    <t>19202　富士吉田市</t>
  </si>
  <si>
    <t>19204　都留市</t>
  </si>
  <si>
    <t>19205　山梨市</t>
  </si>
  <si>
    <t>19206　大月市</t>
  </si>
  <si>
    <t>19207　韮崎市</t>
  </si>
  <si>
    <t>19208　南アルプス市</t>
  </si>
  <si>
    <t>19209　北杜市</t>
  </si>
  <si>
    <t>19210　甲斐市</t>
  </si>
  <si>
    <t>19211　笛吹市</t>
  </si>
  <si>
    <t>19212　上野原市</t>
  </si>
  <si>
    <t>19213　甲州市</t>
  </si>
  <si>
    <t>19214　中央市</t>
  </si>
  <si>
    <t>19346　西八代郡市川三郷町</t>
  </si>
  <si>
    <t>19364　南巨摩郡早川町</t>
  </si>
  <si>
    <t>19365　南巨摩郡身延町</t>
  </si>
  <si>
    <t>19366　南巨摩郡南部町</t>
  </si>
  <si>
    <t>19368　南巨摩郡富士川町</t>
  </si>
  <si>
    <t>19384　中巨摩郡昭和町</t>
  </si>
  <si>
    <t>19422　南都留郡道志村</t>
  </si>
  <si>
    <t>19423　南都留郡西桂町</t>
  </si>
  <si>
    <t>19424　南都留郡忍野村</t>
  </si>
  <si>
    <t>19425　南都留郡山中湖村</t>
  </si>
  <si>
    <t>19429　南都留郡鳴沢村</t>
  </si>
  <si>
    <t>19430　南都留郡富士河口湖町</t>
  </si>
  <si>
    <t>19442　北都留郡小菅村</t>
  </si>
  <si>
    <t>19443　北都留郡丹波山村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</si>
  <si>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</si>
  <si>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</si>
  <si>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</si>
  <si>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</si>
  <si>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</si>
  <si>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</si>
  <si>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</si>
  <si>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</si>
  <si>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</si>
  <si>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</si>
  <si>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</si>
  <si>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</si>
  <si>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</si>
  <si>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</si>
  <si>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西八代郡市川三郷町</t>
  </si>
  <si>
    <t>南巨摩郡早川町</t>
  </si>
  <si>
    <t>南巨摩郡身延町</t>
  </si>
  <si>
    <t>南巨摩郡南部町</t>
  </si>
  <si>
    <t>南巨摩郡富士川町</t>
  </si>
  <si>
    <t>中巨摩郡昭和町</t>
  </si>
  <si>
    <t>南都留郡道志村</t>
  </si>
  <si>
    <t>南都留郡西桂町</t>
  </si>
  <si>
    <t>南都留郡忍野村</t>
  </si>
  <si>
    <t>南都留郡山中湖村</t>
  </si>
  <si>
    <t>南都留郡鳴沢村</t>
  </si>
  <si>
    <t>南都留郡富士河口湖町</t>
  </si>
  <si>
    <t>北都留郡小菅村</t>
  </si>
  <si>
    <t>北都留郡丹波山村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</si>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</sst>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442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1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onnections" Target="connection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pivotCacheDefinition" Target="pivotCache/pivotCacheDefinition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3217592592" createdVersion="5" refreshedVersion="8" minRefreshableVersion="3" recordCount="420" xr:uid="{66E3CAE1-06B0-4CDF-A01A-C4641AF66DAE}">
  <cacheSource type="external" connectionId="1"/>
  <cacheFields count="11">
    <cacheField name="都道府県" numFmtId="0" sqlType="-9">
      <sharedItems count="1">
        <s v="19 山梨県"/>
      </sharedItems>
    </cacheField>
    <cacheField name="自治体名" numFmtId="0" sqlType="-9">
      <sharedItems count="28">
        <s v="山梨県"/>
        <s v="甲府市"/>
        <s v="富士吉田市"/>
        <s v="都留市"/>
        <s v="山梨市"/>
        <s v="大月市"/>
        <s v="韮崎市"/>
        <s v="南アルプス市"/>
        <s v="北杜市"/>
        <s v="甲斐市"/>
        <s v="笛吹市"/>
        <s v="上野原市"/>
        <s v="甲州市"/>
        <s v="中央市"/>
        <s v="西八代郡市川三郷町"/>
        <s v="南巨摩郡早川町"/>
        <s v="南巨摩郡身延町"/>
        <s v="南巨摩郡南部町"/>
        <s v="南巨摩郡富士川町"/>
        <s v="中巨摩郡昭和町"/>
        <s v="南都留郡道志村"/>
        <s v="南都留郡西桂町"/>
        <s v="南都留郡忍野村"/>
        <s v="南都留郡山中湖村"/>
        <s v="南都留郡鳴沢村"/>
        <s v="南都留郡富士河口湖町"/>
        <s v="北都留郡小菅村"/>
        <s v="北都留郡丹波山村"/>
      </sharedItems>
    </cacheField>
    <cacheField name="自治体" numFmtId="0" sqlType="-9">
      <sharedItems count="28">
        <s v="19000 山梨県"/>
        <s v="19201 甲府市"/>
        <s v="19202 富士吉田市"/>
        <s v="19204 都留市"/>
        <s v="19205 山梨市"/>
        <s v="19206 大月市"/>
        <s v="19207 韮崎市"/>
        <s v="19208 南アルプス市"/>
        <s v="19209 北杜市"/>
        <s v="19210 甲斐市"/>
        <s v="19211 笛吹市"/>
        <s v="19212 上野原市"/>
        <s v="19213 甲州市"/>
        <s v="19214 中央市"/>
        <s v="19346 西八代郡市川三郷町"/>
        <s v="19364 南巨摩郡早川町"/>
        <s v="19365 南巨摩郡身延町"/>
        <s v="19366 南巨摩郡南部町"/>
        <s v="19368 南巨摩郡富士川町"/>
        <s v="19384 中巨摩郡昭和町"/>
        <s v="19422 南都留郡道志村"/>
        <s v="19423 南都留郡西桂町"/>
        <s v="19424 南都留郡忍野村"/>
        <s v="19425 南都留郡山中湖村"/>
        <s v="19429 南都留郡鳴沢村"/>
        <s v="19430 南都留郡富士河口湖町"/>
        <s v="19442 北都留郡小菅村"/>
        <s v="19443 北都留郡丹波山村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5465"/>
    </cacheField>
    <cacheField name="構成比" numFmtId="0" sqlType="3">
      <sharedItems containsSemiMixedTypes="0" containsString="0" containsNumber="1" minValue="0" maxValue="55.82"/>
    </cacheField>
    <cacheField name="総数（個人）" numFmtId="0" sqlType="4">
      <sharedItems containsSemiMixedTypes="0" containsString="0" containsNumber="1" containsInteger="1" minValue="0" maxValue="3118"/>
    </cacheField>
    <cacheField name="構成比（個人）" numFmtId="0" sqlType="3">
      <sharedItems containsSemiMixedTypes="0" containsString="0" containsNumber="1" minValue="0" maxValue="79.33"/>
    </cacheField>
    <cacheField name="総数（法人）" numFmtId="0" sqlType="4">
      <sharedItems containsSemiMixedTypes="0" containsString="0" containsNumber="1" containsInteger="1" minValue="0" maxValue="2486"/>
    </cacheField>
    <cacheField name="構成比（法人）" numFmtId="0" sqlType="3">
      <sharedItems containsSemiMixedTypes="0" containsString="0" containsNumber="1" minValue="0" maxValue="50"/>
    </cacheField>
    <cacheField name="総数（法人以外の団体）" numFmtId="0" sqlType="4">
      <sharedItems containsSemiMixedTypes="0" containsString="0" containsNumber="1" containsInteger="1" minValue="0" maxValue="8" count="8">
        <n v="0"/>
        <n v="1"/>
        <n v="4"/>
        <n v="8"/>
        <n v="5"/>
        <n v="6"/>
        <n v="2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3345486108" createdVersion="5" refreshedVersion="8" minRefreshableVersion="3" recordCount="576" xr:uid="{792061E4-59B3-4C5A-8F8F-A1CD581F3CEC}">
  <cacheSource type="external" connectionId="2"/>
  <cacheFields count="14">
    <cacheField name="都道府県" numFmtId="0" sqlType="-9">
      <sharedItems count="1">
        <s v="19 山梨県"/>
      </sharedItems>
    </cacheField>
    <cacheField name="自治体名" numFmtId="0" sqlType="-9">
      <sharedItems count="28">
        <s v="山梨県"/>
        <s v="甲府市"/>
        <s v="富士吉田市"/>
        <s v="都留市"/>
        <s v="山梨市"/>
        <s v="大月市"/>
        <s v="韮崎市"/>
        <s v="南アルプス市"/>
        <s v="北杜市"/>
        <s v="甲斐市"/>
        <s v="笛吹市"/>
        <s v="上野原市"/>
        <s v="甲州市"/>
        <s v="中央市"/>
        <s v="西八代郡市川三郷町"/>
        <s v="南巨摩郡早川町"/>
        <s v="南巨摩郡身延町"/>
        <s v="南巨摩郡南部町"/>
        <s v="南巨摩郡富士川町"/>
        <s v="中巨摩郡昭和町"/>
        <s v="南都留郡道志村"/>
        <s v="南都留郡西桂町"/>
        <s v="南都留郡忍野村"/>
        <s v="南都留郡山中湖村"/>
        <s v="南都留郡鳴沢村"/>
        <s v="南都留郡富士河口湖町"/>
        <s v="北都留郡小菅村"/>
        <s v="北都留郡丹波山村"/>
      </sharedItems>
    </cacheField>
    <cacheField name="自治体" numFmtId="0" sqlType="-9">
      <sharedItems count="28">
        <s v="19000 山梨県"/>
        <s v="19201 甲府市"/>
        <s v="19202 富士吉田市"/>
        <s v="19204 都留市"/>
        <s v="19205 山梨市"/>
        <s v="19206 大月市"/>
        <s v="19207 韮崎市"/>
        <s v="19208 南アルプス市"/>
        <s v="19209 北杜市"/>
        <s v="19210 甲斐市"/>
        <s v="19211 笛吹市"/>
        <s v="19212 上野原市"/>
        <s v="19213 甲州市"/>
        <s v="19214 中央市"/>
        <s v="19346 西八代郡市川三郷町"/>
        <s v="19364 南巨摩郡早川町"/>
        <s v="19365 南巨摩郡身延町"/>
        <s v="19366 南巨摩郡南部町"/>
        <s v="19368 南巨摩郡富士川町"/>
        <s v="19384 中巨摩郡昭和町"/>
        <s v="19422 南都留郡道志村"/>
        <s v="19423 南都留郡西桂町"/>
        <s v="19424 南都留郡忍野村"/>
        <s v="19425 南都留郡山中湖村"/>
        <s v="19429 南都留郡鳴沢村"/>
        <s v="19430 南都留郡富士河口湖町"/>
        <s v="19442 北都留郡小菅村"/>
        <s v="19443 北都留郡丹波山村"/>
      </sharedItems>
    </cacheField>
    <cacheField name="産業分類コード" numFmtId="0" sqlType="-8">
      <sharedItems count="54">
        <s v="76"/>
        <s v="78"/>
        <s v="69"/>
        <s v="60"/>
        <s v="06"/>
        <s v="58"/>
        <s v="07"/>
        <s v="82"/>
        <s v="08"/>
        <s v="75"/>
        <s v="83"/>
        <s v="59"/>
        <s v="57"/>
        <s v="32"/>
        <s v="89"/>
        <s v="72"/>
        <s v="74"/>
        <s v="55"/>
        <s v="11"/>
        <s v="85"/>
        <s v="68"/>
        <s v="54"/>
        <s v="53"/>
        <s v="18"/>
        <s v="26"/>
        <s v="24"/>
        <s v="25"/>
        <s v="10"/>
        <s v="09"/>
        <s v="92"/>
        <s v="79"/>
        <s v="13"/>
        <s v="52"/>
        <s v="80"/>
        <s v="28"/>
        <s v="21"/>
        <s v="61"/>
        <s v="15"/>
        <s v="14"/>
        <s v="77"/>
        <s v="33"/>
        <s v="39"/>
        <s v="70"/>
        <s v="67"/>
        <s v="12"/>
        <s v="22"/>
        <s v="29"/>
        <s v="31"/>
        <s v="36"/>
        <s v="43"/>
        <s v="88"/>
        <s v="41"/>
        <s v="27"/>
        <s v="44"/>
      </sharedItems>
    </cacheField>
    <cacheField name="産業分類" numFmtId="0" sqlType="-9">
      <sharedItems count="54">
        <s v="飲食店"/>
        <s v="洗濯・理容・美容・浴場業"/>
        <s v="不動産賃貸業・管理業"/>
        <s v="その他の小売業"/>
        <s v="総合工事業"/>
        <s v="飲食料品小売業"/>
        <s v="職別工事業（設備工事業を除く）"/>
        <s v="その他の教育，学習支援業"/>
        <s v="設備工事業"/>
        <s v="宿泊業"/>
        <s v="医療業"/>
        <s v="機械器具小売業"/>
        <s v="織物・衣服・身の回り品小売業"/>
        <s v="その他の製造業"/>
        <s v="自動車整備業"/>
        <s v="専門サービス業（他に分類されないもの）"/>
        <s v="技術サービス業（他に分類されないもの）"/>
        <s v="その他の卸売業"/>
        <s v="繊維工業"/>
        <s v="社会保険・社会福祉・介護事業"/>
        <s v="不動産取引業"/>
        <s v="機械器具卸売業"/>
        <s v="建築材料，鉱物・金属材料等卸売業"/>
        <s v="プラスチック製品製造業（別掲を除く）"/>
        <s v="生産用機械器具製造業"/>
        <s v="金属製品製造業"/>
        <s v="はん用機械器具製造業"/>
        <s v="飲料・たばこ・飼料製造業"/>
        <s v="食料品製造業"/>
        <s v="その他の事業サービス業"/>
        <s v="その他の生活関連サービス業"/>
        <s v="家具・装備品製造業"/>
        <s v="飲食料品卸売業"/>
        <s v="娯楽業"/>
        <s v="電子部品・デバイス・電子回路製造業"/>
        <s v="窯業・土石製品製造業"/>
        <s v="無店舗小売業"/>
        <s v="印刷・同関連業"/>
        <s v="パルプ・紙・紙加工品製造業"/>
        <s v="持ち帰り・配達飲食サービス業"/>
        <s v="電気業"/>
        <s v="情報サービス業"/>
        <s v="物品賃貸業"/>
        <s v="保険業（保険媒介代理業，保険サービス業を含む）"/>
        <s v="木材・木製品製造業（家具を除く）"/>
        <s v="鉄鋼業"/>
        <s v="電気機械器具製造業"/>
        <s v="輸送用機械器具製造業"/>
        <s v="水道業"/>
        <s v="道路旅客運送業"/>
        <s v="廃棄物処理業"/>
        <s v="映像・音声・文字情報制作業"/>
        <s v="業務用機械器具製造業"/>
        <s v="道路貨物運送業"/>
      </sharedItems>
    </cacheField>
    <cacheField name="産業中分類" numFmtId="0" sqlType="-9">
      <sharedItems count="54">
        <s v="76 飲食店"/>
        <s v="78 洗濯・理容・美容・浴場業"/>
        <s v="69 不動産賃貸業・管理業"/>
        <s v="60 その他の小売業"/>
        <s v="06 総合工事業"/>
        <s v="58 飲食料品小売業"/>
        <s v="07 職別工事業（設備工事業を除く）"/>
        <s v="82 その他の教育，学習支援業"/>
        <s v="08 設備工事業"/>
        <s v="75 宿泊業"/>
        <s v="83 医療業"/>
        <s v="59 機械器具小売業"/>
        <s v="57 織物・衣服・身の回り品小売業"/>
        <s v="32 その他の製造業"/>
        <s v="89 自動車整備業"/>
        <s v="72 専門サービス業（他に分類されないもの）"/>
        <s v="74 技術サービス業（他に分類されないもの）"/>
        <s v="55 その他の卸売業"/>
        <s v="11 繊維工業"/>
        <s v="85 社会保険・社会福祉・介護事業"/>
        <s v="68 不動産取引業"/>
        <s v="54 機械器具卸売業"/>
        <s v="53 建築材料，鉱物・金属材料等卸売業"/>
        <s v="18 プラスチック製品製造業（別掲を除く）"/>
        <s v="26 生産用機械器具製造業"/>
        <s v="24 金属製品製造業"/>
        <s v="25 はん用機械器具製造業"/>
        <s v="10 飲料・たばこ・飼料製造業"/>
        <s v="09 食料品製造業"/>
        <s v="92 その他の事業サービス業"/>
        <s v="79 その他の生活関連サービス業"/>
        <s v="13 家具・装備品製造業"/>
        <s v="52 飲食料品卸売業"/>
        <s v="80 娯楽業"/>
        <s v="28 電子部品・デバイス・電子回路製造業"/>
        <s v="21 窯業・土石製品製造業"/>
        <s v="61 無店舗小売業"/>
        <s v="15 印刷・同関連業"/>
        <s v="14 パルプ・紙・紙加工品製造業"/>
        <s v="77 持ち帰り・配達飲食サービス業"/>
        <s v="33 電気業"/>
        <s v="39 情報サービス業"/>
        <s v="70 物品賃貸業"/>
        <s v="67 保険業（保険媒介代理業，保険サービス業を含む）"/>
        <s v="12 木材・木製品製造業（家具を除く）"/>
        <s v="22 鉄鋼業"/>
        <s v="29 電気機械器具製造業"/>
        <s v="31 輸送用機械器具製造業"/>
        <s v="36 水道業"/>
        <s v="43 道路旅客運送業"/>
        <s v="88 廃棄物処理業"/>
        <s v="41 映像・音声・文字情報制作業"/>
        <s v="27 業務用機械器具製造業"/>
        <s v="44 道路貨物運送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2861" count="146">
        <n v="2861"/>
        <n v="2393"/>
        <n v="1791"/>
        <n v="1719"/>
        <n v="1627"/>
        <n v="1113"/>
        <n v="1087"/>
        <n v="960"/>
        <n v="819"/>
        <n v="748"/>
        <n v="725"/>
        <n v="649"/>
        <n v="575"/>
        <n v="550"/>
        <n v="548"/>
        <n v="533"/>
        <n v="528"/>
        <n v="391"/>
        <n v="366"/>
        <n v="336"/>
        <n v="810"/>
        <n v="652"/>
        <n v="502"/>
        <n v="427"/>
        <n v="248"/>
        <n v="246"/>
        <n v="237"/>
        <n v="231"/>
        <n v="230"/>
        <n v="190"/>
        <n v="186"/>
        <n v="177"/>
        <n v="174"/>
        <n v="170"/>
        <n v="151"/>
        <n v="144"/>
        <n v="121"/>
        <n v="103"/>
        <n v="85"/>
        <n v="83"/>
        <n v="325"/>
        <n v="212"/>
        <n v="198"/>
        <n v="150"/>
        <n v="128"/>
        <n v="115"/>
        <n v="88"/>
        <n v="74"/>
        <n v="73"/>
        <n v="57"/>
        <n v="56"/>
        <n v="52"/>
        <n v="36"/>
        <n v="35"/>
        <n v="32"/>
        <n v="31"/>
        <n v="26"/>
        <n v="23"/>
        <n v="117"/>
        <n v="109"/>
        <n v="108"/>
        <n v="72"/>
        <n v="68"/>
        <n v="62"/>
        <n v="53"/>
        <n v="42"/>
        <n v="38"/>
        <n v="29"/>
        <n v="27"/>
        <n v="25"/>
        <n v="24"/>
        <n v="19"/>
        <n v="18"/>
        <n v="98"/>
        <n v="97"/>
        <n v="60"/>
        <n v="58"/>
        <n v="43"/>
        <n v="34"/>
        <n v="30"/>
        <n v="17"/>
        <n v="14"/>
        <n v="13"/>
        <n v="12"/>
        <n v="10"/>
        <n v="71"/>
        <n v="66"/>
        <n v="47"/>
        <n v="28"/>
        <n v="21"/>
        <n v="15"/>
        <n v="63"/>
        <n v="55"/>
        <n v="39"/>
        <n v="22"/>
        <n v="20"/>
        <n v="16"/>
        <n v="171"/>
        <n v="123"/>
        <n v="100"/>
        <n v="96"/>
        <n v="87"/>
        <n v="75"/>
        <n v="59"/>
        <n v="51"/>
        <n v="50"/>
        <n v="33"/>
        <n v="215"/>
        <n v="152"/>
        <n v="136"/>
        <n v="133"/>
        <n v="92"/>
        <n v="48"/>
        <n v="41"/>
        <n v="40"/>
        <n v="223"/>
        <n v="202"/>
        <n v="163"/>
        <n v="127"/>
        <n v="105"/>
        <n v="69"/>
        <n v="49"/>
        <n v="172"/>
        <n v="157"/>
        <n v="101"/>
        <n v="110"/>
        <n v="61"/>
        <n v="45"/>
        <n v="44"/>
        <n v="11"/>
        <n v="9"/>
        <n v="8"/>
        <n v="93"/>
        <n v="90"/>
        <n v="37"/>
        <n v="7"/>
        <n v="6"/>
        <n v="4"/>
        <n v="3"/>
        <n v="2"/>
        <n v="1"/>
        <n v="5"/>
        <n v="120"/>
        <n v="129"/>
        <n v="166"/>
        <n v="160"/>
      </sharedItems>
    </cacheField>
    <cacheField name="構成比" numFmtId="0" sqlType="3">
      <sharedItems containsSemiMixedTypes="0" containsString="0" containsNumber="1" minValue="0.68" maxValue="44.18" count="309">
        <n v="11.26"/>
        <n v="9.42"/>
        <n v="7.05"/>
        <n v="6.76"/>
        <n v="6.4"/>
        <n v="4.38"/>
        <n v="4.28"/>
        <n v="3.78"/>
        <n v="3.22"/>
        <n v="2.94"/>
        <n v="2.85"/>
        <n v="2.5499999999999998"/>
        <n v="2.2599999999999998"/>
        <n v="2.16"/>
        <n v="2.1"/>
        <n v="2.08"/>
        <n v="1.54"/>
        <n v="1.44"/>
        <n v="1.32"/>
        <n v="13.08"/>
        <n v="10.53"/>
        <n v="8.1"/>
        <n v="6.89"/>
        <n v="4"/>
        <n v="3.97"/>
        <n v="3.83"/>
        <n v="3.73"/>
        <n v="3.71"/>
        <n v="3.07"/>
        <n v="3"/>
        <n v="2.86"/>
        <n v="2.81"/>
        <n v="2.74"/>
        <n v="2.44"/>
        <n v="2.3199999999999998"/>
        <n v="1.95"/>
        <n v="1.66"/>
        <n v="1.37"/>
        <n v="1.34"/>
        <n v="14.52"/>
        <n v="9.4700000000000006"/>
        <n v="8.84"/>
        <n v="6.7"/>
        <n v="5.72"/>
        <n v="5.14"/>
        <n v="3.93"/>
        <n v="3.31"/>
        <n v="3.26"/>
        <n v="2.5"/>
        <n v="1.61"/>
        <n v="1.56"/>
        <n v="1.43"/>
        <n v="1.38"/>
        <n v="1.1599999999999999"/>
        <n v="1.03"/>
        <n v="9.6300000000000008"/>
        <n v="8.9700000000000006"/>
        <n v="8.89"/>
        <n v="5.93"/>
        <n v="5.6"/>
        <n v="5.0999999999999996"/>
        <n v="4.3600000000000003"/>
        <n v="3.46"/>
        <n v="3.13"/>
        <n v="2.96"/>
        <n v="2.39"/>
        <n v="2.2200000000000002"/>
        <n v="2.06"/>
        <n v="1.98"/>
        <n v="1.48"/>
        <n v="10.66"/>
        <n v="10.55"/>
        <n v="7.94"/>
        <n v="6.53"/>
        <n v="6.31"/>
        <n v="6.2"/>
        <n v="4.68"/>
        <n v="3.7"/>
        <n v="3.16"/>
        <n v="2.83"/>
        <n v="2.61"/>
        <n v="1.85"/>
        <n v="1.52"/>
        <n v="1.41"/>
        <n v="1.31"/>
        <n v="1.0900000000000001"/>
        <n v="8.7899999999999991"/>
        <n v="8.17"/>
        <n v="7.67"/>
        <n v="7.18"/>
        <n v="5.82"/>
        <n v="5.32"/>
        <n v="3.47"/>
        <n v="2.6"/>
        <n v="2.35"/>
        <n v="2.23"/>
        <n v="1.86"/>
        <n v="1.73"/>
        <n v="1.49"/>
        <n v="10.33"/>
        <n v="8.75"/>
        <n v="7.65"/>
        <n v="6.68"/>
        <n v="4.74"/>
        <n v="4.37"/>
        <n v="4.25"/>
        <n v="2.92"/>
        <n v="2.67"/>
        <n v="2.4300000000000002"/>
        <n v="2.19"/>
        <n v="2.0699999999999998"/>
        <n v="1.94"/>
        <n v="1.82"/>
        <n v="1.7"/>
        <n v="1.46"/>
        <n v="1.22"/>
        <n v="10.93"/>
        <n v="7.86"/>
        <n v="6.39"/>
        <n v="6.14"/>
        <n v="5.56"/>
        <n v="4.8"/>
        <n v="3.77"/>
        <n v="3.58"/>
        <n v="3.52"/>
        <n v="3.2"/>
        <n v="2.75"/>
        <n v="2.11"/>
        <n v="2.0499999999999998"/>
        <n v="1.6"/>
        <n v="1.47"/>
        <n v="13.43"/>
        <n v="9.49"/>
        <n v="8.49"/>
        <n v="8.31"/>
        <n v="6"/>
        <n v="5.75"/>
        <n v="4.12"/>
        <n v="3.56"/>
        <n v="2.69"/>
        <n v="2.56"/>
        <n v="2.37"/>
        <n v="2"/>
        <n v="1.87"/>
        <n v="1.69"/>
        <n v="1.25"/>
        <n v="1"/>
        <n v="12.54"/>
        <n v="11.36"/>
        <n v="9.17"/>
        <n v="7.14"/>
        <n v="5.91"/>
        <n v="5.17"/>
        <n v="4.16"/>
        <n v="3.88"/>
        <n v="2.76"/>
        <n v="2.64"/>
        <n v="2.14"/>
        <n v="2.02"/>
        <n v="1.63"/>
        <n v="1.24"/>
        <n v="1.1200000000000001"/>
        <n v="10.98"/>
        <n v="10.029999999999999"/>
        <n v="8.68"/>
        <n v="6.45"/>
        <n v="4.21"/>
        <n v="3.64"/>
        <n v="3.32"/>
        <n v="3.19"/>
        <n v="2.68"/>
        <n v="1.79"/>
        <n v="1.72"/>
        <n v="1.4"/>
        <n v="15.36"/>
        <n v="8.52"/>
        <n v="6.98"/>
        <n v="6.56"/>
        <n v="6.28"/>
        <n v="6.15"/>
        <n v="5.31"/>
        <n v="3.91"/>
        <n v="2.65"/>
        <n v="2.09"/>
        <n v="1.68"/>
        <n v="1.26"/>
        <n v="11.11"/>
        <n v="10.75"/>
        <n v="8.24"/>
        <n v="7.53"/>
        <n v="5.97"/>
        <n v="4.66"/>
        <n v="2.99"/>
        <n v="2.5099999999999998"/>
        <n v="1.91"/>
        <n v="1.67"/>
        <n v="1.55"/>
        <n v="1.08"/>
        <n v="15.73"/>
        <n v="9.75"/>
        <n v="5.33"/>
        <n v="4.8099999999999996"/>
        <n v="4.42"/>
        <n v="3.12"/>
        <n v="2.4700000000000002"/>
        <n v="8.32"/>
        <n v="7.88"/>
        <n v="7.66"/>
        <n v="6.78"/>
        <n v="5.47"/>
        <n v="3.72"/>
        <n v="3.28"/>
        <n v="3.06"/>
        <n v="2.84"/>
        <n v="2.41"/>
        <n v="1.97"/>
        <n v="1.53"/>
        <n v="28.26"/>
        <n v="15.22"/>
        <n v="8.6999999999999993"/>
        <n v="6.52"/>
        <n v="4.3499999999999996"/>
        <n v="2.17"/>
        <n v="14.74"/>
        <n v="9.58"/>
        <n v="8.11"/>
        <n v="4.91"/>
        <n v="4.18"/>
        <n v="2.7"/>
        <n v="2.21"/>
        <n v="1.23"/>
        <n v="11.81"/>
        <n v="11.02"/>
        <n v="9.4499999999999993"/>
        <n v="5.51"/>
        <n v="3.94"/>
        <n v="2.36"/>
        <n v="1.57"/>
        <n v="1.18"/>
        <n v="12.14"/>
        <n v="9.3000000000000007"/>
        <n v="8.27"/>
        <n v="7.49"/>
        <n v="5.94"/>
        <n v="4.6500000000000004"/>
        <n v="3.36"/>
        <n v="2.58"/>
        <n v="2.33"/>
        <n v="1.81"/>
        <n v="1.29"/>
        <n v="13.73"/>
        <n v="10.3"/>
        <n v="10.07"/>
        <n v="7.09"/>
        <n v="6.64"/>
        <n v="4.6900000000000004"/>
        <n v="4.58"/>
        <n v="4.2300000000000004"/>
        <n v="3.09"/>
        <n v="2.52"/>
        <n v="1.83"/>
        <n v="31.37"/>
        <n v="10.78"/>
        <n v="8.82"/>
        <n v="5.88"/>
        <n v="4.9000000000000004"/>
        <n v="3.92"/>
        <n v="1.96"/>
        <n v="0.98"/>
        <n v="14.06"/>
        <n v="7.81"/>
        <n v="6.25"/>
        <n v="2.34"/>
        <n v="17.670000000000002"/>
        <n v="5.64"/>
        <n v="4.51"/>
        <n v="4.1399999999999997"/>
        <n v="3.01"/>
        <n v="2.63"/>
        <n v="1.88"/>
        <n v="1.5"/>
        <n v="1.1299999999999999"/>
        <n v="44.18"/>
        <n v="10.27"/>
        <n v="4.79"/>
        <n v="3.42"/>
        <n v="3.08"/>
        <n v="2.4"/>
        <n v="0.68"/>
        <n v="12.26"/>
        <n v="9.43"/>
        <n v="6.6"/>
        <n v="5.66"/>
        <n v="4.72"/>
        <n v="1.89"/>
        <n v="16.89"/>
        <n v="16.28"/>
        <n v="6.41"/>
        <n v="5.7"/>
        <n v="5.29"/>
        <n v="3.87"/>
        <n v="3.66"/>
        <n v="2.2400000000000002"/>
        <n v="1.42"/>
        <n v="19.57"/>
        <n v="17.39"/>
        <n v="10.87"/>
        <n v="29.41"/>
        <n v="11.76"/>
      </sharedItems>
    </cacheField>
    <cacheField name="総数（個人）" numFmtId="0" sqlType="4">
      <sharedItems containsSemiMixedTypes="0" containsString="0" containsNumber="1" containsInteger="1" minValue="0" maxValue="2535" count="113">
        <n v="2535"/>
        <n v="2070"/>
        <n v="1128"/>
        <n v="966"/>
        <n v="547"/>
        <n v="867"/>
        <n v="661"/>
        <n v="640"/>
        <n v="318"/>
        <n v="557"/>
        <n v="667"/>
        <n v="431"/>
        <n v="342"/>
        <n v="293"/>
        <n v="445"/>
        <n v="362"/>
        <n v="272"/>
        <n v="104"/>
        <n v="279"/>
        <n v="2"/>
        <n v="707"/>
        <n v="562"/>
        <n v="223"/>
        <n v="220"/>
        <n v="54"/>
        <n v="173"/>
        <n v="166"/>
        <n v="108"/>
        <n v="171"/>
        <n v="122"/>
        <n v="35"/>
        <n v="36"/>
        <n v="88"/>
        <n v="62"/>
        <n v="58"/>
        <n v="16"/>
        <n v="83"/>
        <n v="8"/>
        <n v="1"/>
        <n v="296"/>
        <n v="167"/>
        <n v="106"/>
        <n v="53"/>
        <n v="65"/>
        <n v="69"/>
        <n v="71"/>
        <n v="40"/>
        <n v="39"/>
        <n v="28"/>
        <n v="38"/>
        <n v="29"/>
        <n v="17"/>
        <n v="21"/>
        <n v="20"/>
        <n v="9"/>
        <n v="97"/>
        <n v="92"/>
        <n v="49"/>
        <n v="33"/>
        <n v="31"/>
        <n v="32"/>
        <n v="14"/>
        <n v="13"/>
        <n v="19"/>
        <n v="22"/>
        <n v="84"/>
        <n v="34"/>
        <n v="25"/>
        <n v="10"/>
        <n v="18"/>
        <n v="0"/>
        <n v="5"/>
        <n v="64"/>
        <n v="48"/>
        <n v="15"/>
        <n v="6"/>
        <n v="12"/>
        <n v="7"/>
        <n v="4"/>
        <n v="73"/>
        <n v="60"/>
        <n v="30"/>
        <n v="23"/>
        <n v="3"/>
        <n v="147"/>
        <n v="109"/>
        <n v="63"/>
        <n v="55"/>
        <n v="57"/>
        <n v="26"/>
        <n v="180"/>
        <n v="125"/>
        <n v="86"/>
        <n v="66"/>
        <n v="43"/>
        <n v="42"/>
        <n v="168"/>
        <n v="148"/>
        <n v="37"/>
        <n v="56"/>
        <n v="27"/>
        <n v="24"/>
        <n v="153"/>
        <n v="132"/>
        <n v="103"/>
        <n v="47"/>
        <n v="96"/>
        <n v="41"/>
        <n v="11"/>
        <n v="79"/>
        <n v="59"/>
        <n v="131"/>
        <n v="141"/>
      </sharedItems>
    </cacheField>
    <cacheField name="構成比（個人）" numFmtId="0" sqlType="3">
      <sharedItems containsSemiMixedTypes="0" containsString="0" containsNumber="1" minValue="0" maxValue="61.33" count="312">
        <n v="16.87"/>
        <n v="13.78"/>
        <n v="7.51"/>
        <n v="6.43"/>
        <n v="3.64"/>
        <n v="5.77"/>
        <n v="4.4000000000000004"/>
        <n v="4.26"/>
        <n v="2.12"/>
        <n v="3.71"/>
        <n v="4.4400000000000004"/>
        <n v="2.87"/>
        <n v="2.2799999999999998"/>
        <n v="1.95"/>
        <n v="2.96"/>
        <n v="2.41"/>
        <n v="1.81"/>
        <n v="0.69"/>
        <n v="1.86"/>
        <n v="0.01"/>
        <n v="21.46"/>
        <n v="17.059999999999999"/>
        <n v="6.77"/>
        <n v="6.68"/>
        <n v="1.64"/>
        <n v="5.25"/>
        <n v="5.04"/>
        <n v="3.28"/>
        <n v="5.19"/>
        <n v="3.7"/>
        <n v="1.06"/>
        <n v="1.0900000000000001"/>
        <n v="2.67"/>
        <n v="1.88"/>
        <n v="1.76"/>
        <n v="0.49"/>
        <n v="2.52"/>
        <n v="0.24"/>
        <n v="0.03"/>
        <n v="20.37"/>
        <n v="11.77"/>
        <n v="11.49"/>
        <n v="7.3"/>
        <n v="3.65"/>
        <n v="4.47"/>
        <n v="4.75"/>
        <n v="2.48"/>
        <n v="4.8899999999999997"/>
        <n v="2.75"/>
        <n v="2.68"/>
        <n v="1.93"/>
        <n v="2.62"/>
        <n v="2"/>
        <n v="1.17"/>
        <n v="1.45"/>
        <n v="1.38"/>
        <n v="0.62"/>
        <n v="0.55000000000000004"/>
        <n v="12"/>
        <n v="13.12"/>
        <n v="11.39"/>
        <n v="6.06"/>
        <n v="4.08"/>
        <n v="4.95"/>
        <n v="3.84"/>
        <n v="3.96"/>
        <n v="1.73"/>
        <n v="4.46"/>
        <n v="1.61"/>
        <n v="2.35"/>
        <n v="2.72"/>
        <n v="1.98"/>
        <n v="0.99"/>
        <n v="14.61"/>
        <n v="14.79"/>
        <n v="6.87"/>
        <n v="8.6300000000000008"/>
        <n v="3.52"/>
        <n v="5.99"/>
        <n v="5.46"/>
        <n v="2.99"/>
        <n v="3.17"/>
        <n v="0"/>
        <n v="0.35"/>
        <n v="1.41"/>
        <n v="0.88"/>
        <n v="1.58"/>
        <n v="12.17"/>
        <n v="11.79"/>
        <n v="9.1300000000000008"/>
        <n v="6.65"/>
        <n v="6.08"/>
        <n v="3.23"/>
        <n v="1.71"/>
        <n v="2.4700000000000002"/>
        <n v="2.66"/>
        <n v="2.85"/>
        <n v="1.1399999999999999"/>
        <n v="1.33"/>
        <n v="0.76"/>
        <n v="15.7"/>
        <n v="12.9"/>
        <n v="4.3"/>
        <n v="8.39"/>
        <n v="7.53"/>
        <n v="4.7300000000000004"/>
        <n v="6.45"/>
        <n v="4.5199999999999996"/>
        <n v="1.94"/>
        <n v="2.58"/>
        <n v="4.09"/>
        <n v="3.01"/>
        <n v="2.8"/>
        <n v="1.51"/>
        <n v="1.72"/>
        <n v="0.43"/>
        <n v="1.08"/>
        <n v="0.65"/>
        <n v="15.77"/>
        <n v="4.29"/>
        <n v="11.7"/>
        <n v="6.76"/>
        <n v="5.9"/>
        <n v="6.12"/>
        <n v="5.79"/>
        <n v="5.26"/>
        <n v="5.15"/>
        <n v="1.82"/>
        <n v="2.79"/>
        <n v="1.39"/>
        <n v="2.15"/>
        <n v="1.5"/>
        <n v="19.149999999999999"/>
        <n v="13.3"/>
        <n v="8.94"/>
        <n v="9.15"/>
        <n v="7.02"/>
        <n v="3.72"/>
        <n v="4.57"/>
        <n v="2.77"/>
        <n v="1.6"/>
        <n v="2.34"/>
        <n v="1.7"/>
        <n v="0.85"/>
        <n v="0.53"/>
        <n v="16.53"/>
        <n v="15.43"/>
        <n v="13.59"/>
        <n v="3.4"/>
        <n v="5.14"/>
        <n v="3.95"/>
        <n v="6.52"/>
        <n v="5.97"/>
        <n v="3.21"/>
        <n v="2.2000000000000002"/>
        <n v="1.19"/>
        <n v="0.73"/>
        <n v="0.46"/>
        <n v="1.29"/>
        <n v="0.18"/>
        <n v="16.829999999999998"/>
        <n v="14.52"/>
        <n v="11.33"/>
        <n v="4.07"/>
        <n v="5.83"/>
        <n v="7.04"/>
        <n v="5.17"/>
        <n v="2.42"/>
        <n v="3.3"/>
        <n v="2.09"/>
        <n v="2.5299999999999998"/>
        <n v="1.1000000000000001"/>
        <n v="1.32"/>
        <n v="1.54"/>
        <n v="0.77"/>
        <n v="21.1"/>
        <n v="13.19"/>
        <n v="5.49"/>
        <n v="8.1300000000000008"/>
        <n v="9.01"/>
        <n v="7.25"/>
        <n v="2.86"/>
        <n v="0.22"/>
        <n v="16.600000000000001"/>
        <n v="15.25"/>
        <n v="4.83"/>
        <n v="8.11"/>
        <n v="7.72"/>
        <n v="5.6"/>
        <n v="4.63"/>
        <n v="3.86"/>
        <n v="4.25"/>
        <n v="2.7"/>
        <n v="2.3199999999999998"/>
        <n v="2.9"/>
        <n v="0.97"/>
        <n v="1.74"/>
        <n v="1.35"/>
        <n v="22.34"/>
        <n v="13.88"/>
        <n v="12.8"/>
        <n v="4.12"/>
        <n v="2.6"/>
        <n v="3.47"/>
        <n v="5.64"/>
        <n v="3.25"/>
        <n v="2.39"/>
        <n v="3.69"/>
        <n v="2.17"/>
        <n v="1.52"/>
        <n v="0.87"/>
        <n v="12.85"/>
        <n v="11.11"/>
        <n v="3.13"/>
        <n v="7.99"/>
        <n v="5.56"/>
        <n v="8.33"/>
        <n v="3.82"/>
        <n v="2.78"/>
        <n v="2.4300000000000002"/>
        <n v="4.51"/>
        <n v="2.08"/>
        <n v="1.04"/>
        <n v="43.48"/>
        <n v="17.39"/>
        <n v="4.3499999999999996"/>
        <n v="8.6999999999999993"/>
        <n v="13.57"/>
        <n v="12.86"/>
        <n v="11.07"/>
        <n v="10.36"/>
        <n v="6.79"/>
        <n v="3.93"/>
        <n v="1.79"/>
        <n v="2.5"/>
        <n v="1.43"/>
        <n v="0.71"/>
        <n v="8.89"/>
        <n v="7.78"/>
        <n v="13.33"/>
        <n v="12.78"/>
        <n v="7.22"/>
        <n v="2.2200000000000002"/>
        <n v="0.56000000000000005"/>
        <n v="3.33"/>
        <n v="1.1100000000000001"/>
        <n v="1.67"/>
        <n v="18.78"/>
        <n v="3.49"/>
        <n v="8.3000000000000007"/>
        <n v="12.66"/>
        <n v="7.42"/>
        <n v="4.8"/>
        <n v="4.37"/>
        <n v="3.06"/>
        <n v="1.31"/>
        <n v="2.1800000000000002"/>
        <n v="1.75"/>
        <n v="0.44"/>
        <n v="23.46"/>
        <n v="16.63"/>
        <n v="12.53"/>
        <n v="5.24"/>
        <n v="2.0499999999999998"/>
        <n v="5.92"/>
        <n v="5.01"/>
        <n v="1.37"/>
        <n v="3.19"/>
        <n v="3.87"/>
        <n v="0.23"/>
        <n v="0.91"/>
        <n v="43.06"/>
        <n v="12.5"/>
        <n v="6.94"/>
        <n v="4.17"/>
        <n v="18.75"/>
        <n v="6.25"/>
        <n v="10"/>
        <n v="7.5"/>
        <n v="1.25"/>
        <n v="5"/>
        <n v="11.25"/>
        <n v="11.88"/>
        <n v="8.75"/>
        <n v="5.63"/>
        <n v="3.75"/>
        <n v="0.63"/>
        <n v="61.33"/>
        <n v="18"/>
        <n v="4.67"/>
        <n v="0.67"/>
        <n v="10.71"/>
        <n v="7.14"/>
        <n v="8.93"/>
        <n v="3.57"/>
        <n v="5.36"/>
        <n v="21.8"/>
        <n v="5.66"/>
        <n v="2.83"/>
        <n v="6.99"/>
        <n v="3.83"/>
        <n v="3.66"/>
        <n v="1.83"/>
        <n v="1.1599999999999999"/>
        <n v="13.79"/>
        <n v="27.59"/>
        <n v="10.34"/>
        <n v="6.9"/>
        <n v="3.45"/>
        <n v="38.1"/>
        <n v="14.29"/>
        <n v="4.76"/>
      </sharedItems>
    </cacheField>
    <cacheField name="総数（法人）" numFmtId="0" sqlType="4">
      <sharedItems containsSemiMixedTypes="0" containsString="0" containsNumber="1" containsInteger="1" minValue="0" maxValue="1080" count="87">
        <n v="324"/>
        <n v="316"/>
        <n v="660"/>
        <n v="751"/>
        <n v="1080"/>
        <n v="240"/>
        <n v="426"/>
        <n v="246"/>
        <n v="501"/>
        <n v="185"/>
        <n v="53"/>
        <n v="218"/>
        <n v="233"/>
        <n v="257"/>
        <n v="103"/>
        <n v="171"/>
        <n v="241"/>
        <n v="287"/>
        <n v="87"/>
        <n v="261"/>
        <n v="90"/>
        <n v="279"/>
        <n v="206"/>
        <n v="194"/>
        <n v="67"/>
        <n v="71"/>
        <n v="123"/>
        <n v="59"/>
        <n v="16"/>
        <n v="64"/>
        <n v="142"/>
        <n v="138"/>
        <n v="82"/>
        <n v="89"/>
        <n v="85"/>
        <n v="105"/>
        <n v="20"/>
        <n v="77"/>
        <n v="72"/>
        <n v="28"/>
        <n v="41"/>
        <n v="31"/>
        <n v="44"/>
        <n v="75"/>
        <n v="50"/>
        <n v="19"/>
        <n v="46"/>
        <n v="3"/>
        <n v="37"/>
        <n v="17"/>
        <n v="24"/>
        <n v="13"/>
        <n v="7"/>
        <n v="18"/>
        <n v="11"/>
        <n v="15"/>
        <n v="23"/>
        <n v="35"/>
        <n v="22"/>
        <n v="8"/>
        <n v="6"/>
        <n v="0"/>
        <n v="9"/>
        <n v="5"/>
        <n v="10"/>
        <n v="14"/>
        <n v="34"/>
        <n v="38"/>
        <n v="2"/>
        <n v="12"/>
        <n v="1"/>
        <n v="4"/>
        <n v="33"/>
        <n v="43"/>
        <n v="83"/>
        <n v="30"/>
        <n v="36"/>
        <n v="27"/>
        <n v="79"/>
        <n v="49"/>
        <n v="25"/>
        <n v="47"/>
        <n v="29"/>
        <n v="21"/>
        <n v="26"/>
        <n v="39"/>
        <n v="32"/>
      </sharedItems>
    </cacheField>
    <cacheField name="構成比（法人）" numFmtId="0" sqlType="3">
      <sharedItems containsSemiMixedTypes="0" containsString="0" containsNumber="1" minValue="0" maxValue="36.36" count="283">
        <n v="3.21"/>
        <n v="3.13"/>
        <n v="6.54"/>
        <n v="7.44"/>
        <n v="10.7"/>
        <n v="2.38"/>
        <n v="4.22"/>
        <n v="2.44"/>
        <n v="4.96"/>
        <n v="1.83"/>
        <n v="0.53"/>
        <n v="2.16"/>
        <n v="2.31"/>
        <n v="2.5499999999999998"/>
        <n v="1.02"/>
        <n v="1.69"/>
        <n v="2.39"/>
        <n v="2.84"/>
        <n v="0.86"/>
        <n v="2.59"/>
        <n v="3.58"/>
        <n v="9.7100000000000009"/>
        <n v="7.17"/>
        <n v="6.75"/>
        <n v="2.33"/>
        <n v="2.4700000000000002"/>
        <n v="4.28"/>
        <n v="2.0499999999999998"/>
        <n v="0.56000000000000005"/>
        <n v="2.23"/>
        <n v="4.9400000000000004"/>
        <n v="4.8"/>
        <n v="2.85"/>
        <n v="3.1"/>
        <n v="2.96"/>
        <n v="3.65"/>
        <n v="0.7"/>
        <n v="2.68"/>
        <n v="2.5099999999999998"/>
        <n v="3.67"/>
        <n v="5.37"/>
        <n v="4.0599999999999996"/>
        <n v="5.77"/>
        <n v="9.83"/>
        <n v="6.55"/>
        <n v="2.4900000000000002"/>
        <n v="6.03"/>
        <n v="0.39"/>
        <n v="4.8499999999999996"/>
        <n v="2.1"/>
        <n v="3.15"/>
        <n v="1.7"/>
        <n v="0.92"/>
        <n v="2.36"/>
        <n v="1.44"/>
        <n v="1.97"/>
        <n v="5.09"/>
        <n v="0.76"/>
        <n v="4.07"/>
        <n v="5.85"/>
        <n v="8.91"/>
        <n v="5.6"/>
        <n v="2.04"/>
        <n v="1.53"/>
        <n v="0"/>
        <n v="1.78"/>
        <n v="2.29"/>
        <n v="1.27"/>
        <n v="2.54"/>
        <n v="4.1900000000000004"/>
        <n v="3.89"/>
        <n v="10.18"/>
        <n v="3.29"/>
        <n v="11.38"/>
        <n v="5.39"/>
        <n v="0.9"/>
        <n v="2.99"/>
        <n v="5.69"/>
        <n v="0.6"/>
        <n v="2.69"/>
        <n v="1.8"/>
        <n v="3.59"/>
        <n v="2.4"/>
        <n v="0.3"/>
        <n v="2.57"/>
        <n v="1.47"/>
        <n v="4.78"/>
        <n v="12.13"/>
        <n v="8.4600000000000009"/>
        <n v="4.41"/>
        <n v="4.04"/>
        <n v="0.74"/>
        <n v="3.31"/>
        <n v="2.21"/>
        <n v="2.94"/>
        <n v="0.37"/>
        <n v="1.84"/>
        <n v="3.44"/>
        <n v="12.32"/>
        <n v="6.88"/>
        <n v="5.73"/>
        <n v="4.87"/>
        <n v="1.43"/>
        <n v="2.58"/>
        <n v="3.72"/>
        <n v="0.28999999999999998"/>
        <n v="1.1499999999999999"/>
        <n v="4.3"/>
        <n v="1.72"/>
        <n v="2.87"/>
        <n v="2.0099999999999998"/>
        <n v="3.9"/>
        <n v="13.47"/>
        <n v="2.27"/>
        <n v="6.01"/>
        <n v="6.66"/>
        <n v="2.6"/>
        <n v="5.52"/>
        <n v="1.1399999999999999"/>
        <n v="2.11"/>
        <n v="0.32"/>
        <n v="5.84"/>
        <n v="0.97"/>
        <n v="2.76"/>
        <n v="1.46"/>
        <n v="1.95"/>
        <n v="3.08"/>
        <n v="5.47"/>
        <n v="12.34"/>
        <n v="7.66"/>
        <n v="1.56"/>
        <n v="3.91"/>
        <n v="2.19"/>
        <n v="0.16"/>
        <n v="2.5"/>
        <n v="4.38"/>
        <n v="0.78"/>
        <n v="1.88"/>
        <n v="0.47"/>
        <n v="6.32"/>
        <n v="5"/>
        <n v="13.24"/>
        <n v="7.21"/>
        <n v="2.65"/>
        <n v="6.91"/>
        <n v="0.59"/>
        <n v="4.26"/>
        <n v="2.06"/>
        <n v="1.76"/>
        <n v="1.62"/>
        <n v="2.35"/>
        <n v="2.79"/>
        <n v="3.09"/>
        <n v="1.18"/>
        <n v="2.8"/>
        <n v="3.73"/>
        <n v="5.12"/>
        <n v="9.94"/>
        <n v="7.3"/>
        <n v="3.57"/>
        <n v="4.66"/>
        <n v="1.86"/>
        <n v="5.43"/>
        <n v="2.95"/>
        <n v="1.55"/>
        <n v="1.71"/>
        <n v="2.64"/>
        <n v="3.26"/>
        <n v="1.0900000000000001"/>
        <n v="5.56"/>
        <n v="0.4"/>
        <n v="9.92"/>
        <n v="7.94"/>
        <n v="1.19"/>
        <n v="1.59"/>
        <n v="5.95"/>
        <n v="5.16"/>
        <n v="1.98"/>
        <n v="3.17"/>
        <n v="0.79"/>
        <n v="2.78"/>
        <n v="14.86"/>
        <n v="7.09"/>
        <n v="3.38"/>
        <n v="6.42"/>
        <n v="2.0299999999999998"/>
        <n v="8.4499999999999993"/>
        <n v="0.68"/>
        <n v="1.35"/>
        <n v="3.04"/>
        <n v="1.01"/>
        <n v="6.04"/>
        <n v="3.36"/>
        <n v="3.02"/>
        <n v="8.39"/>
        <n v="9.73"/>
        <n v="7.05"/>
        <n v="4.7"/>
        <n v="5.7"/>
        <n v="1.34"/>
        <n v="1.68"/>
        <n v="0.65"/>
        <n v="2.61"/>
        <n v="16.989999999999998"/>
        <n v="5.23"/>
        <n v="9.15"/>
        <n v="1.31"/>
        <n v="5.88"/>
        <n v="7.19"/>
        <n v="1.96"/>
        <n v="15"/>
        <n v="35"/>
        <n v="10"/>
        <n v="18.97"/>
        <n v="18.100000000000001"/>
        <n v="5.17"/>
        <n v="3.45"/>
        <n v="19.72"/>
        <n v="1.41"/>
        <n v="4.2300000000000004"/>
        <n v="2.82"/>
        <n v="7.04"/>
        <n v="2.63"/>
        <n v="18.420000000000002"/>
        <n v="8.5500000000000007"/>
        <n v="3.95"/>
        <n v="5.26"/>
        <n v="0.66"/>
        <n v="1.32"/>
        <n v="3.98"/>
        <n v="7.73"/>
        <n v="9.1300000000000008"/>
        <n v="11.48"/>
        <n v="7.49"/>
        <n v="3.28"/>
        <n v="5.15"/>
        <n v="1.87"/>
        <n v="0.23"/>
        <n v="2.34"/>
        <n v="1.17"/>
        <n v="26.92"/>
        <n v="3.85"/>
        <n v="7.69"/>
        <n v="6.82"/>
        <n v="11.36"/>
        <n v="4.55"/>
        <n v="9.09"/>
        <n v="29"/>
        <n v="6"/>
        <n v="3"/>
        <n v="7"/>
        <n v="8"/>
        <n v="2"/>
        <n v="1"/>
        <n v="26.62"/>
        <n v="10.79"/>
        <n v="5.04"/>
        <n v="5.76"/>
        <n v="6.47"/>
        <n v="0.72"/>
        <n v="3.6"/>
        <n v="2.88"/>
        <n v="15.56"/>
        <n v="6.67"/>
        <n v="2.2200000000000002"/>
        <n v="8.89"/>
        <n v="4.4400000000000004"/>
        <n v="9.2100000000000009"/>
        <n v="7.86"/>
        <n v="10.57"/>
        <n v="3.52"/>
        <n v="2.98"/>
        <n v="1.08"/>
        <n v="0.27"/>
        <n v="1.9"/>
        <n v="2.71"/>
        <n v="2.17"/>
        <n v="1.63"/>
        <n v="0.81"/>
        <n v="36.36"/>
        <n v="18.18"/>
        <n v="25"/>
        <n v="12.5"/>
      </sharedItems>
    </cacheField>
    <cacheField name="総数（法人以外の団体）" numFmtId="0" sqlType="4">
      <sharedItems containsSemiMixedTypes="0" containsString="0" containsNumber="1" containsInteger="1" minValue="0" maxValue="6" count="6">
        <n v="2"/>
        <n v="0"/>
        <n v="6"/>
        <n v="3"/>
        <n v="1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3478935182" createdVersion="5" refreshedVersion="8" minRefreshableVersion="3" recordCount="636" xr:uid="{F3C2BA5B-CAE9-4925-A96A-E9EC108181EA}">
  <cacheSource type="external" connectionId="3"/>
  <cacheFields count="14">
    <cacheField name="都道府県" numFmtId="0" sqlType="-9">
      <sharedItems count="1">
        <s v="19 山梨県"/>
      </sharedItems>
    </cacheField>
    <cacheField name="自治体名" numFmtId="0" sqlType="-9">
      <sharedItems count="28">
        <s v="山梨県"/>
        <s v="甲府市"/>
        <s v="富士吉田市"/>
        <s v="都留市"/>
        <s v="山梨市"/>
        <s v="大月市"/>
        <s v="韮崎市"/>
        <s v="南アルプス市"/>
        <s v="北杜市"/>
        <s v="甲斐市"/>
        <s v="笛吹市"/>
        <s v="上野原市"/>
        <s v="甲州市"/>
        <s v="中央市"/>
        <s v="西八代郡市川三郷町"/>
        <s v="南巨摩郡早川町"/>
        <s v="南巨摩郡身延町"/>
        <s v="南巨摩郡南部町"/>
        <s v="南巨摩郡富士川町"/>
        <s v="中巨摩郡昭和町"/>
        <s v="南都留郡道志村"/>
        <s v="南都留郡西桂町"/>
        <s v="南都留郡忍野村"/>
        <s v="南都留郡山中湖村"/>
        <s v="南都留郡鳴沢村"/>
        <s v="南都留郡富士河口湖町"/>
        <s v="北都留郡小菅村"/>
        <s v="北都留郡丹波山村"/>
      </sharedItems>
    </cacheField>
    <cacheField name="自治体" numFmtId="0" sqlType="-9">
      <sharedItems count="28">
        <s v="19000 山梨県"/>
        <s v="19201 甲府市"/>
        <s v="19202 富士吉田市"/>
        <s v="19204 都留市"/>
        <s v="19205 山梨市"/>
        <s v="19206 大月市"/>
        <s v="19207 韮崎市"/>
        <s v="19208 南アルプス市"/>
        <s v="19209 北杜市"/>
        <s v="19210 甲斐市"/>
        <s v="19211 笛吹市"/>
        <s v="19212 上野原市"/>
        <s v="19213 甲州市"/>
        <s v="19214 中央市"/>
        <s v="19346 西八代郡市川三郷町"/>
        <s v="19364 南巨摩郡早川町"/>
        <s v="19365 南巨摩郡身延町"/>
        <s v="19366 南巨摩郡南部町"/>
        <s v="19368 南巨摩郡富士川町"/>
        <s v="19384 中巨摩郡昭和町"/>
        <s v="19422 南都留郡道志村"/>
        <s v="19423 南都留郡西桂町"/>
        <s v="19424 南都留郡忍野村"/>
        <s v="19425 南都留郡山中湖村"/>
        <s v="19429 南都留郡鳴沢村"/>
        <s v="19430 南都留郡富士河口湖町"/>
        <s v="19442 北都留郡小菅村"/>
        <s v="19443 北都留郡丹波山村"/>
      </sharedItems>
    </cacheField>
    <cacheField name="産業分類コード" numFmtId="0" sqlType="-8">
      <sharedItems count="113">
        <s v="783"/>
        <s v="692"/>
        <s v="762"/>
        <s v="782"/>
        <s v="765"/>
        <s v="062"/>
        <s v="824"/>
        <s v="891"/>
        <s v="751"/>
        <s v="835"/>
        <s v="609"/>
        <s v="065"/>
        <s v="766"/>
        <s v="591"/>
        <s v="761"/>
        <s v="603"/>
        <s v="589"/>
        <s v="081"/>
        <s v="064"/>
        <s v="742"/>
        <s v="321"/>
        <s v="559"/>
        <s v="691"/>
        <s v="693"/>
        <s v="781"/>
        <s v="682"/>
        <s v="573"/>
        <s v="112"/>
        <s v="763"/>
        <s v="083"/>
        <s v="605"/>
        <s v="266"/>
        <s v="269"/>
        <s v="823"/>
        <s v="189"/>
        <s v="183"/>
        <s v="079"/>
        <s v="585"/>
        <s v="586"/>
        <s v="767"/>
        <s v="821"/>
        <s v="582"/>
        <s v="071"/>
        <s v="102"/>
        <s v="853"/>
        <s v="441"/>
        <s v="326"/>
        <s v="764"/>
        <s v="151"/>
        <s v="929"/>
        <s v="752"/>
        <s v="331"/>
        <s v="602"/>
        <s v="772"/>
        <s v="785"/>
        <s v="076"/>
        <s v="091"/>
        <s v="132"/>
        <s v="392"/>
        <s v="612"/>
        <s v="702"/>
        <s v="726"/>
        <s v="771"/>
        <s v="804"/>
        <s v="601"/>
        <s v="142"/>
        <s v="593"/>
        <s v="133"/>
        <s v="833"/>
        <s v="103"/>
        <s v="531"/>
        <s v="584"/>
        <s v="131"/>
        <s v="722"/>
        <s v="799"/>
        <s v="579"/>
        <s v="789"/>
        <s v="759"/>
        <s v="729"/>
        <s v="077"/>
        <s v="093"/>
        <s v="094"/>
        <s v="101"/>
        <s v="121"/>
        <s v="129"/>
        <s v="225"/>
        <s v="259"/>
        <s v="291"/>
        <s v="328"/>
        <s v="521"/>
        <s v="604"/>
        <s v="704"/>
        <s v="859"/>
        <s v="115"/>
        <s v="311"/>
        <s v="360"/>
        <s v="694"/>
        <s v="809"/>
        <s v="705"/>
        <s v="072"/>
        <s v="728"/>
        <s v="611"/>
        <s v="522"/>
        <s v="066"/>
        <s v="075"/>
        <s v="106"/>
        <s v="119"/>
        <s v="361"/>
        <s v="433"/>
        <s v="581"/>
        <s v="244"/>
        <s v="273"/>
        <s v="592"/>
      </sharedItems>
    </cacheField>
    <cacheField name="産業分類" numFmtId="0" sqlType="-9">
      <sharedItems count="113">
        <s v="美容業"/>
        <s v="貸家業，貸間業"/>
        <s v="専門料理店"/>
        <s v="理容業"/>
        <s v="酒場，ビヤホール"/>
        <s v="土木工事業（舗装工事業を除く）"/>
        <s v="教養・技能教授業"/>
        <s v="自動車整備業"/>
        <s v="旅館，ホテル"/>
        <s v="療術業"/>
        <s v="他に分類されない小売業"/>
        <s v="木造建築工事業"/>
        <s v="バー，キャバレー，ナイトクラブ"/>
        <s v="自動車小売業"/>
        <s v="食堂，レストラン（専門料理店を除く）"/>
        <s v="医薬品・化粧品小売業"/>
        <s v="その他の飲食料品小売業"/>
        <s v="電気工事業"/>
        <s v="建築工事業（木造建築工事業を除く）"/>
        <s v="土木建築サービス業"/>
        <s v="貴金属・宝石製品製造業"/>
        <s v="他に分類されない卸売業"/>
        <s v="不動産賃貸業（貸家業，貸間業を除く）"/>
        <s v="駐車場業"/>
        <s v="洗濯業"/>
        <s v="不動産代理業・仲介業"/>
        <s v="婦人・子供服小売業"/>
        <s v="織物業"/>
        <s v="そば・うどん店"/>
        <s v="管工事業（さく井工事業を除く）"/>
        <s v="燃料小売業"/>
        <s v="金属加工機械製造業"/>
        <s v="その他の生産用機械・同部分品製造業"/>
        <s v="学習塾"/>
        <s v="その他のプラスチック製品製造業"/>
        <s v="工業用プラスチック製品製造業"/>
        <s v="その他の職別工事業"/>
        <s v="酒小売業"/>
        <s v="菓子・パン小売業"/>
        <s v="喫茶店"/>
        <s v="社会教育"/>
        <s v="野菜・果実小売業"/>
        <s v="大工工事業"/>
        <s v="酒類製造業"/>
        <s v="児童福祉事業"/>
        <s v="一般貨物自動車運送業"/>
        <s v="ペン・鉛筆・絵画用品・その他の事務用品製造業"/>
        <s v="すし店"/>
        <s v="印刷業"/>
        <s v="他に分類されない事業サービス業"/>
        <s v="簡易宿所"/>
        <s v="電気業"/>
        <s v="じゅう器小売業"/>
        <s v="配達飲食サービス業"/>
        <s v="その他の公衆浴場業"/>
        <s v="板金・金物工事業"/>
        <s v="畜産食料品製造業"/>
        <s v="宗教用具製造業"/>
        <s v="情報処理・提供サービス業"/>
        <s v="自動販売機による小売業"/>
        <s v="産業用機械器具賃貸業"/>
        <s v="デザイン業"/>
        <s v="持ち帰り飲食サービス業"/>
        <s v="スポーツ施設提供業"/>
        <s v="家具・建具・畳小売業"/>
        <s v="紙製造業"/>
        <s v="機械器具小売業（自動車，自転車を除く）"/>
        <s v="建具製造業"/>
        <s v="歯科診療所"/>
        <s v="茶・コーヒー製造業（清涼飲料を除く）"/>
        <s v="建築材料卸売業"/>
        <s v="鮮魚小売業"/>
        <s v="家具製造業"/>
        <s v="公証人役場，司法書士事務所，土地家屋調査士事務所"/>
        <s v="他に分類されない生活関連サービス業"/>
        <s v="その他の織物・衣服・身の回り品小売業"/>
        <s v="その他の洗濯・理容・美容・浴場業"/>
        <s v="その他の宿泊業"/>
        <s v="その他の専門サービス業"/>
        <s v="塗装工事業"/>
        <s v="野菜缶詰・果実缶詰・農産保存食料品製造業"/>
        <s v="調味料製造業"/>
        <s v="清涼飲料製造業"/>
        <s v="製材業，木製品製造業"/>
        <s v="その他の木製品製造業（竹，とうを含む）"/>
        <s v="鉄素形材製造業"/>
        <s v="その他のはん用機械・同部分品製造業"/>
        <s v="発電用・送電用・配電用電気機械器具製造業"/>
        <s v="畳等生活雑貨製品製造業"/>
        <s v="農畜産物・水産物卸売業"/>
        <s v="農耕用品小売業"/>
        <s v="自動車賃貸業"/>
        <s v="その他の社会保険・社会福祉・介護事業"/>
        <s v="綱・網・レース・繊維粗製品製造業"/>
        <s v="自動車・同附属品製造業"/>
        <s v="管理，補助的経済活動を行う事業所"/>
        <s v="不動産管理業"/>
        <s v="その他の娯楽業"/>
        <s v="スポーツ・娯楽用品賃貸業"/>
        <s v="とび・土工・コンクリート工事業"/>
        <s v="経営コンサルタント業，純粋持株会社"/>
        <s v="通信販売・訪問販売小売業"/>
        <s v="食料・飲料卸売業"/>
        <s v="建築リフォーム工事業"/>
        <s v="左官工事業"/>
        <s v="飼料・有機質肥料製造業"/>
        <s v="その他の繊維製品製造業"/>
        <s v="上水道業"/>
        <s v="一般貸切旅客自動車運送業"/>
        <s v="各種食料品小売業"/>
        <s v="建設用・建築用金属製品製造業（製缶板金業を含む）"/>
        <s v="計量器・測定器・分析機器・試験機・測量機械器具・理化学機械器具製造業"/>
        <s v="自転車小売業"/>
      </sharedItems>
    </cacheField>
    <cacheField name="産業小分類" numFmtId="0" sqlType="-9">
      <sharedItems count="113">
        <s v="783 美容業"/>
        <s v="692 貸家業，貸間業"/>
        <s v="762 専門料理店"/>
        <s v="782 理容業"/>
        <s v="765 酒場，ビヤホール"/>
        <s v="062 土木工事業（舗装工事業を除く）"/>
        <s v="824 教養・技能教授業"/>
        <s v="891 自動車整備業"/>
        <s v="751 旅館，ホテル"/>
        <s v="835 療術業"/>
        <s v="609 他に分類されない小売業"/>
        <s v="065 木造建築工事業"/>
        <s v="766 バー，キャバレー，ナイトクラブ"/>
        <s v="591 自動車小売業"/>
        <s v="761 食堂，レストラン（専門料理店を除く）"/>
        <s v="603 医薬品・化粧品小売業"/>
        <s v="589 その他の飲食料品小売業"/>
        <s v="081 電気工事業"/>
        <s v="064 建築工事業（木造建築工事業を除く）"/>
        <s v="742 土木建築サービス業"/>
        <s v="321 貴金属・宝石製品製造業"/>
        <s v="559 他に分類されない卸売業"/>
        <s v="691 不動産賃貸業（貸家業，貸間業を除く）"/>
        <s v="693 駐車場業"/>
        <s v="781 洗濯業"/>
        <s v="682 不動産代理業・仲介業"/>
        <s v="573 婦人・子供服小売業"/>
        <s v="112 織物業"/>
        <s v="763 そば・うどん店"/>
        <s v="083 管工事業（さく井工事業を除く）"/>
        <s v="605 燃料小売業"/>
        <s v="266 金属加工機械製造業"/>
        <s v="269 その他の生産用機械・同部分品製造業"/>
        <s v="823 学習塾"/>
        <s v="189 その他のプラスチック製品製造業"/>
        <s v="183 工業用プラスチック製品製造業"/>
        <s v="079 その他の職別工事業"/>
        <s v="585 酒小売業"/>
        <s v="586 菓子・パン小売業"/>
        <s v="767 喫茶店"/>
        <s v="821 社会教育"/>
        <s v="582 野菜・果実小売業"/>
        <s v="071 大工工事業"/>
        <s v="102 酒類製造業"/>
        <s v="853 児童福祉事業"/>
        <s v="441 一般貨物自動車運送業"/>
        <s v="326 ペン・鉛筆・絵画用品・その他の事務用品製造業"/>
        <s v="764 すし店"/>
        <s v="151 印刷業"/>
        <s v="929 他に分類されない事業サービス業"/>
        <s v="752 簡易宿所"/>
        <s v="331 電気業"/>
        <s v="602 じゅう器小売業"/>
        <s v="772 配達飲食サービス業"/>
        <s v="785 その他の公衆浴場業"/>
        <s v="076 板金・金物工事業"/>
        <s v="091 畜産食料品製造業"/>
        <s v="132 宗教用具製造業"/>
        <s v="392 情報処理・提供サービス業"/>
        <s v="612 自動販売機による小売業"/>
        <s v="702 産業用機械器具賃貸業"/>
        <s v="726 デザイン業"/>
        <s v="771 持ち帰り飲食サービス業"/>
        <s v="804 スポーツ施設提供業"/>
        <s v="601 家具・建具・畳小売業"/>
        <s v="142 紙製造業"/>
        <s v="593 機械器具小売業（自動車，自転車を除く）"/>
        <s v="133 建具製造業"/>
        <s v="833 歯科診療所"/>
        <s v="103 茶・コーヒー製造業（清涼飲料を除く）"/>
        <s v="531 建築材料卸売業"/>
        <s v="584 鮮魚小売業"/>
        <s v="131 家具製造業"/>
        <s v="722 公証人役場，司法書士事務所，土地家屋調査士事務所"/>
        <s v="799 他に分類されない生活関連サービス業"/>
        <s v="579 その他の織物・衣服・身の回り品小売業"/>
        <s v="789 その他の洗濯・理容・美容・浴場業"/>
        <s v="759 その他の宿泊業"/>
        <s v="729 その他の専門サービス業"/>
        <s v="077 塗装工事業"/>
        <s v="093 野菜缶詰・果実缶詰・農産保存食料品製造業"/>
        <s v="094 調味料製造業"/>
        <s v="101 清涼飲料製造業"/>
        <s v="121 製材業，木製品製造業"/>
        <s v="129 その他の木製品製造業（竹，とうを含む）"/>
        <s v="225 鉄素形材製造業"/>
        <s v="259 その他のはん用機械・同部分品製造業"/>
        <s v="291 発電用・送電用・配電用電気機械器具製造業"/>
        <s v="328 畳等生活雑貨製品製造業"/>
        <s v="521 農畜産物・水産物卸売業"/>
        <s v="604 農耕用品小売業"/>
        <s v="704 自動車賃貸業"/>
        <s v="859 その他の社会保険・社会福祉・介護事業"/>
        <s v="115 綱・網・レース・繊維粗製品製造業"/>
        <s v="311 自動車・同附属品製造業"/>
        <s v="360 管理，補助的経済活動を行う事業所"/>
        <s v="694 不動産管理業"/>
        <s v="809 その他の娯楽業"/>
        <s v="705 スポーツ・娯楽用品賃貸業"/>
        <s v="072 とび・土工・コンクリート工事業"/>
        <s v="728 経営コンサルタント業，純粋持株会社"/>
        <s v="611 通信販売・訪問販売小売業"/>
        <s v="522 食料・飲料卸売業"/>
        <s v="066 建築リフォーム工事業"/>
        <s v="075 左官工事業"/>
        <s v="106 飼料・有機質肥料製造業"/>
        <s v="119 その他の繊維製品製造業"/>
        <s v="361 上水道業"/>
        <s v="433 一般貸切旅客自動車運送業"/>
        <s v="581 各種食料品小売業"/>
        <s v="244 建設用・建築用金属製品製造業（製缶板金業を含む）"/>
        <s v="273 計量器・測定器・分析機器・試験機・測量機械器具・理化学機械器具製造業"/>
        <s v="592 自転車小売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1283" count="110">
        <n v="1283"/>
        <n v="1200"/>
        <n v="808"/>
        <n v="620"/>
        <n v="601"/>
        <n v="600"/>
        <n v="553"/>
        <n v="548"/>
        <n v="527"/>
        <n v="495"/>
        <n v="483"/>
        <n v="456"/>
        <n v="393"/>
        <n v="392"/>
        <n v="382"/>
        <n v="374"/>
        <n v="370"/>
        <n v="366"/>
        <n v="358"/>
        <n v="349"/>
        <n v="350"/>
        <n v="216"/>
        <n v="212"/>
        <n v="187"/>
        <n v="180"/>
        <n v="171"/>
        <n v="148"/>
        <n v="145"/>
        <n v="142"/>
        <n v="134"/>
        <n v="130"/>
        <n v="124"/>
        <n v="117"/>
        <n v="103"/>
        <n v="100"/>
        <n v="95"/>
        <n v="92"/>
        <n v="83"/>
        <n v="79"/>
        <n v="97"/>
        <n v="85"/>
        <n v="70"/>
        <n v="58"/>
        <n v="53"/>
        <n v="51"/>
        <n v="46"/>
        <n v="39"/>
        <n v="36"/>
        <n v="35"/>
        <n v="34"/>
        <n v="33"/>
        <n v="32"/>
        <n v="30"/>
        <n v="65"/>
        <n v="29"/>
        <n v="28"/>
        <n v="22"/>
        <n v="19"/>
        <n v="17"/>
        <n v="16"/>
        <n v="15"/>
        <n v="14"/>
        <n v="52"/>
        <n v="27"/>
        <n v="24"/>
        <n v="21"/>
        <n v="20"/>
        <n v="18"/>
        <n v="13"/>
        <n v="26"/>
        <n v="12"/>
        <n v="11"/>
        <n v="10"/>
        <n v="41"/>
        <n v="107"/>
        <n v="71"/>
        <n v="56"/>
        <n v="47"/>
        <n v="44"/>
        <n v="31"/>
        <n v="75"/>
        <n v="45"/>
        <n v="42"/>
        <n v="40"/>
        <n v="38"/>
        <n v="25"/>
        <n v="23"/>
        <n v="202"/>
        <n v="116"/>
        <n v="59"/>
        <n v="49"/>
        <n v="115"/>
        <n v="80"/>
        <n v="50"/>
        <n v="48"/>
        <n v="76"/>
        <n v="9"/>
        <n v="114"/>
        <n v="43"/>
        <n v="8"/>
        <n v="7"/>
        <n v="6"/>
        <n v="4"/>
        <n v="2"/>
        <n v="1"/>
        <n v="5"/>
        <n v="63"/>
        <n v="3"/>
        <n v="129"/>
        <n v="57"/>
      </sharedItems>
    </cacheField>
    <cacheField name="構成比" numFmtId="0" sqlType="3">
      <sharedItems containsSemiMixedTypes="0" containsString="0" containsNumber="1" minValue="0.98" maxValue="35.270000000000003" count="207">
        <n v="5.05"/>
        <n v="4.72"/>
        <n v="3.18"/>
        <n v="2.44"/>
        <n v="2.37"/>
        <n v="2.36"/>
        <n v="2.1800000000000002"/>
        <n v="2.16"/>
        <n v="2.0699999999999998"/>
        <n v="1.95"/>
        <n v="1.9"/>
        <n v="1.79"/>
        <n v="1.55"/>
        <n v="1.54"/>
        <n v="1.5"/>
        <n v="1.47"/>
        <n v="1.46"/>
        <n v="1.44"/>
        <n v="1.41"/>
        <n v="1.37"/>
        <n v="5.65"/>
        <n v="3.49"/>
        <n v="3.42"/>
        <n v="3.02"/>
        <n v="2.91"/>
        <n v="2.76"/>
        <n v="2.39"/>
        <n v="2.34"/>
        <n v="2.29"/>
        <n v="2.1"/>
        <n v="2"/>
        <n v="1.89"/>
        <n v="1.66"/>
        <n v="1.61"/>
        <n v="1.53"/>
        <n v="1.49"/>
        <n v="1.34"/>
        <n v="1.28"/>
        <n v="5.81"/>
        <n v="4.33"/>
        <n v="3.8"/>
        <n v="3.13"/>
        <n v="2.59"/>
        <n v="2.2799999999999998"/>
        <n v="2.0499999999999998"/>
        <n v="1.74"/>
        <n v="1.56"/>
        <n v="1.52"/>
        <n v="1.43"/>
        <n v="8.23"/>
        <n v="5.35"/>
        <n v="2.8"/>
        <n v="2.2999999999999998"/>
        <n v="1.81"/>
        <n v="1.4"/>
        <n v="1.32"/>
        <n v="1.23"/>
        <n v="1.1499999999999999"/>
        <n v="5.66"/>
        <n v="3.81"/>
        <n v="3.26"/>
        <n v="2.94"/>
        <n v="2.61"/>
        <n v="1.96"/>
        <n v="1.85"/>
        <n v="1.63"/>
        <n v="4.08"/>
        <n v="3.22"/>
        <n v="2.72"/>
        <n v="2.6"/>
        <n v="2.35"/>
        <n v="2.23"/>
        <n v="1.86"/>
        <n v="1.73"/>
        <n v="1.36"/>
        <n v="1.24"/>
        <n v="4.9800000000000004"/>
        <n v="4.37"/>
        <n v="3.16"/>
        <n v="2.92"/>
        <n v="2.4300000000000002"/>
        <n v="2.31"/>
        <n v="2.19"/>
        <n v="1.94"/>
        <n v="1.82"/>
        <n v="1.58"/>
        <n v="6.84"/>
        <n v="4.54"/>
        <n v="3.58"/>
        <n v="3.01"/>
        <n v="2.81"/>
        <n v="1.98"/>
        <n v="1.92"/>
        <n v="7.75"/>
        <n v="4.68"/>
        <n v="2.62"/>
        <n v="2.5"/>
        <n v="2.25"/>
        <n v="1.75"/>
        <n v="1.31"/>
        <n v="11.36"/>
        <n v="6.52"/>
        <n v="3.32"/>
        <n v="2.14"/>
        <n v="2.02"/>
        <n v="1.91"/>
        <n v="1.8"/>
        <n v="1.69"/>
        <n v="1.35"/>
        <n v="7.34"/>
        <n v="5.1100000000000003"/>
        <n v="3.19"/>
        <n v="3.07"/>
        <n v="3"/>
        <n v="2.17"/>
        <n v="1.72"/>
        <n v="10.61"/>
        <n v="4.6100000000000003"/>
        <n v="3.35"/>
        <n v="2.93"/>
        <n v="2.5099999999999998"/>
        <n v="2.09"/>
        <n v="1.68"/>
        <n v="1.26"/>
        <n v="6.09"/>
        <n v="3.46"/>
        <n v="2.99"/>
        <n v="2.87"/>
        <n v="2.27"/>
        <n v="2.15"/>
        <n v="2.0299999999999998"/>
        <n v="1.67"/>
        <n v="14.82"/>
        <n v="5.59"/>
        <n v="3.25"/>
        <n v="2.73"/>
        <n v="2.21"/>
        <n v="2.08"/>
        <n v="1.3"/>
        <n v="1.17"/>
        <n v="4.5999999999999996"/>
        <n v="4.16"/>
        <n v="3.72"/>
        <n v="3.28"/>
        <n v="2.41"/>
        <n v="1.97"/>
        <n v="19.57"/>
        <n v="13.04"/>
        <n v="8.6999999999999993"/>
        <n v="4.3499999999999996"/>
        <n v="5.16"/>
        <n v="3.93"/>
        <n v="3.69"/>
        <n v="3.44"/>
        <n v="2.95"/>
        <n v="2.7"/>
        <n v="2.46"/>
        <n v="6.3"/>
        <n v="3.94"/>
        <n v="3.54"/>
        <n v="1.57"/>
        <n v="5.94"/>
        <n v="4.13"/>
        <n v="3.88"/>
        <n v="2.84"/>
        <n v="2.58"/>
        <n v="2.33"/>
        <n v="1.29"/>
        <n v="7.21"/>
        <n v="6.64"/>
        <n v="4.58"/>
        <n v="3.78"/>
        <n v="3.66"/>
        <n v="2.75"/>
        <n v="2.63"/>
        <n v="1.6"/>
        <n v="21.57"/>
        <n v="9.8000000000000007"/>
        <n v="6.86"/>
        <n v="5.88"/>
        <n v="3.92"/>
        <n v="0.98"/>
        <n v="9.3800000000000008"/>
        <n v="3.91"/>
        <n v="7.89"/>
        <n v="7.14"/>
        <n v="6.39"/>
        <n v="2.2599999999999998"/>
        <n v="1.88"/>
        <n v="35.270000000000003"/>
        <n v="6.16"/>
        <n v="5.48"/>
        <n v="2.74"/>
        <n v="1.71"/>
        <n v="1.03"/>
        <n v="3.77"/>
        <n v="2.83"/>
        <n v="13.12"/>
        <n v="5.8"/>
        <n v="3.87"/>
        <n v="2.85"/>
        <n v="2.64"/>
        <n v="1.93"/>
        <n v="1.83"/>
        <n v="1.42"/>
        <n v="11.76"/>
        <n v="8.82"/>
      </sharedItems>
    </cacheField>
    <cacheField name="総数（個人）" numFmtId="0" sqlType="4">
      <sharedItems containsSemiMixedTypes="0" containsString="0" containsNumber="1" containsInteger="1" minValue="0" maxValue="1177" count="98">
        <n v="1177"/>
        <n v="894"/>
        <n v="697"/>
        <n v="608"/>
        <n v="552"/>
        <n v="108"/>
        <n v="450"/>
        <n v="445"/>
        <n v="421"/>
        <n v="461"/>
        <n v="317"/>
        <n v="261"/>
        <n v="383"/>
        <n v="258"/>
        <n v="322"/>
        <n v="169"/>
        <n v="298"/>
        <n v="170"/>
        <n v="104"/>
        <n v="165"/>
        <n v="178"/>
        <n v="110"/>
        <n v="80"/>
        <n v="161"/>
        <n v="164"/>
        <n v="144"/>
        <n v="119"/>
        <n v="89"/>
        <n v="123"/>
        <n v="26"/>
        <n v="10"/>
        <n v="101"/>
        <n v="44"/>
        <n v="83"/>
        <n v="36"/>
        <n v="63"/>
        <n v="56"/>
        <n v="14"/>
        <n v="47"/>
        <n v="86"/>
        <n v="75"/>
        <n v="57"/>
        <n v="29"/>
        <n v="48"/>
        <n v="24"/>
        <n v="18"/>
        <n v="28"/>
        <n v="33"/>
        <n v="23"/>
        <n v="20"/>
        <n v="85"/>
        <n v="59"/>
        <n v="31"/>
        <n v="27"/>
        <n v="9"/>
        <n v="22"/>
        <n v="19"/>
        <n v="16"/>
        <n v="8"/>
        <n v="11"/>
        <n v="12"/>
        <n v="7"/>
        <n v="25"/>
        <n v="21"/>
        <n v="13"/>
        <n v="5"/>
        <n v="1"/>
        <n v="6"/>
        <n v="4"/>
        <n v="35"/>
        <n v="3"/>
        <n v="17"/>
        <n v="15"/>
        <n v="97"/>
        <n v="49"/>
        <n v="37"/>
        <n v="43"/>
        <n v="2"/>
        <n v="111"/>
        <n v="64"/>
        <n v="32"/>
        <n v="38"/>
        <n v="177"/>
        <n v="107"/>
        <n v="55"/>
        <n v="41"/>
        <n v="39"/>
        <n v="96"/>
        <n v="71"/>
        <n v="40"/>
        <n v="46"/>
        <n v="34"/>
        <n v="30"/>
        <n v="70"/>
        <n v="0"/>
        <n v="102"/>
        <n v="78"/>
        <n v="106"/>
      </sharedItems>
    </cacheField>
    <cacheField name="構成比（個人）" numFmtId="0" sqlType="3">
      <sharedItems containsSemiMixedTypes="0" containsString="0" containsNumber="1" minValue="0" maxValue="52" count="269">
        <n v="7.83"/>
        <n v="5.95"/>
        <n v="4.6399999999999997"/>
        <n v="4.05"/>
        <n v="3.67"/>
        <n v="0.72"/>
        <n v="2.99"/>
        <n v="2.96"/>
        <n v="2.8"/>
        <n v="3.07"/>
        <n v="2.11"/>
        <n v="1.74"/>
        <n v="2.5499999999999998"/>
        <n v="1.72"/>
        <n v="2.14"/>
        <n v="1.1200000000000001"/>
        <n v="1.98"/>
        <n v="1.1299999999999999"/>
        <n v="0.69"/>
        <n v="1.1000000000000001"/>
        <n v="9.7799999999999994"/>
        <n v="5.4"/>
        <n v="3.34"/>
        <n v="2.4300000000000002"/>
        <n v="4.8899999999999997"/>
        <n v="4.9800000000000004"/>
        <n v="4.37"/>
        <n v="3.61"/>
        <n v="2.7"/>
        <n v="3.73"/>
        <n v="0.79"/>
        <n v="0.3"/>
        <n v="1.34"/>
        <n v="2.52"/>
        <n v="1.0900000000000001"/>
        <n v="1.91"/>
        <n v="1.7"/>
        <n v="0.43"/>
        <n v="1.43"/>
        <n v="7.57"/>
        <n v="5.92"/>
        <n v="5.16"/>
        <n v="4.34"/>
        <n v="3.92"/>
        <n v="2"/>
        <n v="3.3"/>
        <n v="0.96"/>
        <n v="1.65"/>
        <n v="1.24"/>
        <n v="1.93"/>
        <n v="2.27"/>
        <n v="1.58"/>
        <n v="1.38"/>
        <n v="10.52"/>
        <n v="7.3"/>
        <n v="3.84"/>
        <n v="1.1100000000000001"/>
        <n v="3.47"/>
        <n v="2.72"/>
        <n v="2.35"/>
        <n v="0.99"/>
        <n v="1.36"/>
        <n v="1.49"/>
        <n v="0.87"/>
        <n v="8.4499999999999993"/>
        <n v="5.46"/>
        <n v="4.75"/>
        <n v="2.82"/>
        <n v="4.4000000000000004"/>
        <n v="3.52"/>
        <n v="3.7"/>
        <n v="3.35"/>
        <n v="2.46"/>
        <n v="2.29"/>
        <n v="1.41"/>
        <n v="0.88"/>
        <n v="0.18"/>
        <n v="1.76"/>
        <n v="1.06"/>
        <n v="0.7"/>
        <n v="6.65"/>
        <n v="5.32"/>
        <n v="0.56999999999999995"/>
        <n v="4.18"/>
        <n v="3.23"/>
        <n v="1.71"/>
        <n v="2.85"/>
        <n v="2.66"/>
        <n v="2.2799999999999998"/>
        <n v="1.33"/>
        <n v="1.52"/>
        <n v="0.95"/>
        <n v="1.1399999999999999"/>
        <n v="1.9"/>
        <n v="6.24"/>
        <n v="0.86"/>
        <n v="4.5199999999999996"/>
        <n v="4.3"/>
        <n v="1.94"/>
        <n v="3.44"/>
        <n v="3.01"/>
        <n v="1.08"/>
        <n v="2.15"/>
        <n v="1.51"/>
        <n v="10.41"/>
        <n v="6.01"/>
        <n v="5.26"/>
        <n v="1.18"/>
        <n v="3.97"/>
        <n v="4.6100000000000003"/>
        <n v="1.61"/>
        <n v="2.9"/>
        <n v="3.11"/>
        <n v="0.97"/>
        <n v="1.82"/>
        <n v="3"/>
        <n v="2.36"/>
        <n v="1.07"/>
        <n v="0.21"/>
        <n v="11.81"/>
        <n v="6.81"/>
        <n v="2.87"/>
        <n v="4.68"/>
        <n v="1.28"/>
        <n v="3.72"/>
        <n v="3.4"/>
        <n v="4.04"/>
        <n v="2.98"/>
        <n v="2.23"/>
        <n v="2.34"/>
        <n v="0.53"/>
        <n v="2.02"/>
        <n v="16.25"/>
        <n v="9.83"/>
        <n v="5.05"/>
        <n v="4.41"/>
        <n v="0.83"/>
        <n v="3.76"/>
        <n v="3.58"/>
        <n v="1.56"/>
        <n v="0.92"/>
        <n v="3.49"/>
        <n v="2.39"/>
        <n v="2.2000000000000002"/>
        <n v="1.47"/>
        <n v="10.56"/>
        <n v="7.81"/>
        <n v="4.7300000000000004"/>
        <n v="5.0599999999999996"/>
        <n v="3.74"/>
        <n v="1.87"/>
        <n v="2.31"/>
        <n v="1.21"/>
        <n v="0.55000000000000004"/>
        <n v="2.09"/>
        <n v="15.38"/>
        <n v="7.25"/>
        <n v="5.27"/>
        <n v="4.62"/>
        <n v="0.66"/>
        <n v="1.32"/>
        <n v="2.42"/>
        <n v="2.64"/>
        <n v="0.44"/>
        <n v="1.54"/>
        <n v="8.8800000000000008"/>
        <n v="5.0199999999999996"/>
        <n v="4.25"/>
        <n v="0.39"/>
        <n v="4.63"/>
        <n v="0"/>
        <n v="2.5099999999999998"/>
        <n v="2.3199999999999998"/>
        <n v="2.12"/>
        <n v="0.77"/>
        <n v="1.35"/>
        <n v="22.13"/>
        <n v="8.4600000000000009"/>
        <n v="4.5599999999999996"/>
        <n v="0.65"/>
        <n v="1.3"/>
        <n v="1.95"/>
        <n v="5.9"/>
        <n v="2.78"/>
        <n v="5.21"/>
        <n v="2.08"/>
        <n v="1.04"/>
        <n v="0.35"/>
        <n v="1.39"/>
        <n v="30.43"/>
        <n v="13.04"/>
        <n v="8.6999999999999993"/>
        <n v="4.3499999999999996"/>
        <n v="5.71"/>
        <n v="3.21"/>
        <n v="5.36"/>
        <n v="3.93"/>
        <n v="4.29"/>
        <n v="3.57"/>
        <n v="2.86"/>
        <n v="1.79"/>
        <n v="0.71"/>
        <n v="0.36"/>
        <n v="6.67"/>
        <n v="5.56"/>
        <n v="4.4400000000000004"/>
        <n v="3.33"/>
        <n v="3.89"/>
        <n v="2.2200000000000002"/>
        <n v="1.67"/>
        <n v="9.17"/>
        <n v="6.99"/>
        <n v="3.06"/>
        <n v="2.62"/>
        <n v="1.75"/>
        <n v="2.1800000000000002"/>
        <n v="1.31"/>
        <n v="10.93"/>
        <n v="11.16"/>
        <n v="7.52"/>
        <n v="4.78"/>
        <n v="6.38"/>
        <n v="4.0999999999999996"/>
        <n v="1.59"/>
        <n v="1.37"/>
        <n v="0.23"/>
        <n v="3.87"/>
        <n v="0.68"/>
        <n v="3.19"/>
        <n v="0.46"/>
        <n v="29.17"/>
        <n v="13.89"/>
        <n v="8.33"/>
        <n v="4.17"/>
        <n v="11.25"/>
        <n v="6.25"/>
        <n v="5"/>
        <n v="3.75"/>
        <n v="2.5"/>
        <n v="1.25"/>
        <n v="1.88"/>
        <n v="9.3800000000000008"/>
        <n v="6.88"/>
        <n v="3.13"/>
        <n v="0.63"/>
        <n v="52"/>
        <n v="4.67"/>
        <n v="9.33"/>
        <n v="0.67"/>
        <n v="4"/>
        <n v="2.67"/>
        <n v="10.71"/>
        <n v="8.93"/>
        <n v="17.64"/>
        <n v="7.99"/>
        <n v="6.16"/>
        <n v="1.83"/>
        <n v="3.66"/>
        <n v="3.16"/>
        <n v="2.16"/>
        <n v="2.83"/>
        <n v="1"/>
        <n v="2.33"/>
        <n v="10.34"/>
        <n v="3.45"/>
        <n v="6.9"/>
        <n v="14.29"/>
        <n v="9.52"/>
        <n v="4.76"/>
      </sharedItems>
    </cacheField>
    <cacheField name="総数（法人）" numFmtId="0" sqlType="4">
      <sharedItems containsSemiMixedTypes="0" containsString="0" containsNumber="1" containsInteger="1" minValue="0" maxValue="492" count="57">
        <n v="106"/>
        <n v="303"/>
        <n v="111"/>
        <n v="12"/>
        <n v="49"/>
        <n v="492"/>
        <n v="102"/>
        <n v="103"/>
        <n v="105"/>
        <n v="34"/>
        <n v="165"/>
        <n v="195"/>
        <n v="10"/>
        <n v="134"/>
        <n v="60"/>
        <n v="205"/>
        <n v="69"/>
        <n v="196"/>
        <n v="254"/>
        <n v="169"/>
        <n v="28"/>
        <n v="38"/>
        <n v="107"/>
        <n v="19"/>
        <n v="7"/>
        <n v="4"/>
        <n v="26"/>
        <n v="52"/>
        <n v="11"/>
        <n v="104"/>
        <n v="114"/>
        <n v="23"/>
        <n v="73"/>
        <n v="20"/>
        <n v="63"/>
        <n v="32"/>
        <n v="36"/>
        <n v="1"/>
        <n v="5"/>
        <n v="3"/>
        <n v="9"/>
        <n v="22"/>
        <n v="16"/>
        <n v="6"/>
        <n v="0"/>
        <n v="15"/>
        <n v="2"/>
        <n v="8"/>
        <n v="13"/>
        <n v="21"/>
        <n v="18"/>
        <n v="30"/>
        <n v="25"/>
        <n v="40"/>
        <n v="24"/>
        <n v="14"/>
        <n v="17"/>
      </sharedItems>
    </cacheField>
    <cacheField name="構成比（法人）" numFmtId="0" sqlType="3">
      <sharedItems containsSemiMixedTypes="0" containsString="0" containsNumber="1" minValue="0" maxValue="30" count="220">
        <n v="1.05"/>
        <n v="3"/>
        <n v="1.1000000000000001"/>
        <n v="0.12"/>
        <n v="0.49"/>
        <n v="4.88"/>
        <n v="1.01"/>
        <n v="1.02"/>
        <n v="1.04"/>
        <n v="0.34"/>
        <n v="1.63"/>
        <n v="1.93"/>
        <n v="0.1"/>
        <n v="1.33"/>
        <n v="0.59"/>
        <n v="2.0299999999999998"/>
        <n v="0.68"/>
        <n v="1.94"/>
        <n v="2.52"/>
        <n v="1.67"/>
        <n v="0.97"/>
        <n v="1.32"/>
        <n v="3.55"/>
        <n v="3.72"/>
        <n v="0.66"/>
        <n v="0.24"/>
        <n v="0.14000000000000001"/>
        <n v="0.9"/>
        <n v="1.81"/>
        <n v="0.38"/>
        <n v="3.62"/>
        <n v="3.97"/>
        <n v="0.8"/>
        <n v="2.54"/>
        <n v="0.7"/>
        <n v="2.19"/>
        <n v="1.1100000000000001"/>
        <n v="1.25"/>
        <n v="2.4"/>
        <n v="2.62"/>
        <n v="1.44"/>
        <n v="1.31"/>
        <n v="0.92"/>
        <n v="0.13"/>
        <n v="3.01"/>
        <n v="0.39"/>
        <n v="4.72"/>
        <n v="1.18"/>
        <n v="2.88"/>
        <n v="2.1"/>
        <n v="0.79"/>
        <n v="0"/>
        <n v="1.97"/>
        <n v="3.82"/>
        <n v="1.53"/>
        <n v="0.76"/>
        <n v="0.51"/>
        <n v="4.83"/>
        <n v="2.29"/>
        <n v="1.78"/>
        <n v="1.27"/>
        <n v="2.04"/>
        <n v="1.2"/>
        <n v="3.29"/>
        <n v="0.6"/>
        <n v="0.3"/>
        <n v="1.8"/>
        <n v="2.99"/>
        <n v="3.89"/>
        <n v="4.79"/>
        <n v="1.5"/>
        <n v="2.69"/>
        <n v="1.47"/>
        <n v="8.4600000000000009"/>
        <n v="0.74"/>
        <n v="3.31"/>
        <n v="1.84"/>
        <n v="2.21"/>
        <n v="2.57"/>
        <n v="0.37"/>
        <n v="3.44"/>
        <n v="2.0099999999999998"/>
        <n v="6.3"/>
        <n v="0.86"/>
        <n v="2.87"/>
        <n v="0.56999999999999995"/>
        <n v="1.43"/>
        <n v="0.28999999999999998"/>
        <n v="1.62"/>
        <n v="2.44"/>
        <n v="1.1399999999999999"/>
        <n v="5.84"/>
        <n v="1.46"/>
        <n v="0.16"/>
        <n v="3.41"/>
        <n v="0.65"/>
        <n v="0.32"/>
        <n v="3.25"/>
        <n v="1.79"/>
        <n v="0.81"/>
        <n v="2.92"/>
        <n v="1.72"/>
        <n v="3.13"/>
        <n v="4.6900000000000004"/>
        <n v="1.0900000000000001"/>
        <n v="0.94"/>
        <n v="1.56"/>
        <n v="1.41"/>
        <n v="0.78"/>
        <n v="3.68"/>
        <n v="5.88"/>
        <n v="0.44"/>
        <n v="3.53"/>
        <n v="4.41"/>
        <n v="0.15"/>
        <n v="1.76"/>
        <n v="2.06"/>
        <n v="1.91"/>
        <n v="2.95"/>
        <n v="1.4"/>
        <n v="1.55"/>
        <n v="0.93"/>
        <n v="2.64"/>
        <n v="0.62"/>
        <n v="2.02"/>
        <n v="3.11"/>
        <n v="1.24"/>
        <n v="1.86"/>
        <n v="2.48"/>
        <n v="2.8"/>
        <n v="2.17"/>
        <n v="2.38"/>
        <n v="5.56"/>
        <n v="4.37"/>
        <n v="1.59"/>
        <n v="1.19"/>
        <n v="3.17"/>
        <n v="0.4"/>
        <n v="1.69"/>
        <n v="1.35"/>
        <n v="2.36"/>
        <n v="3.04"/>
        <n v="7.77"/>
        <n v="6.76"/>
        <n v="2.7"/>
        <n v="4.03"/>
        <n v="1.34"/>
        <n v="0.67"/>
        <n v="6.04"/>
        <n v="3.69"/>
        <n v="2.68"/>
        <n v="1.68"/>
        <n v="2.35"/>
        <n v="2.61"/>
        <n v="11.11"/>
        <n v="4.58"/>
        <n v="1.96"/>
        <n v="3.27"/>
        <n v="10"/>
        <n v="30"/>
        <n v="5"/>
        <n v="14.66"/>
        <n v="5.17"/>
        <n v="2.59"/>
        <n v="3.45"/>
        <n v="15.49"/>
        <n v="4.2300000000000004"/>
        <n v="2.82"/>
        <n v="5.63"/>
        <n v="9.2100000000000009"/>
        <n v="2.63"/>
        <n v="4.6100000000000003"/>
        <n v="3.51"/>
        <n v="2.11"/>
        <n v="1.64"/>
        <n v="2.81"/>
        <n v="3.75"/>
        <n v="3.28"/>
        <n v="4.22"/>
        <n v="0.47"/>
        <n v="2.58"/>
        <n v="1.87"/>
        <n v="2.34"/>
        <n v="1.17"/>
        <n v="0.23"/>
        <n v="23.08"/>
        <n v="3.85"/>
        <n v="7.69"/>
        <n v="6.82"/>
        <n v="2.27"/>
        <n v="4.55"/>
        <n v="18"/>
        <n v="4"/>
        <n v="6"/>
        <n v="2"/>
        <n v="1"/>
        <n v="17.989999999999998"/>
        <n v="7.91"/>
        <n v="5.76"/>
        <n v="0.72"/>
        <n v="3.6"/>
        <n v="4.32"/>
        <n v="2.16"/>
        <n v="13.33"/>
        <n v="8.89"/>
        <n v="4.4400000000000004"/>
        <n v="6.67"/>
        <n v="2.2200000000000002"/>
        <n v="6.23"/>
        <n v="0.27"/>
        <n v="1.08"/>
        <n v="0.54"/>
        <n v="1.9"/>
        <n v="4.07"/>
        <n v="3.52"/>
        <n v="27.27"/>
        <n v="18.18"/>
        <n v="9.09"/>
        <n v="12.5"/>
        <n v="25"/>
      </sharedItems>
    </cacheField>
    <cacheField name="総数（法人以外の団体）" numFmtId="0" sqlType="4">
      <sharedItems containsSemiMixedTypes="0" containsString="0" containsNumber="1" containsInteger="1" minValue="0" maxValue="3" count="3">
        <n v="0"/>
        <n v="1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0">
  <r>
    <x v="0"/>
    <x v="0"/>
    <x v="0"/>
    <x v="0"/>
    <n v="3"/>
    <n v="0.01"/>
    <n v="0"/>
    <n v="0"/>
    <n v="3"/>
    <n v="0.03"/>
    <x v="0"/>
  </r>
  <r>
    <x v="0"/>
    <x v="0"/>
    <x v="0"/>
    <x v="1"/>
    <n v="3533"/>
    <n v="13.9"/>
    <n v="1526"/>
    <n v="10.16"/>
    <n v="2007"/>
    <n v="19.89"/>
    <x v="0"/>
  </r>
  <r>
    <x v="0"/>
    <x v="0"/>
    <x v="0"/>
    <x v="2"/>
    <n v="2826"/>
    <n v="11.12"/>
    <n v="1394"/>
    <n v="9.2799999999999994"/>
    <n v="1429"/>
    <n v="14.16"/>
    <x v="1"/>
  </r>
  <r>
    <x v="0"/>
    <x v="0"/>
    <x v="0"/>
    <x v="3"/>
    <n v="81"/>
    <n v="0.32"/>
    <n v="4"/>
    <n v="0.03"/>
    <n v="68"/>
    <n v="0.67"/>
    <x v="0"/>
  </r>
  <r>
    <x v="0"/>
    <x v="0"/>
    <x v="0"/>
    <x v="4"/>
    <n v="187"/>
    <n v="0.74"/>
    <n v="20"/>
    <n v="0.13"/>
    <n v="166"/>
    <n v="1.64"/>
    <x v="1"/>
  </r>
  <r>
    <x v="0"/>
    <x v="0"/>
    <x v="0"/>
    <x v="5"/>
    <n v="204"/>
    <n v="0.8"/>
    <n v="34"/>
    <n v="0.23"/>
    <n v="164"/>
    <n v="1.63"/>
    <x v="2"/>
  </r>
  <r>
    <x v="0"/>
    <x v="0"/>
    <x v="0"/>
    <x v="6"/>
    <n v="5465"/>
    <n v="21.51"/>
    <n v="2971"/>
    <n v="19.77"/>
    <n v="2486"/>
    <n v="24.63"/>
    <x v="3"/>
  </r>
  <r>
    <x v="0"/>
    <x v="0"/>
    <x v="0"/>
    <x v="7"/>
    <n v="134"/>
    <n v="0.53"/>
    <n v="20"/>
    <n v="0.13"/>
    <n v="114"/>
    <n v="1.1299999999999999"/>
    <x v="0"/>
  </r>
  <r>
    <x v="0"/>
    <x v="0"/>
    <x v="0"/>
    <x v="8"/>
    <n v="2210"/>
    <n v="8.6999999999999993"/>
    <n v="1196"/>
    <n v="7.96"/>
    <n v="1010"/>
    <n v="10.01"/>
    <x v="1"/>
  </r>
  <r>
    <x v="0"/>
    <x v="0"/>
    <x v="0"/>
    <x v="9"/>
    <n v="1104"/>
    <n v="4.34"/>
    <n v="640"/>
    <n v="4.26"/>
    <n v="445"/>
    <n v="4.41"/>
    <x v="0"/>
  </r>
  <r>
    <x v="0"/>
    <x v="0"/>
    <x v="0"/>
    <x v="10"/>
    <n v="3748"/>
    <n v="14.75"/>
    <n v="3118"/>
    <n v="20.75"/>
    <n v="610"/>
    <n v="6.04"/>
    <x v="4"/>
  </r>
  <r>
    <x v="0"/>
    <x v="0"/>
    <x v="0"/>
    <x v="11"/>
    <n v="2849"/>
    <n v="11.21"/>
    <n v="2250"/>
    <n v="14.97"/>
    <n v="571"/>
    <n v="5.66"/>
    <x v="5"/>
  </r>
  <r>
    <x v="0"/>
    <x v="0"/>
    <x v="0"/>
    <x v="12"/>
    <n v="960"/>
    <n v="3.78"/>
    <n v="640"/>
    <n v="4.26"/>
    <n v="246"/>
    <n v="2.44"/>
    <x v="6"/>
  </r>
  <r>
    <x v="0"/>
    <x v="0"/>
    <x v="0"/>
    <x v="13"/>
    <n v="1061"/>
    <n v="4.18"/>
    <n v="669"/>
    <n v="4.45"/>
    <n v="314"/>
    <n v="3.11"/>
    <x v="5"/>
  </r>
  <r>
    <x v="0"/>
    <x v="0"/>
    <x v="0"/>
    <x v="14"/>
    <n v="1046"/>
    <n v="4.12"/>
    <n v="544"/>
    <n v="3.62"/>
    <n v="459"/>
    <n v="4.55"/>
    <x v="3"/>
  </r>
  <r>
    <x v="0"/>
    <x v="1"/>
    <x v="1"/>
    <x v="0"/>
    <n v="0"/>
    <n v="0"/>
    <n v="0"/>
    <n v="0"/>
    <n v="0"/>
    <n v="0"/>
    <x v="0"/>
  </r>
  <r>
    <x v="0"/>
    <x v="1"/>
    <x v="1"/>
    <x v="1"/>
    <n v="576"/>
    <n v="9.3000000000000007"/>
    <n v="151"/>
    <n v="4.58"/>
    <n v="425"/>
    <n v="14.79"/>
    <x v="0"/>
  </r>
  <r>
    <x v="0"/>
    <x v="1"/>
    <x v="1"/>
    <x v="2"/>
    <n v="496"/>
    <n v="8.01"/>
    <n v="214"/>
    <n v="6.5"/>
    <n v="282"/>
    <n v="9.81"/>
    <x v="0"/>
  </r>
  <r>
    <x v="0"/>
    <x v="1"/>
    <x v="1"/>
    <x v="3"/>
    <n v="11"/>
    <n v="0.18"/>
    <n v="0"/>
    <n v="0"/>
    <n v="11"/>
    <n v="0.38"/>
    <x v="0"/>
  </r>
  <r>
    <x v="0"/>
    <x v="1"/>
    <x v="1"/>
    <x v="4"/>
    <n v="71"/>
    <n v="1.1499999999999999"/>
    <n v="6"/>
    <n v="0.18"/>
    <n v="65"/>
    <n v="2.2599999999999998"/>
    <x v="0"/>
  </r>
  <r>
    <x v="0"/>
    <x v="1"/>
    <x v="1"/>
    <x v="5"/>
    <n v="32"/>
    <n v="0.52"/>
    <n v="5"/>
    <n v="0.15"/>
    <n v="27"/>
    <n v="0.94"/>
    <x v="0"/>
  </r>
  <r>
    <x v="0"/>
    <x v="1"/>
    <x v="1"/>
    <x v="6"/>
    <n v="1496"/>
    <n v="24.15"/>
    <n v="680"/>
    <n v="20.64"/>
    <n v="815"/>
    <n v="28.36"/>
    <x v="1"/>
  </r>
  <r>
    <x v="0"/>
    <x v="1"/>
    <x v="1"/>
    <x v="7"/>
    <n v="57"/>
    <n v="0.92"/>
    <n v="7"/>
    <n v="0.21"/>
    <n v="50"/>
    <n v="1.74"/>
    <x v="0"/>
  </r>
  <r>
    <x v="0"/>
    <x v="1"/>
    <x v="1"/>
    <x v="8"/>
    <n v="654"/>
    <n v="10.56"/>
    <n v="243"/>
    <n v="7.38"/>
    <n v="411"/>
    <n v="14.3"/>
    <x v="0"/>
  </r>
  <r>
    <x v="0"/>
    <x v="1"/>
    <x v="1"/>
    <x v="9"/>
    <n v="399"/>
    <n v="6.44"/>
    <n v="227"/>
    <n v="6.89"/>
    <n v="170"/>
    <n v="5.92"/>
    <x v="0"/>
  </r>
  <r>
    <x v="0"/>
    <x v="1"/>
    <x v="1"/>
    <x v="10"/>
    <n v="867"/>
    <n v="14"/>
    <n v="722"/>
    <n v="21.92"/>
    <n v="145"/>
    <n v="5.05"/>
    <x v="0"/>
  </r>
  <r>
    <x v="0"/>
    <x v="1"/>
    <x v="1"/>
    <x v="11"/>
    <n v="764"/>
    <n v="12.33"/>
    <n v="595"/>
    <n v="18.059999999999999"/>
    <n v="167"/>
    <n v="5.81"/>
    <x v="0"/>
  </r>
  <r>
    <x v="0"/>
    <x v="1"/>
    <x v="1"/>
    <x v="12"/>
    <n v="246"/>
    <n v="3.97"/>
    <n v="173"/>
    <n v="5.25"/>
    <n v="67"/>
    <n v="2.33"/>
    <x v="0"/>
  </r>
  <r>
    <x v="0"/>
    <x v="1"/>
    <x v="1"/>
    <x v="13"/>
    <n v="273"/>
    <n v="4.41"/>
    <n v="174"/>
    <n v="5.28"/>
    <n v="88"/>
    <n v="3.06"/>
    <x v="1"/>
  </r>
  <r>
    <x v="0"/>
    <x v="1"/>
    <x v="1"/>
    <x v="14"/>
    <n v="252"/>
    <n v="4.07"/>
    <n v="97"/>
    <n v="2.94"/>
    <n v="151"/>
    <n v="5.25"/>
    <x v="6"/>
  </r>
  <r>
    <x v="0"/>
    <x v="2"/>
    <x v="2"/>
    <x v="0"/>
    <n v="0"/>
    <n v="0"/>
    <n v="0"/>
    <n v="0"/>
    <n v="0"/>
    <n v="0"/>
    <x v="0"/>
  </r>
  <r>
    <x v="0"/>
    <x v="2"/>
    <x v="2"/>
    <x v="1"/>
    <n v="351"/>
    <n v="15.68"/>
    <n v="195"/>
    <n v="13.42"/>
    <n v="156"/>
    <n v="20.45"/>
    <x v="0"/>
  </r>
  <r>
    <x v="0"/>
    <x v="2"/>
    <x v="2"/>
    <x v="2"/>
    <n v="403"/>
    <n v="18"/>
    <n v="271"/>
    <n v="18.649999999999999"/>
    <n v="132"/>
    <n v="17.3"/>
    <x v="0"/>
  </r>
  <r>
    <x v="0"/>
    <x v="2"/>
    <x v="2"/>
    <x v="3"/>
    <n v="2"/>
    <n v="0.09"/>
    <n v="0"/>
    <n v="0"/>
    <n v="2"/>
    <n v="0.26"/>
    <x v="0"/>
  </r>
  <r>
    <x v="0"/>
    <x v="2"/>
    <x v="2"/>
    <x v="4"/>
    <n v="14"/>
    <n v="0.63"/>
    <n v="1"/>
    <n v="7.0000000000000007E-2"/>
    <n v="13"/>
    <n v="1.7"/>
    <x v="0"/>
  </r>
  <r>
    <x v="0"/>
    <x v="2"/>
    <x v="2"/>
    <x v="5"/>
    <n v="17"/>
    <n v="0.76"/>
    <n v="3"/>
    <n v="0.21"/>
    <n v="14"/>
    <n v="1.83"/>
    <x v="0"/>
  </r>
  <r>
    <x v="0"/>
    <x v="2"/>
    <x v="2"/>
    <x v="6"/>
    <n v="433"/>
    <n v="19.34"/>
    <n v="243"/>
    <n v="16.72"/>
    <n v="190"/>
    <n v="24.9"/>
    <x v="0"/>
  </r>
  <r>
    <x v="0"/>
    <x v="2"/>
    <x v="2"/>
    <x v="7"/>
    <n v="13"/>
    <n v="0.57999999999999996"/>
    <n v="3"/>
    <n v="0.21"/>
    <n v="10"/>
    <n v="1.31"/>
    <x v="0"/>
  </r>
  <r>
    <x v="0"/>
    <x v="2"/>
    <x v="2"/>
    <x v="8"/>
    <n v="100"/>
    <n v="4.47"/>
    <n v="37"/>
    <n v="2.5499999999999998"/>
    <n v="62"/>
    <n v="8.1300000000000008"/>
    <x v="0"/>
  </r>
  <r>
    <x v="0"/>
    <x v="2"/>
    <x v="2"/>
    <x v="9"/>
    <n v="86"/>
    <n v="3.84"/>
    <n v="58"/>
    <n v="3.99"/>
    <n v="27"/>
    <n v="3.54"/>
    <x v="0"/>
  </r>
  <r>
    <x v="0"/>
    <x v="2"/>
    <x v="2"/>
    <x v="10"/>
    <n v="361"/>
    <n v="16.12"/>
    <n v="313"/>
    <n v="21.54"/>
    <n v="47"/>
    <n v="6.16"/>
    <x v="1"/>
  </r>
  <r>
    <x v="0"/>
    <x v="2"/>
    <x v="2"/>
    <x v="11"/>
    <n v="228"/>
    <n v="10.18"/>
    <n v="181"/>
    <n v="12.46"/>
    <n v="45"/>
    <n v="5.9"/>
    <x v="0"/>
  </r>
  <r>
    <x v="0"/>
    <x v="2"/>
    <x v="2"/>
    <x v="12"/>
    <n v="57"/>
    <n v="2.5499999999999998"/>
    <n v="40"/>
    <n v="2.75"/>
    <n v="16"/>
    <n v="2.1"/>
    <x v="0"/>
  </r>
  <r>
    <x v="0"/>
    <x v="2"/>
    <x v="2"/>
    <x v="13"/>
    <n v="96"/>
    <n v="4.29"/>
    <n v="71"/>
    <n v="4.8899999999999997"/>
    <n v="15"/>
    <n v="1.97"/>
    <x v="0"/>
  </r>
  <r>
    <x v="0"/>
    <x v="2"/>
    <x v="2"/>
    <x v="14"/>
    <n v="78"/>
    <n v="3.48"/>
    <n v="37"/>
    <n v="2.5499999999999998"/>
    <n v="34"/>
    <n v="4.46"/>
    <x v="0"/>
  </r>
  <r>
    <x v="0"/>
    <x v="3"/>
    <x v="3"/>
    <x v="0"/>
    <n v="0"/>
    <n v="0"/>
    <n v="0"/>
    <n v="0"/>
    <n v="0"/>
    <n v="0"/>
    <x v="0"/>
  </r>
  <r>
    <x v="0"/>
    <x v="3"/>
    <x v="3"/>
    <x v="1"/>
    <n v="159"/>
    <n v="13.09"/>
    <n v="86"/>
    <n v="10.64"/>
    <n v="73"/>
    <n v="18.579999999999998"/>
    <x v="0"/>
  </r>
  <r>
    <x v="0"/>
    <x v="3"/>
    <x v="3"/>
    <x v="2"/>
    <n v="247"/>
    <n v="20.329999999999998"/>
    <n v="134"/>
    <n v="16.579999999999998"/>
    <n v="113"/>
    <n v="28.75"/>
    <x v="0"/>
  </r>
  <r>
    <x v="0"/>
    <x v="3"/>
    <x v="3"/>
    <x v="3"/>
    <n v="4"/>
    <n v="0.33"/>
    <n v="0"/>
    <n v="0"/>
    <n v="4"/>
    <n v="1.02"/>
    <x v="0"/>
  </r>
  <r>
    <x v="0"/>
    <x v="3"/>
    <x v="3"/>
    <x v="4"/>
    <n v="10"/>
    <n v="0.82"/>
    <n v="1"/>
    <n v="0.12"/>
    <n v="9"/>
    <n v="2.29"/>
    <x v="0"/>
  </r>
  <r>
    <x v="0"/>
    <x v="3"/>
    <x v="3"/>
    <x v="5"/>
    <n v="12"/>
    <n v="0.99"/>
    <n v="2"/>
    <n v="0.25"/>
    <n v="10"/>
    <n v="2.54"/>
    <x v="0"/>
  </r>
  <r>
    <x v="0"/>
    <x v="3"/>
    <x v="3"/>
    <x v="6"/>
    <n v="217"/>
    <n v="17.86"/>
    <n v="141"/>
    <n v="17.45"/>
    <n v="74"/>
    <n v="18.829999999999998"/>
    <x v="6"/>
  </r>
  <r>
    <x v="0"/>
    <x v="3"/>
    <x v="3"/>
    <x v="7"/>
    <n v="4"/>
    <n v="0.33"/>
    <n v="0"/>
    <n v="0"/>
    <n v="4"/>
    <n v="1.02"/>
    <x v="0"/>
  </r>
  <r>
    <x v="0"/>
    <x v="3"/>
    <x v="3"/>
    <x v="8"/>
    <n v="133"/>
    <n v="10.95"/>
    <n v="103"/>
    <n v="12.75"/>
    <n v="30"/>
    <n v="7.63"/>
    <x v="0"/>
  </r>
  <r>
    <x v="0"/>
    <x v="3"/>
    <x v="3"/>
    <x v="9"/>
    <n v="49"/>
    <n v="4.03"/>
    <n v="35"/>
    <n v="4.33"/>
    <n v="14"/>
    <n v="3.56"/>
    <x v="0"/>
  </r>
  <r>
    <x v="0"/>
    <x v="3"/>
    <x v="3"/>
    <x v="10"/>
    <n v="132"/>
    <n v="10.86"/>
    <n v="118"/>
    <n v="14.6"/>
    <n v="13"/>
    <n v="3.31"/>
    <x v="0"/>
  </r>
  <r>
    <x v="0"/>
    <x v="3"/>
    <x v="3"/>
    <x v="11"/>
    <n v="126"/>
    <n v="10.37"/>
    <n v="102"/>
    <n v="12.62"/>
    <n v="24"/>
    <n v="6.11"/>
    <x v="0"/>
  </r>
  <r>
    <x v="0"/>
    <x v="3"/>
    <x v="3"/>
    <x v="12"/>
    <n v="38"/>
    <n v="3.13"/>
    <n v="31"/>
    <n v="3.84"/>
    <n v="6"/>
    <n v="1.53"/>
    <x v="0"/>
  </r>
  <r>
    <x v="0"/>
    <x v="3"/>
    <x v="3"/>
    <x v="13"/>
    <n v="44"/>
    <n v="3.62"/>
    <n v="36"/>
    <n v="4.46"/>
    <n v="5"/>
    <n v="1.27"/>
    <x v="7"/>
  </r>
  <r>
    <x v="0"/>
    <x v="3"/>
    <x v="3"/>
    <x v="14"/>
    <n v="40"/>
    <n v="3.29"/>
    <n v="19"/>
    <n v="2.35"/>
    <n v="14"/>
    <n v="3.56"/>
    <x v="0"/>
  </r>
  <r>
    <x v="0"/>
    <x v="4"/>
    <x v="4"/>
    <x v="0"/>
    <n v="1"/>
    <n v="0.11"/>
    <n v="0"/>
    <n v="0"/>
    <n v="1"/>
    <n v="0.3"/>
    <x v="0"/>
  </r>
  <r>
    <x v="0"/>
    <x v="4"/>
    <x v="4"/>
    <x v="1"/>
    <n v="113"/>
    <n v="12.3"/>
    <n v="47"/>
    <n v="8.27"/>
    <n v="66"/>
    <n v="19.760000000000002"/>
    <x v="0"/>
  </r>
  <r>
    <x v="0"/>
    <x v="4"/>
    <x v="4"/>
    <x v="2"/>
    <n v="101"/>
    <n v="10.99"/>
    <n v="43"/>
    <n v="7.57"/>
    <n v="58"/>
    <n v="17.37"/>
    <x v="0"/>
  </r>
  <r>
    <x v="0"/>
    <x v="4"/>
    <x v="4"/>
    <x v="3"/>
    <n v="3"/>
    <n v="0.33"/>
    <n v="1"/>
    <n v="0.18"/>
    <n v="2"/>
    <n v="0.6"/>
    <x v="0"/>
  </r>
  <r>
    <x v="0"/>
    <x v="4"/>
    <x v="4"/>
    <x v="4"/>
    <n v="6"/>
    <n v="0.65"/>
    <n v="2"/>
    <n v="0.35"/>
    <n v="4"/>
    <n v="1.2"/>
    <x v="0"/>
  </r>
  <r>
    <x v="0"/>
    <x v="4"/>
    <x v="4"/>
    <x v="5"/>
    <n v="7"/>
    <n v="0.76"/>
    <n v="2"/>
    <n v="0.35"/>
    <n v="5"/>
    <n v="1.5"/>
    <x v="0"/>
  </r>
  <r>
    <x v="0"/>
    <x v="4"/>
    <x v="4"/>
    <x v="6"/>
    <n v="218"/>
    <n v="23.72"/>
    <n v="134"/>
    <n v="23.59"/>
    <n v="84"/>
    <n v="25.15"/>
    <x v="0"/>
  </r>
  <r>
    <x v="0"/>
    <x v="4"/>
    <x v="4"/>
    <x v="7"/>
    <n v="1"/>
    <n v="0.11"/>
    <n v="0"/>
    <n v="0"/>
    <n v="1"/>
    <n v="0.3"/>
    <x v="0"/>
  </r>
  <r>
    <x v="0"/>
    <x v="4"/>
    <x v="4"/>
    <x v="8"/>
    <n v="50"/>
    <n v="5.44"/>
    <n v="26"/>
    <n v="4.58"/>
    <n v="24"/>
    <n v="7.19"/>
    <x v="0"/>
  </r>
  <r>
    <x v="0"/>
    <x v="4"/>
    <x v="4"/>
    <x v="9"/>
    <n v="41"/>
    <n v="4.46"/>
    <n v="28"/>
    <n v="4.93"/>
    <n v="13"/>
    <n v="3.89"/>
    <x v="0"/>
  </r>
  <r>
    <x v="0"/>
    <x v="4"/>
    <x v="4"/>
    <x v="10"/>
    <n v="114"/>
    <n v="12.4"/>
    <n v="96"/>
    <n v="16.899999999999999"/>
    <n v="17"/>
    <n v="5.09"/>
    <x v="0"/>
  </r>
  <r>
    <x v="0"/>
    <x v="4"/>
    <x v="4"/>
    <x v="11"/>
    <n v="111"/>
    <n v="12.08"/>
    <n v="90"/>
    <n v="15.85"/>
    <n v="20"/>
    <n v="5.99"/>
    <x v="0"/>
  </r>
  <r>
    <x v="0"/>
    <x v="4"/>
    <x v="4"/>
    <x v="12"/>
    <n v="57"/>
    <n v="6.2"/>
    <n v="34"/>
    <n v="5.99"/>
    <n v="11"/>
    <n v="3.29"/>
    <x v="0"/>
  </r>
  <r>
    <x v="0"/>
    <x v="4"/>
    <x v="4"/>
    <x v="13"/>
    <n v="51"/>
    <n v="5.55"/>
    <n v="31"/>
    <n v="5.46"/>
    <n v="20"/>
    <n v="5.99"/>
    <x v="0"/>
  </r>
  <r>
    <x v="0"/>
    <x v="4"/>
    <x v="4"/>
    <x v="14"/>
    <n v="45"/>
    <n v="4.9000000000000004"/>
    <n v="34"/>
    <n v="5.99"/>
    <n v="8"/>
    <n v="2.4"/>
    <x v="1"/>
  </r>
  <r>
    <x v="0"/>
    <x v="5"/>
    <x v="5"/>
    <x v="0"/>
    <n v="0"/>
    <n v="0"/>
    <n v="0"/>
    <n v="0"/>
    <n v="0"/>
    <n v="0"/>
    <x v="0"/>
  </r>
  <r>
    <x v="0"/>
    <x v="5"/>
    <x v="5"/>
    <x v="1"/>
    <n v="122"/>
    <n v="15.1"/>
    <n v="66"/>
    <n v="12.55"/>
    <n v="56"/>
    <n v="20.59"/>
    <x v="0"/>
  </r>
  <r>
    <x v="0"/>
    <x v="5"/>
    <x v="5"/>
    <x v="2"/>
    <n v="143"/>
    <n v="17.7"/>
    <n v="88"/>
    <n v="16.73"/>
    <n v="55"/>
    <n v="20.22"/>
    <x v="0"/>
  </r>
  <r>
    <x v="0"/>
    <x v="5"/>
    <x v="5"/>
    <x v="3"/>
    <n v="4"/>
    <n v="0.5"/>
    <n v="0"/>
    <n v="0"/>
    <n v="4"/>
    <n v="1.47"/>
    <x v="0"/>
  </r>
  <r>
    <x v="0"/>
    <x v="5"/>
    <x v="5"/>
    <x v="4"/>
    <n v="8"/>
    <n v="0.99"/>
    <n v="1"/>
    <n v="0.19"/>
    <n v="7"/>
    <n v="2.57"/>
    <x v="0"/>
  </r>
  <r>
    <x v="0"/>
    <x v="5"/>
    <x v="5"/>
    <x v="5"/>
    <n v="7"/>
    <n v="0.87"/>
    <n v="1"/>
    <n v="0.19"/>
    <n v="5"/>
    <n v="1.84"/>
    <x v="1"/>
  </r>
  <r>
    <x v="0"/>
    <x v="5"/>
    <x v="5"/>
    <x v="6"/>
    <n v="164"/>
    <n v="20.3"/>
    <n v="100"/>
    <n v="19.010000000000002"/>
    <n v="64"/>
    <n v="23.53"/>
    <x v="0"/>
  </r>
  <r>
    <x v="0"/>
    <x v="5"/>
    <x v="5"/>
    <x v="7"/>
    <n v="3"/>
    <n v="0.37"/>
    <n v="0"/>
    <n v="0"/>
    <n v="3"/>
    <n v="1.1000000000000001"/>
    <x v="0"/>
  </r>
  <r>
    <x v="0"/>
    <x v="5"/>
    <x v="5"/>
    <x v="8"/>
    <n v="69"/>
    <n v="8.5399999999999991"/>
    <n v="48"/>
    <n v="9.1300000000000008"/>
    <n v="20"/>
    <n v="7.35"/>
    <x v="0"/>
  </r>
  <r>
    <x v="0"/>
    <x v="5"/>
    <x v="5"/>
    <x v="9"/>
    <n v="34"/>
    <n v="4.21"/>
    <n v="19"/>
    <n v="3.61"/>
    <n v="14"/>
    <n v="5.15"/>
    <x v="0"/>
  </r>
  <r>
    <x v="0"/>
    <x v="5"/>
    <x v="5"/>
    <x v="10"/>
    <n v="85"/>
    <n v="10.52"/>
    <n v="76"/>
    <n v="14.45"/>
    <n v="8"/>
    <n v="2.94"/>
    <x v="0"/>
  </r>
  <r>
    <x v="0"/>
    <x v="5"/>
    <x v="5"/>
    <x v="11"/>
    <n v="82"/>
    <n v="10.15"/>
    <n v="67"/>
    <n v="12.74"/>
    <n v="13"/>
    <n v="4.78"/>
    <x v="0"/>
  </r>
  <r>
    <x v="0"/>
    <x v="5"/>
    <x v="5"/>
    <x v="12"/>
    <n v="28"/>
    <n v="3.47"/>
    <n v="25"/>
    <n v="4.75"/>
    <n v="2"/>
    <n v="0.74"/>
    <x v="0"/>
  </r>
  <r>
    <x v="0"/>
    <x v="5"/>
    <x v="5"/>
    <x v="13"/>
    <n v="22"/>
    <n v="2.72"/>
    <n v="15"/>
    <n v="2.85"/>
    <n v="7"/>
    <n v="2.57"/>
    <x v="0"/>
  </r>
  <r>
    <x v="0"/>
    <x v="5"/>
    <x v="5"/>
    <x v="14"/>
    <n v="37"/>
    <n v="4.58"/>
    <n v="20"/>
    <n v="3.8"/>
    <n v="14"/>
    <n v="5.15"/>
    <x v="6"/>
  </r>
  <r>
    <x v="0"/>
    <x v="6"/>
    <x v="6"/>
    <x v="0"/>
    <n v="0"/>
    <n v="0"/>
    <n v="0"/>
    <n v="0"/>
    <n v="0"/>
    <n v="0"/>
    <x v="0"/>
  </r>
  <r>
    <x v="0"/>
    <x v="6"/>
    <x v="6"/>
    <x v="1"/>
    <n v="124"/>
    <n v="15.07"/>
    <n v="51"/>
    <n v="10.97"/>
    <n v="73"/>
    <n v="20.92"/>
    <x v="0"/>
  </r>
  <r>
    <x v="0"/>
    <x v="6"/>
    <x v="6"/>
    <x v="2"/>
    <n v="90"/>
    <n v="10.94"/>
    <n v="33"/>
    <n v="7.1"/>
    <n v="57"/>
    <n v="16.329999999999998"/>
    <x v="0"/>
  </r>
  <r>
    <x v="0"/>
    <x v="6"/>
    <x v="6"/>
    <x v="3"/>
    <n v="3"/>
    <n v="0.36"/>
    <n v="0"/>
    <n v="0"/>
    <n v="3"/>
    <n v="0.86"/>
    <x v="0"/>
  </r>
  <r>
    <x v="0"/>
    <x v="6"/>
    <x v="6"/>
    <x v="4"/>
    <n v="7"/>
    <n v="0.85"/>
    <n v="0"/>
    <n v="0"/>
    <n v="7"/>
    <n v="2.0099999999999998"/>
    <x v="0"/>
  </r>
  <r>
    <x v="0"/>
    <x v="6"/>
    <x v="6"/>
    <x v="5"/>
    <n v="6"/>
    <n v="0.73"/>
    <n v="1"/>
    <n v="0.22"/>
    <n v="5"/>
    <n v="1.43"/>
    <x v="0"/>
  </r>
  <r>
    <x v="0"/>
    <x v="6"/>
    <x v="6"/>
    <x v="6"/>
    <n v="181"/>
    <n v="21.99"/>
    <n v="109"/>
    <n v="23.44"/>
    <n v="71"/>
    <n v="20.34"/>
    <x v="1"/>
  </r>
  <r>
    <x v="0"/>
    <x v="6"/>
    <x v="6"/>
    <x v="7"/>
    <n v="4"/>
    <n v="0.49"/>
    <n v="1"/>
    <n v="0.22"/>
    <n v="3"/>
    <n v="0.86"/>
    <x v="0"/>
  </r>
  <r>
    <x v="0"/>
    <x v="6"/>
    <x v="6"/>
    <x v="8"/>
    <n v="66"/>
    <n v="8.02"/>
    <n v="36"/>
    <n v="7.74"/>
    <n v="30"/>
    <n v="8.6"/>
    <x v="0"/>
  </r>
  <r>
    <x v="0"/>
    <x v="6"/>
    <x v="6"/>
    <x v="9"/>
    <n v="37"/>
    <n v="4.5"/>
    <n v="21"/>
    <n v="4.5199999999999996"/>
    <n v="15"/>
    <n v="4.3"/>
    <x v="0"/>
  </r>
  <r>
    <x v="0"/>
    <x v="6"/>
    <x v="6"/>
    <x v="10"/>
    <n v="105"/>
    <n v="12.76"/>
    <n v="81"/>
    <n v="17.420000000000002"/>
    <n v="23"/>
    <n v="6.59"/>
    <x v="0"/>
  </r>
  <r>
    <x v="0"/>
    <x v="6"/>
    <x v="6"/>
    <x v="11"/>
    <n v="83"/>
    <n v="10.09"/>
    <n v="65"/>
    <n v="13.98"/>
    <n v="17"/>
    <n v="4.87"/>
    <x v="0"/>
  </r>
  <r>
    <x v="0"/>
    <x v="6"/>
    <x v="6"/>
    <x v="12"/>
    <n v="35"/>
    <n v="4.25"/>
    <n v="23"/>
    <n v="4.95"/>
    <n v="9"/>
    <n v="2.58"/>
    <x v="1"/>
  </r>
  <r>
    <x v="0"/>
    <x v="6"/>
    <x v="6"/>
    <x v="13"/>
    <n v="36"/>
    <n v="4.37"/>
    <n v="19"/>
    <n v="4.09"/>
    <n v="16"/>
    <n v="4.58"/>
    <x v="0"/>
  </r>
  <r>
    <x v="0"/>
    <x v="6"/>
    <x v="6"/>
    <x v="14"/>
    <n v="46"/>
    <n v="5.59"/>
    <n v="25"/>
    <n v="5.38"/>
    <n v="20"/>
    <n v="5.73"/>
    <x v="0"/>
  </r>
  <r>
    <x v="0"/>
    <x v="7"/>
    <x v="7"/>
    <x v="0"/>
    <n v="0"/>
    <n v="0"/>
    <n v="0"/>
    <n v="0"/>
    <n v="0"/>
    <n v="0"/>
    <x v="0"/>
  </r>
  <r>
    <x v="0"/>
    <x v="7"/>
    <x v="7"/>
    <x v="1"/>
    <n v="282"/>
    <n v="18.03"/>
    <n v="128"/>
    <n v="13.73"/>
    <n v="154"/>
    <n v="25"/>
    <x v="0"/>
  </r>
  <r>
    <x v="0"/>
    <x v="7"/>
    <x v="7"/>
    <x v="2"/>
    <n v="178"/>
    <n v="11.38"/>
    <n v="83"/>
    <n v="8.91"/>
    <n v="95"/>
    <n v="15.42"/>
    <x v="0"/>
  </r>
  <r>
    <x v="0"/>
    <x v="7"/>
    <x v="7"/>
    <x v="3"/>
    <n v="3"/>
    <n v="0.19"/>
    <n v="2"/>
    <n v="0.21"/>
    <n v="1"/>
    <n v="0.16"/>
    <x v="0"/>
  </r>
  <r>
    <x v="0"/>
    <x v="7"/>
    <x v="7"/>
    <x v="4"/>
    <n v="3"/>
    <n v="0.19"/>
    <n v="0"/>
    <n v="0"/>
    <n v="3"/>
    <n v="0.49"/>
    <x v="0"/>
  </r>
  <r>
    <x v="0"/>
    <x v="7"/>
    <x v="7"/>
    <x v="5"/>
    <n v="19"/>
    <n v="1.21"/>
    <n v="2"/>
    <n v="0.21"/>
    <n v="17"/>
    <n v="2.76"/>
    <x v="0"/>
  </r>
  <r>
    <x v="0"/>
    <x v="7"/>
    <x v="7"/>
    <x v="6"/>
    <n v="313"/>
    <n v="20.010000000000002"/>
    <n v="186"/>
    <n v="19.96"/>
    <n v="127"/>
    <n v="20.62"/>
    <x v="0"/>
  </r>
  <r>
    <x v="0"/>
    <x v="7"/>
    <x v="7"/>
    <x v="7"/>
    <n v="2"/>
    <n v="0.13"/>
    <n v="0"/>
    <n v="0"/>
    <n v="2"/>
    <n v="0.32"/>
    <x v="0"/>
  </r>
  <r>
    <x v="0"/>
    <x v="7"/>
    <x v="7"/>
    <x v="8"/>
    <n v="111"/>
    <n v="7.1"/>
    <n v="60"/>
    <n v="6.44"/>
    <n v="51"/>
    <n v="8.2799999999999994"/>
    <x v="0"/>
  </r>
  <r>
    <x v="0"/>
    <x v="7"/>
    <x v="7"/>
    <x v="9"/>
    <n v="54"/>
    <n v="3.45"/>
    <n v="31"/>
    <n v="3.33"/>
    <n v="21"/>
    <n v="3.41"/>
    <x v="0"/>
  </r>
  <r>
    <x v="0"/>
    <x v="7"/>
    <x v="7"/>
    <x v="10"/>
    <n v="147"/>
    <n v="9.4"/>
    <n v="122"/>
    <n v="13.09"/>
    <n v="25"/>
    <n v="4.0599999999999996"/>
    <x v="0"/>
  </r>
  <r>
    <x v="0"/>
    <x v="7"/>
    <x v="7"/>
    <x v="11"/>
    <n v="212"/>
    <n v="13.55"/>
    <n v="163"/>
    <n v="17.489999999999998"/>
    <n v="47"/>
    <n v="7.63"/>
    <x v="0"/>
  </r>
  <r>
    <x v="0"/>
    <x v="7"/>
    <x v="7"/>
    <x v="12"/>
    <n v="75"/>
    <n v="4.8"/>
    <n v="54"/>
    <n v="5.79"/>
    <n v="16"/>
    <n v="2.6"/>
    <x v="1"/>
  </r>
  <r>
    <x v="0"/>
    <x v="7"/>
    <x v="7"/>
    <x v="13"/>
    <n v="93"/>
    <n v="5.95"/>
    <n v="48"/>
    <n v="5.15"/>
    <n v="38"/>
    <n v="6.17"/>
    <x v="6"/>
  </r>
  <r>
    <x v="0"/>
    <x v="7"/>
    <x v="7"/>
    <x v="14"/>
    <n v="72"/>
    <n v="4.5999999999999996"/>
    <n v="53"/>
    <n v="5.69"/>
    <n v="19"/>
    <n v="3.08"/>
    <x v="0"/>
  </r>
  <r>
    <x v="0"/>
    <x v="8"/>
    <x v="8"/>
    <x v="0"/>
    <n v="1"/>
    <n v="0.06"/>
    <n v="0"/>
    <n v="0"/>
    <n v="1"/>
    <n v="0.16"/>
    <x v="0"/>
  </r>
  <r>
    <x v="0"/>
    <x v="8"/>
    <x v="8"/>
    <x v="1"/>
    <n v="241"/>
    <n v="15.05"/>
    <n v="126"/>
    <n v="13.4"/>
    <n v="115"/>
    <n v="17.97"/>
    <x v="0"/>
  </r>
  <r>
    <x v="0"/>
    <x v="8"/>
    <x v="8"/>
    <x v="2"/>
    <n v="140"/>
    <n v="8.74"/>
    <n v="57"/>
    <n v="6.06"/>
    <n v="83"/>
    <n v="12.97"/>
    <x v="0"/>
  </r>
  <r>
    <x v="0"/>
    <x v="8"/>
    <x v="8"/>
    <x v="3"/>
    <n v="11"/>
    <n v="0.69"/>
    <n v="1"/>
    <n v="0.11"/>
    <n v="10"/>
    <n v="1.56"/>
    <x v="0"/>
  </r>
  <r>
    <x v="0"/>
    <x v="8"/>
    <x v="8"/>
    <x v="4"/>
    <n v="19"/>
    <n v="1.19"/>
    <n v="2"/>
    <n v="0.21"/>
    <n v="17"/>
    <n v="2.66"/>
    <x v="0"/>
  </r>
  <r>
    <x v="0"/>
    <x v="8"/>
    <x v="8"/>
    <x v="5"/>
    <n v="15"/>
    <n v="0.94"/>
    <n v="3"/>
    <n v="0.32"/>
    <n v="12"/>
    <n v="1.88"/>
    <x v="0"/>
  </r>
  <r>
    <x v="0"/>
    <x v="8"/>
    <x v="8"/>
    <x v="6"/>
    <n v="345"/>
    <n v="21.55"/>
    <n v="207"/>
    <n v="22.02"/>
    <n v="137"/>
    <n v="21.41"/>
    <x v="1"/>
  </r>
  <r>
    <x v="0"/>
    <x v="8"/>
    <x v="8"/>
    <x v="7"/>
    <n v="5"/>
    <n v="0.31"/>
    <n v="1"/>
    <n v="0.11"/>
    <n v="4"/>
    <n v="0.63"/>
    <x v="0"/>
  </r>
  <r>
    <x v="0"/>
    <x v="8"/>
    <x v="8"/>
    <x v="8"/>
    <n v="80"/>
    <n v="5"/>
    <n v="19"/>
    <n v="2.02"/>
    <n v="61"/>
    <n v="9.5299999999999994"/>
    <x v="0"/>
  </r>
  <r>
    <x v="0"/>
    <x v="8"/>
    <x v="8"/>
    <x v="9"/>
    <n v="67"/>
    <n v="4.18"/>
    <n v="25"/>
    <n v="2.66"/>
    <n v="39"/>
    <n v="6.09"/>
    <x v="0"/>
  </r>
  <r>
    <x v="0"/>
    <x v="8"/>
    <x v="8"/>
    <x v="10"/>
    <n v="374"/>
    <n v="23.36"/>
    <n v="305"/>
    <n v="32.450000000000003"/>
    <n v="69"/>
    <n v="10.78"/>
    <x v="0"/>
  </r>
  <r>
    <x v="0"/>
    <x v="8"/>
    <x v="8"/>
    <x v="11"/>
    <n v="124"/>
    <n v="7.75"/>
    <n v="96"/>
    <n v="10.210000000000001"/>
    <n v="27"/>
    <n v="4.22"/>
    <x v="1"/>
  </r>
  <r>
    <x v="0"/>
    <x v="8"/>
    <x v="8"/>
    <x v="12"/>
    <n v="66"/>
    <n v="4.12"/>
    <n v="35"/>
    <n v="3.72"/>
    <n v="20"/>
    <n v="3.13"/>
    <x v="0"/>
  </r>
  <r>
    <x v="0"/>
    <x v="8"/>
    <x v="8"/>
    <x v="13"/>
    <n v="73"/>
    <n v="4.5599999999999996"/>
    <n v="42"/>
    <n v="4.47"/>
    <n v="26"/>
    <n v="4.0599999999999996"/>
    <x v="0"/>
  </r>
  <r>
    <x v="0"/>
    <x v="8"/>
    <x v="8"/>
    <x v="14"/>
    <n v="40"/>
    <n v="2.5"/>
    <n v="21"/>
    <n v="2.23"/>
    <n v="19"/>
    <n v="2.97"/>
    <x v="0"/>
  </r>
  <r>
    <x v="0"/>
    <x v="9"/>
    <x v="9"/>
    <x v="0"/>
    <n v="0"/>
    <n v="0"/>
    <n v="0"/>
    <n v="0"/>
    <n v="0"/>
    <n v="0"/>
    <x v="0"/>
  </r>
  <r>
    <x v="0"/>
    <x v="9"/>
    <x v="9"/>
    <x v="1"/>
    <n v="293"/>
    <n v="16.48"/>
    <n v="107"/>
    <n v="9.83"/>
    <n v="186"/>
    <n v="27.35"/>
    <x v="0"/>
  </r>
  <r>
    <x v="0"/>
    <x v="9"/>
    <x v="9"/>
    <x v="2"/>
    <n v="153"/>
    <n v="8.61"/>
    <n v="75"/>
    <n v="6.89"/>
    <n v="78"/>
    <n v="11.47"/>
    <x v="0"/>
  </r>
  <r>
    <x v="0"/>
    <x v="9"/>
    <x v="9"/>
    <x v="3"/>
    <n v="9"/>
    <n v="0.51"/>
    <n v="0"/>
    <n v="0"/>
    <n v="9"/>
    <n v="1.32"/>
    <x v="0"/>
  </r>
  <r>
    <x v="0"/>
    <x v="9"/>
    <x v="9"/>
    <x v="4"/>
    <n v="8"/>
    <n v="0.45"/>
    <n v="2"/>
    <n v="0.18"/>
    <n v="6"/>
    <n v="0.88"/>
    <x v="0"/>
  </r>
  <r>
    <x v="0"/>
    <x v="9"/>
    <x v="9"/>
    <x v="5"/>
    <n v="10"/>
    <n v="0.56000000000000005"/>
    <n v="3"/>
    <n v="0.28000000000000003"/>
    <n v="7"/>
    <n v="1.03"/>
    <x v="0"/>
  </r>
  <r>
    <x v="0"/>
    <x v="9"/>
    <x v="9"/>
    <x v="6"/>
    <n v="311"/>
    <n v="17.489999999999998"/>
    <n v="158"/>
    <n v="14.51"/>
    <n v="153"/>
    <n v="22.5"/>
    <x v="0"/>
  </r>
  <r>
    <x v="0"/>
    <x v="9"/>
    <x v="9"/>
    <x v="7"/>
    <n v="11"/>
    <n v="0.62"/>
    <n v="3"/>
    <n v="0.28000000000000003"/>
    <n v="8"/>
    <n v="1.18"/>
    <x v="0"/>
  </r>
  <r>
    <x v="0"/>
    <x v="9"/>
    <x v="9"/>
    <x v="8"/>
    <n v="256"/>
    <n v="14.4"/>
    <n v="190"/>
    <n v="17.45"/>
    <n v="66"/>
    <n v="9.7100000000000009"/>
    <x v="0"/>
  </r>
  <r>
    <x v="0"/>
    <x v="9"/>
    <x v="9"/>
    <x v="9"/>
    <n v="78"/>
    <n v="4.3899999999999997"/>
    <n v="51"/>
    <n v="4.68"/>
    <n v="27"/>
    <n v="3.97"/>
    <x v="0"/>
  </r>
  <r>
    <x v="0"/>
    <x v="9"/>
    <x v="9"/>
    <x v="10"/>
    <n v="176"/>
    <n v="9.9"/>
    <n v="151"/>
    <n v="13.87"/>
    <n v="25"/>
    <n v="3.68"/>
    <x v="0"/>
  </r>
  <r>
    <x v="0"/>
    <x v="9"/>
    <x v="9"/>
    <x v="11"/>
    <n v="231"/>
    <n v="12.99"/>
    <n v="182"/>
    <n v="16.71"/>
    <n v="49"/>
    <n v="7.21"/>
    <x v="0"/>
  </r>
  <r>
    <x v="0"/>
    <x v="9"/>
    <x v="9"/>
    <x v="12"/>
    <n v="92"/>
    <n v="5.17"/>
    <n v="71"/>
    <n v="6.52"/>
    <n v="18"/>
    <n v="2.65"/>
    <x v="0"/>
  </r>
  <r>
    <x v="0"/>
    <x v="9"/>
    <x v="9"/>
    <x v="13"/>
    <n v="80"/>
    <n v="4.5"/>
    <n v="66"/>
    <n v="6.06"/>
    <n v="13"/>
    <n v="1.91"/>
    <x v="0"/>
  </r>
  <r>
    <x v="0"/>
    <x v="9"/>
    <x v="9"/>
    <x v="14"/>
    <n v="70"/>
    <n v="3.94"/>
    <n v="30"/>
    <n v="2.75"/>
    <n v="35"/>
    <n v="5.15"/>
    <x v="0"/>
  </r>
  <r>
    <x v="0"/>
    <x v="10"/>
    <x v="10"/>
    <x v="0"/>
    <n v="0"/>
    <n v="0"/>
    <n v="0"/>
    <n v="0"/>
    <n v="0"/>
    <n v="0"/>
    <x v="0"/>
  </r>
  <r>
    <x v="0"/>
    <x v="10"/>
    <x v="10"/>
    <x v="1"/>
    <n v="224"/>
    <n v="14.3"/>
    <n v="95"/>
    <n v="10.45"/>
    <n v="129"/>
    <n v="20.03"/>
    <x v="0"/>
  </r>
  <r>
    <x v="0"/>
    <x v="10"/>
    <x v="10"/>
    <x v="2"/>
    <n v="162"/>
    <n v="10.34"/>
    <n v="62"/>
    <n v="6.82"/>
    <n v="100"/>
    <n v="15.53"/>
    <x v="0"/>
  </r>
  <r>
    <x v="0"/>
    <x v="10"/>
    <x v="10"/>
    <x v="3"/>
    <n v="3"/>
    <n v="0.19"/>
    <n v="0"/>
    <n v="0"/>
    <n v="3"/>
    <n v="0.47"/>
    <x v="0"/>
  </r>
  <r>
    <x v="0"/>
    <x v="10"/>
    <x v="10"/>
    <x v="4"/>
    <n v="5"/>
    <n v="0.32"/>
    <n v="0"/>
    <n v="0"/>
    <n v="5"/>
    <n v="0.78"/>
    <x v="0"/>
  </r>
  <r>
    <x v="0"/>
    <x v="10"/>
    <x v="10"/>
    <x v="5"/>
    <n v="10"/>
    <n v="0.64"/>
    <n v="0"/>
    <n v="0"/>
    <n v="10"/>
    <n v="1.55"/>
    <x v="0"/>
  </r>
  <r>
    <x v="0"/>
    <x v="10"/>
    <x v="10"/>
    <x v="6"/>
    <n v="340"/>
    <n v="21.71"/>
    <n v="180"/>
    <n v="19.8"/>
    <n v="160"/>
    <n v="24.84"/>
    <x v="0"/>
  </r>
  <r>
    <x v="0"/>
    <x v="10"/>
    <x v="10"/>
    <x v="7"/>
    <n v="5"/>
    <n v="0.32"/>
    <n v="1"/>
    <n v="0.11"/>
    <n v="4"/>
    <n v="0.62"/>
    <x v="0"/>
  </r>
  <r>
    <x v="0"/>
    <x v="10"/>
    <x v="10"/>
    <x v="8"/>
    <n v="162"/>
    <n v="10.34"/>
    <n v="109"/>
    <n v="11.99"/>
    <n v="53"/>
    <n v="8.23"/>
    <x v="0"/>
  </r>
  <r>
    <x v="0"/>
    <x v="10"/>
    <x v="10"/>
    <x v="9"/>
    <n v="50"/>
    <n v="3.19"/>
    <n v="30"/>
    <n v="3.3"/>
    <n v="19"/>
    <n v="2.95"/>
    <x v="0"/>
  </r>
  <r>
    <x v="0"/>
    <x v="10"/>
    <x v="10"/>
    <x v="10"/>
    <n v="202"/>
    <n v="12.9"/>
    <n v="165"/>
    <n v="18.149999999999999"/>
    <n v="36"/>
    <n v="5.59"/>
    <x v="1"/>
  </r>
  <r>
    <x v="0"/>
    <x v="10"/>
    <x v="10"/>
    <x v="11"/>
    <n v="192"/>
    <n v="12.26"/>
    <n v="142"/>
    <n v="15.62"/>
    <n v="46"/>
    <n v="7.14"/>
    <x v="6"/>
  </r>
  <r>
    <x v="0"/>
    <x v="10"/>
    <x v="10"/>
    <x v="12"/>
    <n v="52"/>
    <n v="3.32"/>
    <n v="30"/>
    <n v="3.3"/>
    <n v="19"/>
    <n v="2.95"/>
    <x v="0"/>
  </r>
  <r>
    <x v="0"/>
    <x v="10"/>
    <x v="10"/>
    <x v="13"/>
    <n v="81"/>
    <n v="5.17"/>
    <n v="47"/>
    <n v="5.17"/>
    <n v="33"/>
    <n v="5.12"/>
    <x v="0"/>
  </r>
  <r>
    <x v="0"/>
    <x v="10"/>
    <x v="10"/>
    <x v="14"/>
    <n v="78"/>
    <n v="4.9800000000000004"/>
    <n v="48"/>
    <n v="5.28"/>
    <n v="27"/>
    <n v="4.1900000000000004"/>
    <x v="0"/>
  </r>
  <r>
    <x v="0"/>
    <x v="11"/>
    <x v="11"/>
    <x v="0"/>
    <n v="1"/>
    <n v="0.14000000000000001"/>
    <n v="0"/>
    <n v="0"/>
    <n v="1"/>
    <n v="0.4"/>
    <x v="0"/>
  </r>
  <r>
    <x v="0"/>
    <x v="11"/>
    <x v="11"/>
    <x v="1"/>
    <n v="123"/>
    <n v="17.18"/>
    <n v="63"/>
    <n v="13.85"/>
    <n v="60"/>
    <n v="23.81"/>
    <x v="0"/>
  </r>
  <r>
    <x v="0"/>
    <x v="11"/>
    <x v="11"/>
    <x v="2"/>
    <n v="127"/>
    <n v="17.739999999999998"/>
    <n v="50"/>
    <n v="10.99"/>
    <n v="77"/>
    <n v="30.56"/>
    <x v="0"/>
  </r>
  <r>
    <x v="0"/>
    <x v="11"/>
    <x v="11"/>
    <x v="3"/>
    <n v="3"/>
    <n v="0.42"/>
    <n v="0"/>
    <n v="0"/>
    <n v="1"/>
    <n v="0.4"/>
    <x v="0"/>
  </r>
  <r>
    <x v="0"/>
    <x v="11"/>
    <x v="11"/>
    <x v="4"/>
    <n v="2"/>
    <n v="0.28000000000000003"/>
    <n v="1"/>
    <n v="0.22"/>
    <n v="1"/>
    <n v="0.4"/>
    <x v="0"/>
  </r>
  <r>
    <x v="0"/>
    <x v="11"/>
    <x v="11"/>
    <x v="5"/>
    <n v="6"/>
    <n v="0.84"/>
    <n v="2"/>
    <n v="0.44"/>
    <n v="4"/>
    <n v="1.59"/>
    <x v="0"/>
  </r>
  <r>
    <x v="0"/>
    <x v="11"/>
    <x v="11"/>
    <x v="6"/>
    <n v="128"/>
    <n v="17.88"/>
    <n v="91"/>
    <n v="20"/>
    <n v="35"/>
    <n v="13.89"/>
    <x v="6"/>
  </r>
  <r>
    <x v="0"/>
    <x v="11"/>
    <x v="11"/>
    <x v="7"/>
    <n v="3"/>
    <n v="0.42"/>
    <n v="0"/>
    <n v="0"/>
    <n v="3"/>
    <n v="1.19"/>
    <x v="0"/>
  </r>
  <r>
    <x v="0"/>
    <x v="11"/>
    <x v="11"/>
    <x v="8"/>
    <n v="117"/>
    <n v="16.34"/>
    <n v="98"/>
    <n v="21.54"/>
    <n v="19"/>
    <n v="7.54"/>
    <x v="0"/>
  </r>
  <r>
    <x v="0"/>
    <x v="11"/>
    <x v="11"/>
    <x v="9"/>
    <n v="22"/>
    <n v="3.07"/>
    <n v="10"/>
    <n v="2.2000000000000002"/>
    <n v="12"/>
    <n v="4.76"/>
    <x v="0"/>
  </r>
  <r>
    <x v="0"/>
    <x v="11"/>
    <x v="11"/>
    <x v="10"/>
    <n v="52"/>
    <n v="7.26"/>
    <n v="45"/>
    <n v="9.89"/>
    <n v="5"/>
    <n v="1.98"/>
    <x v="1"/>
  </r>
  <r>
    <x v="0"/>
    <x v="11"/>
    <x v="11"/>
    <x v="11"/>
    <n v="73"/>
    <n v="10.199999999999999"/>
    <n v="63"/>
    <n v="13.85"/>
    <n v="10"/>
    <n v="3.97"/>
    <x v="0"/>
  </r>
  <r>
    <x v="0"/>
    <x v="11"/>
    <x v="11"/>
    <x v="12"/>
    <n v="15"/>
    <n v="2.09"/>
    <n v="11"/>
    <n v="2.42"/>
    <n v="3"/>
    <n v="1.19"/>
    <x v="0"/>
  </r>
  <r>
    <x v="0"/>
    <x v="11"/>
    <x v="11"/>
    <x v="13"/>
    <n v="17"/>
    <n v="2.37"/>
    <n v="10"/>
    <n v="2.2000000000000002"/>
    <n v="6"/>
    <n v="2.38"/>
    <x v="0"/>
  </r>
  <r>
    <x v="0"/>
    <x v="11"/>
    <x v="11"/>
    <x v="14"/>
    <n v="27"/>
    <n v="3.77"/>
    <n v="11"/>
    <n v="2.42"/>
    <n v="15"/>
    <n v="5.95"/>
    <x v="1"/>
  </r>
  <r>
    <x v="0"/>
    <x v="12"/>
    <x v="12"/>
    <x v="0"/>
    <n v="0"/>
    <n v="0"/>
    <n v="0"/>
    <n v="0"/>
    <n v="0"/>
    <n v="0"/>
    <x v="0"/>
  </r>
  <r>
    <x v="0"/>
    <x v="12"/>
    <x v="12"/>
    <x v="1"/>
    <n v="138"/>
    <n v="16.489999999999998"/>
    <n v="65"/>
    <n v="12.55"/>
    <n v="73"/>
    <n v="24.66"/>
    <x v="0"/>
  </r>
  <r>
    <x v="0"/>
    <x v="12"/>
    <x v="12"/>
    <x v="2"/>
    <n v="93"/>
    <n v="11.11"/>
    <n v="37"/>
    <n v="7.14"/>
    <n v="56"/>
    <n v="18.920000000000002"/>
    <x v="0"/>
  </r>
  <r>
    <x v="0"/>
    <x v="12"/>
    <x v="12"/>
    <x v="3"/>
    <n v="5"/>
    <n v="0.6"/>
    <n v="0"/>
    <n v="0"/>
    <n v="5"/>
    <n v="1.69"/>
    <x v="0"/>
  </r>
  <r>
    <x v="0"/>
    <x v="12"/>
    <x v="12"/>
    <x v="4"/>
    <n v="6"/>
    <n v="0.72"/>
    <n v="0"/>
    <n v="0"/>
    <n v="6"/>
    <n v="2.0299999999999998"/>
    <x v="0"/>
  </r>
  <r>
    <x v="0"/>
    <x v="12"/>
    <x v="12"/>
    <x v="5"/>
    <n v="11"/>
    <n v="1.31"/>
    <n v="1"/>
    <n v="0.19"/>
    <n v="8"/>
    <n v="2.7"/>
    <x v="0"/>
  </r>
  <r>
    <x v="0"/>
    <x v="12"/>
    <x v="12"/>
    <x v="6"/>
    <n v="188"/>
    <n v="22.46"/>
    <n v="122"/>
    <n v="23.55"/>
    <n v="66"/>
    <n v="22.3"/>
    <x v="0"/>
  </r>
  <r>
    <x v="0"/>
    <x v="12"/>
    <x v="12"/>
    <x v="7"/>
    <n v="1"/>
    <n v="0.12"/>
    <n v="0"/>
    <n v="0"/>
    <n v="1"/>
    <n v="0.34"/>
    <x v="0"/>
  </r>
  <r>
    <x v="0"/>
    <x v="12"/>
    <x v="12"/>
    <x v="8"/>
    <n v="44"/>
    <n v="5.26"/>
    <n v="25"/>
    <n v="4.83"/>
    <n v="19"/>
    <n v="6.42"/>
    <x v="0"/>
  </r>
  <r>
    <x v="0"/>
    <x v="12"/>
    <x v="12"/>
    <x v="9"/>
    <n v="25"/>
    <n v="2.99"/>
    <n v="17"/>
    <n v="3.28"/>
    <n v="7"/>
    <n v="2.36"/>
    <x v="0"/>
  </r>
  <r>
    <x v="0"/>
    <x v="12"/>
    <x v="12"/>
    <x v="10"/>
    <n v="118"/>
    <n v="14.1"/>
    <n v="107"/>
    <n v="20.66"/>
    <n v="10"/>
    <n v="3.38"/>
    <x v="0"/>
  </r>
  <r>
    <x v="0"/>
    <x v="12"/>
    <x v="12"/>
    <x v="11"/>
    <n v="101"/>
    <n v="12.07"/>
    <n v="85"/>
    <n v="16.41"/>
    <n v="16"/>
    <n v="5.41"/>
    <x v="0"/>
  </r>
  <r>
    <x v="0"/>
    <x v="12"/>
    <x v="12"/>
    <x v="12"/>
    <n v="30"/>
    <n v="3.58"/>
    <n v="20"/>
    <n v="3.86"/>
    <n v="6"/>
    <n v="2.0299999999999998"/>
    <x v="0"/>
  </r>
  <r>
    <x v="0"/>
    <x v="12"/>
    <x v="12"/>
    <x v="13"/>
    <n v="40"/>
    <n v="4.78"/>
    <n v="15"/>
    <n v="2.9"/>
    <n v="10"/>
    <n v="3.38"/>
    <x v="0"/>
  </r>
  <r>
    <x v="0"/>
    <x v="12"/>
    <x v="12"/>
    <x v="14"/>
    <n v="37"/>
    <n v="4.42"/>
    <n v="24"/>
    <n v="4.63"/>
    <n v="13"/>
    <n v="4.3899999999999997"/>
    <x v="0"/>
  </r>
  <r>
    <x v="0"/>
    <x v="13"/>
    <x v="13"/>
    <x v="0"/>
    <n v="0"/>
    <n v="0"/>
    <n v="0"/>
    <n v="0"/>
    <n v="0"/>
    <n v="0"/>
    <x v="0"/>
  </r>
  <r>
    <x v="0"/>
    <x v="13"/>
    <x v="13"/>
    <x v="1"/>
    <n v="107"/>
    <n v="13.91"/>
    <n v="43"/>
    <n v="9.33"/>
    <n v="64"/>
    <n v="21.48"/>
    <x v="0"/>
  </r>
  <r>
    <x v="0"/>
    <x v="13"/>
    <x v="13"/>
    <x v="2"/>
    <n v="57"/>
    <n v="7.41"/>
    <n v="27"/>
    <n v="5.86"/>
    <n v="29"/>
    <n v="9.73"/>
    <x v="0"/>
  </r>
  <r>
    <x v="0"/>
    <x v="13"/>
    <x v="13"/>
    <x v="3"/>
    <n v="0"/>
    <n v="0"/>
    <n v="0"/>
    <n v="0"/>
    <n v="0"/>
    <n v="0"/>
    <x v="0"/>
  </r>
  <r>
    <x v="0"/>
    <x v="13"/>
    <x v="13"/>
    <x v="4"/>
    <n v="5"/>
    <n v="0.65"/>
    <n v="0"/>
    <n v="0"/>
    <n v="5"/>
    <n v="1.68"/>
    <x v="0"/>
  </r>
  <r>
    <x v="0"/>
    <x v="13"/>
    <x v="13"/>
    <x v="5"/>
    <n v="9"/>
    <n v="1.17"/>
    <n v="2"/>
    <n v="0.43"/>
    <n v="7"/>
    <n v="2.35"/>
    <x v="0"/>
  </r>
  <r>
    <x v="0"/>
    <x v="13"/>
    <x v="13"/>
    <x v="6"/>
    <n v="164"/>
    <n v="21.33"/>
    <n v="68"/>
    <n v="14.75"/>
    <n v="96"/>
    <n v="32.21"/>
    <x v="0"/>
  </r>
  <r>
    <x v="0"/>
    <x v="13"/>
    <x v="13"/>
    <x v="7"/>
    <n v="3"/>
    <n v="0.39"/>
    <n v="1"/>
    <n v="0.22"/>
    <n v="2"/>
    <n v="0.67"/>
    <x v="0"/>
  </r>
  <r>
    <x v="0"/>
    <x v="13"/>
    <x v="13"/>
    <x v="8"/>
    <n v="129"/>
    <n v="16.78"/>
    <n v="104"/>
    <n v="22.56"/>
    <n v="25"/>
    <n v="8.39"/>
    <x v="0"/>
  </r>
  <r>
    <x v="0"/>
    <x v="13"/>
    <x v="13"/>
    <x v="9"/>
    <n v="34"/>
    <n v="4.42"/>
    <n v="20"/>
    <n v="4.34"/>
    <n v="14"/>
    <n v="4.7"/>
    <x v="0"/>
  </r>
  <r>
    <x v="0"/>
    <x v="13"/>
    <x v="13"/>
    <x v="10"/>
    <n v="72"/>
    <n v="9.36"/>
    <n v="59"/>
    <n v="12.8"/>
    <n v="13"/>
    <n v="4.3600000000000003"/>
    <x v="0"/>
  </r>
  <r>
    <x v="0"/>
    <x v="13"/>
    <x v="13"/>
    <x v="11"/>
    <n v="89"/>
    <n v="11.57"/>
    <n v="72"/>
    <n v="15.62"/>
    <n v="15"/>
    <n v="5.03"/>
    <x v="0"/>
  </r>
  <r>
    <x v="0"/>
    <x v="13"/>
    <x v="13"/>
    <x v="12"/>
    <n v="34"/>
    <n v="4.42"/>
    <n v="26"/>
    <n v="5.64"/>
    <n v="8"/>
    <n v="2.68"/>
    <x v="0"/>
  </r>
  <r>
    <x v="0"/>
    <x v="13"/>
    <x v="13"/>
    <x v="13"/>
    <n v="29"/>
    <n v="3.77"/>
    <n v="16"/>
    <n v="3.47"/>
    <n v="8"/>
    <n v="2.68"/>
    <x v="0"/>
  </r>
  <r>
    <x v="0"/>
    <x v="13"/>
    <x v="13"/>
    <x v="14"/>
    <n v="37"/>
    <n v="4.8099999999999996"/>
    <n v="23"/>
    <n v="4.99"/>
    <n v="12"/>
    <n v="4.03"/>
    <x v="0"/>
  </r>
  <r>
    <x v="0"/>
    <x v="14"/>
    <x v="14"/>
    <x v="0"/>
    <n v="0"/>
    <n v="0"/>
    <n v="0"/>
    <n v="0"/>
    <n v="0"/>
    <n v="0"/>
    <x v="0"/>
  </r>
  <r>
    <x v="0"/>
    <x v="14"/>
    <x v="14"/>
    <x v="1"/>
    <n v="75"/>
    <n v="16.41"/>
    <n v="32"/>
    <n v="11.11"/>
    <n v="43"/>
    <n v="28.1"/>
    <x v="0"/>
  </r>
  <r>
    <x v="0"/>
    <x v="14"/>
    <x v="14"/>
    <x v="2"/>
    <n v="79"/>
    <n v="17.29"/>
    <n v="53"/>
    <n v="18.399999999999999"/>
    <n v="26"/>
    <n v="16.989999999999998"/>
    <x v="0"/>
  </r>
  <r>
    <x v="0"/>
    <x v="14"/>
    <x v="14"/>
    <x v="3"/>
    <n v="3"/>
    <n v="0.66"/>
    <n v="0"/>
    <n v="0"/>
    <n v="3"/>
    <n v="1.96"/>
    <x v="0"/>
  </r>
  <r>
    <x v="0"/>
    <x v="14"/>
    <x v="14"/>
    <x v="4"/>
    <n v="1"/>
    <n v="0.22"/>
    <n v="0"/>
    <n v="0"/>
    <n v="1"/>
    <n v="0.65"/>
    <x v="0"/>
  </r>
  <r>
    <x v="0"/>
    <x v="14"/>
    <x v="14"/>
    <x v="5"/>
    <n v="6"/>
    <n v="1.31"/>
    <n v="1"/>
    <n v="0.35"/>
    <n v="5"/>
    <n v="3.27"/>
    <x v="0"/>
  </r>
  <r>
    <x v="0"/>
    <x v="14"/>
    <x v="14"/>
    <x v="6"/>
    <n v="116"/>
    <n v="25.38"/>
    <n v="79"/>
    <n v="27.43"/>
    <n v="36"/>
    <n v="23.53"/>
    <x v="1"/>
  </r>
  <r>
    <x v="0"/>
    <x v="14"/>
    <x v="14"/>
    <x v="7"/>
    <n v="3"/>
    <n v="0.66"/>
    <n v="1"/>
    <n v="0.35"/>
    <n v="2"/>
    <n v="1.31"/>
    <x v="0"/>
  </r>
  <r>
    <x v="0"/>
    <x v="14"/>
    <x v="14"/>
    <x v="8"/>
    <n v="15"/>
    <n v="3.28"/>
    <n v="6"/>
    <n v="2.08"/>
    <n v="8"/>
    <n v="5.23"/>
    <x v="0"/>
  </r>
  <r>
    <x v="0"/>
    <x v="14"/>
    <x v="14"/>
    <x v="9"/>
    <n v="15"/>
    <n v="3.28"/>
    <n v="9"/>
    <n v="3.13"/>
    <n v="4"/>
    <n v="2.61"/>
    <x v="0"/>
  </r>
  <r>
    <x v="0"/>
    <x v="14"/>
    <x v="14"/>
    <x v="10"/>
    <n v="46"/>
    <n v="10.07"/>
    <n v="37"/>
    <n v="12.85"/>
    <n v="8"/>
    <n v="5.23"/>
    <x v="0"/>
  </r>
  <r>
    <x v="0"/>
    <x v="14"/>
    <x v="14"/>
    <x v="11"/>
    <n v="43"/>
    <n v="9.41"/>
    <n v="41"/>
    <n v="14.24"/>
    <n v="1"/>
    <n v="0.65"/>
    <x v="0"/>
  </r>
  <r>
    <x v="0"/>
    <x v="14"/>
    <x v="14"/>
    <x v="12"/>
    <n v="17"/>
    <n v="3.72"/>
    <n v="8"/>
    <n v="2.78"/>
    <n v="2"/>
    <n v="1.31"/>
    <x v="0"/>
  </r>
  <r>
    <x v="0"/>
    <x v="14"/>
    <x v="14"/>
    <x v="13"/>
    <n v="19"/>
    <n v="4.16"/>
    <n v="10"/>
    <n v="3.47"/>
    <n v="6"/>
    <n v="3.92"/>
    <x v="0"/>
  </r>
  <r>
    <x v="0"/>
    <x v="14"/>
    <x v="14"/>
    <x v="14"/>
    <n v="19"/>
    <n v="4.16"/>
    <n v="11"/>
    <n v="3.82"/>
    <n v="8"/>
    <n v="5.23"/>
    <x v="0"/>
  </r>
  <r>
    <x v="0"/>
    <x v="15"/>
    <x v="15"/>
    <x v="0"/>
    <n v="0"/>
    <n v="0"/>
    <n v="0"/>
    <n v="0"/>
    <n v="0"/>
    <n v="0"/>
    <x v="0"/>
  </r>
  <r>
    <x v="0"/>
    <x v="15"/>
    <x v="15"/>
    <x v="1"/>
    <n v="8"/>
    <n v="17.39"/>
    <n v="1"/>
    <n v="4.3499999999999996"/>
    <n v="7"/>
    <n v="35"/>
    <x v="0"/>
  </r>
  <r>
    <x v="0"/>
    <x v="15"/>
    <x v="15"/>
    <x v="2"/>
    <n v="2"/>
    <n v="4.3499999999999996"/>
    <n v="1"/>
    <n v="4.3499999999999996"/>
    <n v="1"/>
    <n v="5"/>
    <x v="0"/>
  </r>
  <r>
    <x v="0"/>
    <x v="15"/>
    <x v="15"/>
    <x v="3"/>
    <n v="2"/>
    <n v="4.3499999999999996"/>
    <n v="0"/>
    <n v="0"/>
    <n v="2"/>
    <n v="10"/>
    <x v="0"/>
  </r>
  <r>
    <x v="0"/>
    <x v="15"/>
    <x v="15"/>
    <x v="4"/>
    <n v="1"/>
    <n v="2.17"/>
    <n v="0"/>
    <n v="0"/>
    <n v="1"/>
    <n v="5"/>
    <x v="0"/>
  </r>
  <r>
    <x v="0"/>
    <x v="15"/>
    <x v="15"/>
    <x v="5"/>
    <n v="0"/>
    <n v="0"/>
    <n v="0"/>
    <n v="0"/>
    <n v="0"/>
    <n v="0"/>
    <x v="0"/>
  </r>
  <r>
    <x v="0"/>
    <x v="15"/>
    <x v="15"/>
    <x v="6"/>
    <n v="7"/>
    <n v="15.22"/>
    <n v="7"/>
    <n v="30.43"/>
    <n v="0"/>
    <n v="0"/>
    <x v="0"/>
  </r>
  <r>
    <x v="0"/>
    <x v="15"/>
    <x v="15"/>
    <x v="7"/>
    <n v="0"/>
    <n v="0"/>
    <n v="0"/>
    <n v="0"/>
    <n v="0"/>
    <n v="0"/>
    <x v="0"/>
  </r>
  <r>
    <x v="0"/>
    <x v="15"/>
    <x v="15"/>
    <x v="8"/>
    <n v="1"/>
    <n v="2.17"/>
    <n v="0"/>
    <n v="0"/>
    <n v="1"/>
    <n v="5"/>
    <x v="0"/>
  </r>
  <r>
    <x v="0"/>
    <x v="15"/>
    <x v="15"/>
    <x v="9"/>
    <n v="2"/>
    <n v="4.3499999999999996"/>
    <n v="1"/>
    <n v="4.3499999999999996"/>
    <n v="0"/>
    <n v="0"/>
    <x v="0"/>
  </r>
  <r>
    <x v="0"/>
    <x v="15"/>
    <x v="15"/>
    <x v="10"/>
    <n v="20"/>
    <n v="43.48"/>
    <n v="12"/>
    <n v="52.17"/>
    <n v="7"/>
    <n v="35"/>
    <x v="0"/>
  </r>
  <r>
    <x v="0"/>
    <x v="15"/>
    <x v="15"/>
    <x v="11"/>
    <n v="3"/>
    <n v="6.52"/>
    <n v="1"/>
    <n v="4.3499999999999996"/>
    <n v="1"/>
    <n v="5"/>
    <x v="1"/>
  </r>
  <r>
    <x v="0"/>
    <x v="15"/>
    <x v="15"/>
    <x v="12"/>
    <n v="0"/>
    <n v="0"/>
    <n v="0"/>
    <n v="0"/>
    <n v="0"/>
    <n v="0"/>
    <x v="0"/>
  </r>
  <r>
    <x v="0"/>
    <x v="15"/>
    <x v="15"/>
    <x v="13"/>
    <n v="0"/>
    <n v="0"/>
    <n v="0"/>
    <n v="0"/>
    <n v="0"/>
    <n v="0"/>
    <x v="0"/>
  </r>
  <r>
    <x v="0"/>
    <x v="15"/>
    <x v="15"/>
    <x v="14"/>
    <n v="0"/>
    <n v="0"/>
    <n v="0"/>
    <n v="0"/>
    <n v="0"/>
    <n v="0"/>
    <x v="0"/>
  </r>
  <r>
    <x v="0"/>
    <x v="16"/>
    <x v="16"/>
    <x v="0"/>
    <n v="0"/>
    <n v="0"/>
    <n v="0"/>
    <n v="0"/>
    <n v="0"/>
    <n v="0"/>
    <x v="0"/>
  </r>
  <r>
    <x v="0"/>
    <x v="16"/>
    <x v="16"/>
    <x v="1"/>
    <n v="70"/>
    <n v="17.2"/>
    <n v="42"/>
    <n v="15"/>
    <n v="28"/>
    <n v="24.14"/>
    <x v="0"/>
  </r>
  <r>
    <x v="0"/>
    <x v="16"/>
    <x v="16"/>
    <x v="2"/>
    <n v="46"/>
    <n v="11.3"/>
    <n v="31"/>
    <n v="11.07"/>
    <n v="15"/>
    <n v="12.93"/>
    <x v="0"/>
  </r>
  <r>
    <x v="0"/>
    <x v="16"/>
    <x v="16"/>
    <x v="3"/>
    <n v="1"/>
    <n v="0.25"/>
    <n v="0"/>
    <n v="0"/>
    <n v="1"/>
    <n v="0.86"/>
    <x v="0"/>
  </r>
  <r>
    <x v="0"/>
    <x v="16"/>
    <x v="16"/>
    <x v="4"/>
    <n v="1"/>
    <n v="0.25"/>
    <n v="0"/>
    <n v="0"/>
    <n v="1"/>
    <n v="0.86"/>
    <x v="0"/>
  </r>
  <r>
    <x v="0"/>
    <x v="16"/>
    <x v="16"/>
    <x v="5"/>
    <n v="6"/>
    <n v="1.47"/>
    <n v="1"/>
    <n v="0.36"/>
    <n v="4"/>
    <n v="3.45"/>
    <x v="1"/>
  </r>
  <r>
    <x v="0"/>
    <x v="16"/>
    <x v="16"/>
    <x v="6"/>
    <n v="129"/>
    <n v="31.7"/>
    <n v="97"/>
    <n v="34.64"/>
    <n v="32"/>
    <n v="27.59"/>
    <x v="0"/>
  </r>
  <r>
    <x v="0"/>
    <x v="16"/>
    <x v="16"/>
    <x v="7"/>
    <n v="2"/>
    <n v="0.49"/>
    <n v="0"/>
    <n v="0"/>
    <n v="2"/>
    <n v="1.72"/>
    <x v="0"/>
  </r>
  <r>
    <x v="0"/>
    <x v="16"/>
    <x v="16"/>
    <x v="8"/>
    <n v="5"/>
    <n v="1.23"/>
    <n v="2"/>
    <n v="0.71"/>
    <n v="3"/>
    <n v="2.59"/>
    <x v="0"/>
  </r>
  <r>
    <x v="0"/>
    <x v="16"/>
    <x v="16"/>
    <x v="9"/>
    <n v="8"/>
    <n v="1.97"/>
    <n v="3"/>
    <n v="1.07"/>
    <n v="4"/>
    <n v="3.45"/>
    <x v="0"/>
  </r>
  <r>
    <x v="0"/>
    <x v="16"/>
    <x v="16"/>
    <x v="10"/>
    <n v="53"/>
    <n v="13.02"/>
    <n v="42"/>
    <n v="15"/>
    <n v="10"/>
    <n v="8.6199999999999992"/>
    <x v="0"/>
  </r>
  <r>
    <x v="0"/>
    <x v="16"/>
    <x v="16"/>
    <x v="11"/>
    <n v="41"/>
    <n v="10.07"/>
    <n v="36"/>
    <n v="12.86"/>
    <n v="4"/>
    <n v="3.45"/>
    <x v="1"/>
  </r>
  <r>
    <x v="0"/>
    <x v="16"/>
    <x v="16"/>
    <x v="12"/>
    <n v="9"/>
    <n v="2.21"/>
    <n v="5"/>
    <n v="1.79"/>
    <n v="2"/>
    <n v="1.72"/>
    <x v="0"/>
  </r>
  <r>
    <x v="0"/>
    <x v="16"/>
    <x v="16"/>
    <x v="13"/>
    <n v="13"/>
    <n v="3.19"/>
    <n v="7"/>
    <n v="2.5"/>
    <n v="3"/>
    <n v="2.59"/>
    <x v="0"/>
  </r>
  <r>
    <x v="0"/>
    <x v="16"/>
    <x v="16"/>
    <x v="14"/>
    <n v="23"/>
    <n v="5.65"/>
    <n v="14"/>
    <n v="5"/>
    <n v="7"/>
    <n v="6.03"/>
    <x v="1"/>
  </r>
  <r>
    <x v="0"/>
    <x v="17"/>
    <x v="17"/>
    <x v="0"/>
    <n v="0"/>
    <n v="0"/>
    <n v="0"/>
    <n v="0"/>
    <n v="0"/>
    <n v="0"/>
    <x v="0"/>
  </r>
  <r>
    <x v="0"/>
    <x v="17"/>
    <x v="17"/>
    <x v="1"/>
    <n v="52"/>
    <n v="20.47"/>
    <n v="37"/>
    <n v="20.56"/>
    <n v="15"/>
    <n v="21.13"/>
    <x v="0"/>
  </r>
  <r>
    <x v="0"/>
    <x v="17"/>
    <x v="17"/>
    <x v="2"/>
    <n v="27"/>
    <n v="10.63"/>
    <n v="16"/>
    <n v="8.89"/>
    <n v="11"/>
    <n v="15.49"/>
    <x v="0"/>
  </r>
  <r>
    <x v="0"/>
    <x v="17"/>
    <x v="17"/>
    <x v="3"/>
    <n v="0"/>
    <n v="0"/>
    <n v="0"/>
    <n v="0"/>
    <n v="0"/>
    <n v="0"/>
    <x v="0"/>
  </r>
  <r>
    <x v="0"/>
    <x v="17"/>
    <x v="17"/>
    <x v="4"/>
    <n v="1"/>
    <n v="0.39"/>
    <n v="0"/>
    <n v="0"/>
    <n v="1"/>
    <n v="1.41"/>
    <x v="0"/>
  </r>
  <r>
    <x v="0"/>
    <x v="17"/>
    <x v="17"/>
    <x v="5"/>
    <n v="2"/>
    <n v="0.79"/>
    <n v="1"/>
    <n v="0.56000000000000005"/>
    <n v="1"/>
    <n v="1.41"/>
    <x v="0"/>
  </r>
  <r>
    <x v="0"/>
    <x v="17"/>
    <x v="17"/>
    <x v="6"/>
    <n v="72"/>
    <n v="28.35"/>
    <n v="52"/>
    <n v="28.89"/>
    <n v="20"/>
    <n v="28.17"/>
    <x v="0"/>
  </r>
  <r>
    <x v="0"/>
    <x v="17"/>
    <x v="17"/>
    <x v="7"/>
    <n v="3"/>
    <n v="1.18"/>
    <n v="0"/>
    <n v="0"/>
    <n v="3"/>
    <n v="4.2300000000000004"/>
    <x v="0"/>
  </r>
  <r>
    <x v="0"/>
    <x v="17"/>
    <x v="17"/>
    <x v="8"/>
    <n v="8"/>
    <n v="3.15"/>
    <n v="2"/>
    <n v="1.1100000000000001"/>
    <n v="6"/>
    <n v="8.4499999999999993"/>
    <x v="0"/>
  </r>
  <r>
    <x v="0"/>
    <x v="17"/>
    <x v="17"/>
    <x v="9"/>
    <n v="8"/>
    <n v="3.15"/>
    <n v="5"/>
    <n v="2.78"/>
    <n v="1"/>
    <n v="1.41"/>
    <x v="0"/>
  </r>
  <r>
    <x v="0"/>
    <x v="17"/>
    <x v="17"/>
    <x v="10"/>
    <n v="30"/>
    <n v="11.81"/>
    <n v="29"/>
    <n v="16.11"/>
    <n v="1"/>
    <n v="1.41"/>
    <x v="0"/>
  </r>
  <r>
    <x v="0"/>
    <x v="17"/>
    <x v="17"/>
    <x v="11"/>
    <n v="28"/>
    <n v="11.02"/>
    <n v="26"/>
    <n v="14.44"/>
    <n v="2"/>
    <n v="2.82"/>
    <x v="0"/>
  </r>
  <r>
    <x v="0"/>
    <x v="17"/>
    <x v="17"/>
    <x v="12"/>
    <n v="6"/>
    <n v="2.36"/>
    <n v="4"/>
    <n v="2.2200000000000002"/>
    <n v="1"/>
    <n v="1.41"/>
    <x v="0"/>
  </r>
  <r>
    <x v="0"/>
    <x v="17"/>
    <x v="17"/>
    <x v="13"/>
    <n v="7"/>
    <n v="2.76"/>
    <n v="4"/>
    <n v="2.2200000000000002"/>
    <n v="3"/>
    <n v="4.2300000000000004"/>
    <x v="0"/>
  </r>
  <r>
    <x v="0"/>
    <x v="17"/>
    <x v="17"/>
    <x v="14"/>
    <n v="10"/>
    <n v="3.94"/>
    <n v="4"/>
    <n v="2.2200000000000002"/>
    <n v="6"/>
    <n v="8.4499999999999993"/>
    <x v="0"/>
  </r>
  <r>
    <x v="0"/>
    <x v="18"/>
    <x v="18"/>
    <x v="0"/>
    <n v="0"/>
    <n v="0"/>
    <n v="0"/>
    <n v="0"/>
    <n v="0"/>
    <n v="0"/>
    <x v="0"/>
  </r>
  <r>
    <x v="0"/>
    <x v="18"/>
    <x v="18"/>
    <x v="1"/>
    <n v="64"/>
    <n v="16.54"/>
    <n v="22"/>
    <n v="9.61"/>
    <n v="42"/>
    <n v="27.63"/>
    <x v="0"/>
  </r>
  <r>
    <x v="0"/>
    <x v="18"/>
    <x v="18"/>
    <x v="2"/>
    <n v="51"/>
    <n v="13.18"/>
    <n v="29"/>
    <n v="12.66"/>
    <n v="22"/>
    <n v="14.47"/>
    <x v="0"/>
  </r>
  <r>
    <x v="0"/>
    <x v="18"/>
    <x v="18"/>
    <x v="3"/>
    <n v="0"/>
    <n v="0"/>
    <n v="0"/>
    <n v="0"/>
    <n v="0"/>
    <n v="0"/>
    <x v="0"/>
  </r>
  <r>
    <x v="0"/>
    <x v="18"/>
    <x v="18"/>
    <x v="4"/>
    <n v="4"/>
    <n v="1.03"/>
    <n v="2"/>
    <n v="0.87"/>
    <n v="2"/>
    <n v="1.32"/>
    <x v="0"/>
  </r>
  <r>
    <x v="0"/>
    <x v="18"/>
    <x v="18"/>
    <x v="5"/>
    <n v="4"/>
    <n v="1.03"/>
    <n v="0"/>
    <n v="0"/>
    <n v="4"/>
    <n v="2.63"/>
    <x v="0"/>
  </r>
  <r>
    <x v="0"/>
    <x v="18"/>
    <x v="18"/>
    <x v="6"/>
    <n v="90"/>
    <n v="23.26"/>
    <n v="47"/>
    <n v="20.52"/>
    <n v="43"/>
    <n v="28.29"/>
    <x v="0"/>
  </r>
  <r>
    <x v="0"/>
    <x v="18"/>
    <x v="18"/>
    <x v="7"/>
    <n v="1"/>
    <n v="0.26"/>
    <n v="0"/>
    <n v="0"/>
    <n v="1"/>
    <n v="0.66"/>
    <x v="0"/>
  </r>
  <r>
    <x v="0"/>
    <x v="18"/>
    <x v="18"/>
    <x v="8"/>
    <n v="20"/>
    <n v="5.17"/>
    <n v="10"/>
    <n v="4.37"/>
    <n v="10"/>
    <n v="6.58"/>
    <x v="0"/>
  </r>
  <r>
    <x v="0"/>
    <x v="18"/>
    <x v="18"/>
    <x v="9"/>
    <n v="15"/>
    <n v="3.88"/>
    <n v="11"/>
    <n v="4.8"/>
    <n v="4"/>
    <n v="2.63"/>
    <x v="0"/>
  </r>
  <r>
    <x v="0"/>
    <x v="18"/>
    <x v="18"/>
    <x v="10"/>
    <n v="36"/>
    <n v="9.3000000000000007"/>
    <n v="33"/>
    <n v="14.41"/>
    <n v="2"/>
    <n v="1.32"/>
    <x v="0"/>
  </r>
  <r>
    <x v="0"/>
    <x v="18"/>
    <x v="18"/>
    <x v="11"/>
    <n v="56"/>
    <n v="14.47"/>
    <n v="47"/>
    <n v="20.52"/>
    <n v="9"/>
    <n v="5.92"/>
    <x v="0"/>
  </r>
  <r>
    <x v="0"/>
    <x v="18"/>
    <x v="18"/>
    <x v="12"/>
    <n v="13"/>
    <n v="3.36"/>
    <n v="7"/>
    <n v="3.06"/>
    <n v="3"/>
    <n v="1.97"/>
    <x v="0"/>
  </r>
  <r>
    <x v="0"/>
    <x v="18"/>
    <x v="18"/>
    <x v="13"/>
    <n v="16"/>
    <n v="4.13"/>
    <n v="11"/>
    <n v="4.8"/>
    <n v="3"/>
    <n v="1.97"/>
    <x v="0"/>
  </r>
  <r>
    <x v="0"/>
    <x v="18"/>
    <x v="18"/>
    <x v="14"/>
    <n v="17"/>
    <n v="4.3899999999999997"/>
    <n v="10"/>
    <n v="4.37"/>
    <n v="7"/>
    <n v="4.6100000000000003"/>
    <x v="0"/>
  </r>
  <r>
    <x v="0"/>
    <x v="19"/>
    <x v="19"/>
    <x v="0"/>
    <n v="0"/>
    <n v="0"/>
    <n v="0"/>
    <n v="0"/>
    <n v="0"/>
    <n v="0"/>
    <x v="0"/>
  </r>
  <r>
    <x v="0"/>
    <x v="19"/>
    <x v="19"/>
    <x v="1"/>
    <n v="113"/>
    <n v="12.93"/>
    <n v="29"/>
    <n v="6.61"/>
    <n v="84"/>
    <n v="19.670000000000002"/>
    <x v="0"/>
  </r>
  <r>
    <x v="0"/>
    <x v="19"/>
    <x v="19"/>
    <x v="2"/>
    <n v="56"/>
    <n v="6.41"/>
    <n v="16"/>
    <n v="3.64"/>
    <n v="40"/>
    <n v="9.3699999999999992"/>
    <x v="0"/>
  </r>
  <r>
    <x v="0"/>
    <x v="19"/>
    <x v="19"/>
    <x v="3"/>
    <n v="2"/>
    <n v="0.23"/>
    <n v="0"/>
    <n v="0"/>
    <n v="1"/>
    <n v="0.23"/>
    <x v="0"/>
  </r>
  <r>
    <x v="0"/>
    <x v="19"/>
    <x v="19"/>
    <x v="4"/>
    <n v="5"/>
    <n v="0.56999999999999995"/>
    <n v="1"/>
    <n v="0.23"/>
    <n v="3"/>
    <n v="0.7"/>
    <x v="1"/>
  </r>
  <r>
    <x v="0"/>
    <x v="19"/>
    <x v="19"/>
    <x v="5"/>
    <n v="9"/>
    <n v="1.03"/>
    <n v="2"/>
    <n v="0.46"/>
    <n v="7"/>
    <n v="1.64"/>
    <x v="0"/>
  </r>
  <r>
    <x v="0"/>
    <x v="19"/>
    <x v="19"/>
    <x v="6"/>
    <n v="220"/>
    <n v="25.17"/>
    <n v="83"/>
    <n v="18.91"/>
    <n v="137"/>
    <n v="32.08"/>
    <x v="0"/>
  </r>
  <r>
    <x v="0"/>
    <x v="19"/>
    <x v="19"/>
    <x v="7"/>
    <n v="6"/>
    <n v="0.69"/>
    <n v="1"/>
    <n v="0.23"/>
    <n v="5"/>
    <n v="1.17"/>
    <x v="0"/>
  </r>
  <r>
    <x v="0"/>
    <x v="19"/>
    <x v="19"/>
    <x v="8"/>
    <n v="102"/>
    <n v="11.67"/>
    <n v="56"/>
    <n v="12.76"/>
    <n v="45"/>
    <n v="10.54"/>
    <x v="1"/>
  </r>
  <r>
    <x v="0"/>
    <x v="19"/>
    <x v="19"/>
    <x v="9"/>
    <n v="30"/>
    <n v="3.43"/>
    <n v="16"/>
    <n v="3.64"/>
    <n v="14"/>
    <n v="3.28"/>
    <x v="0"/>
  </r>
  <r>
    <x v="0"/>
    <x v="19"/>
    <x v="19"/>
    <x v="10"/>
    <n v="124"/>
    <n v="14.19"/>
    <n v="103"/>
    <n v="23.46"/>
    <n v="21"/>
    <n v="4.92"/>
    <x v="0"/>
  </r>
  <r>
    <x v="0"/>
    <x v="19"/>
    <x v="19"/>
    <x v="11"/>
    <n v="103"/>
    <n v="11.78"/>
    <n v="76"/>
    <n v="17.309999999999999"/>
    <n v="25"/>
    <n v="5.85"/>
    <x v="0"/>
  </r>
  <r>
    <x v="0"/>
    <x v="19"/>
    <x v="19"/>
    <x v="12"/>
    <n v="37"/>
    <n v="4.2300000000000004"/>
    <n v="22"/>
    <n v="5.01"/>
    <n v="14"/>
    <n v="3.28"/>
    <x v="0"/>
  </r>
  <r>
    <x v="0"/>
    <x v="19"/>
    <x v="19"/>
    <x v="13"/>
    <n v="20"/>
    <n v="2.29"/>
    <n v="13"/>
    <n v="2.96"/>
    <n v="5"/>
    <n v="1.17"/>
    <x v="0"/>
  </r>
  <r>
    <x v="0"/>
    <x v="19"/>
    <x v="19"/>
    <x v="14"/>
    <n v="47"/>
    <n v="5.38"/>
    <n v="21"/>
    <n v="4.78"/>
    <n v="26"/>
    <n v="6.09"/>
    <x v="0"/>
  </r>
  <r>
    <x v="0"/>
    <x v="20"/>
    <x v="20"/>
    <x v="0"/>
    <n v="0"/>
    <n v="0"/>
    <n v="0"/>
    <n v="0"/>
    <n v="0"/>
    <n v="0"/>
    <x v="0"/>
  </r>
  <r>
    <x v="0"/>
    <x v="20"/>
    <x v="20"/>
    <x v="1"/>
    <n v="19"/>
    <n v="18.63"/>
    <n v="9"/>
    <n v="12.5"/>
    <n v="10"/>
    <n v="38.46"/>
    <x v="0"/>
  </r>
  <r>
    <x v="0"/>
    <x v="20"/>
    <x v="20"/>
    <x v="2"/>
    <n v="12"/>
    <n v="11.76"/>
    <n v="3"/>
    <n v="4.17"/>
    <n v="8"/>
    <n v="30.77"/>
    <x v="1"/>
  </r>
  <r>
    <x v="0"/>
    <x v="20"/>
    <x v="20"/>
    <x v="3"/>
    <n v="0"/>
    <n v="0"/>
    <n v="0"/>
    <n v="0"/>
    <n v="0"/>
    <n v="0"/>
    <x v="0"/>
  </r>
  <r>
    <x v="0"/>
    <x v="20"/>
    <x v="20"/>
    <x v="4"/>
    <n v="0"/>
    <n v="0"/>
    <n v="0"/>
    <n v="0"/>
    <n v="0"/>
    <n v="0"/>
    <x v="0"/>
  </r>
  <r>
    <x v="0"/>
    <x v="20"/>
    <x v="20"/>
    <x v="5"/>
    <n v="0"/>
    <n v="0"/>
    <n v="0"/>
    <n v="0"/>
    <n v="0"/>
    <n v="0"/>
    <x v="0"/>
  </r>
  <r>
    <x v="0"/>
    <x v="20"/>
    <x v="20"/>
    <x v="6"/>
    <n v="9"/>
    <n v="8.82"/>
    <n v="7"/>
    <n v="9.7200000000000006"/>
    <n v="2"/>
    <n v="7.69"/>
    <x v="0"/>
  </r>
  <r>
    <x v="0"/>
    <x v="20"/>
    <x v="20"/>
    <x v="7"/>
    <n v="0"/>
    <n v="0"/>
    <n v="0"/>
    <n v="0"/>
    <n v="0"/>
    <n v="0"/>
    <x v="0"/>
  </r>
  <r>
    <x v="0"/>
    <x v="20"/>
    <x v="20"/>
    <x v="8"/>
    <n v="1"/>
    <n v="0.98"/>
    <n v="0"/>
    <n v="0"/>
    <n v="1"/>
    <n v="3.85"/>
    <x v="0"/>
  </r>
  <r>
    <x v="0"/>
    <x v="20"/>
    <x v="20"/>
    <x v="9"/>
    <n v="4"/>
    <n v="3.92"/>
    <n v="1"/>
    <n v="1.39"/>
    <n v="3"/>
    <n v="11.54"/>
    <x v="0"/>
  </r>
  <r>
    <x v="0"/>
    <x v="20"/>
    <x v="20"/>
    <x v="10"/>
    <n v="42"/>
    <n v="41.18"/>
    <n v="40"/>
    <n v="55.56"/>
    <n v="0"/>
    <n v="0"/>
    <x v="1"/>
  </r>
  <r>
    <x v="0"/>
    <x v="20"/>
    <x v="20"/>
    <x v="11"/>
    <n v="6"/>
    <n v="5.88"/>
    <n v="6"/>
    <n v="8.33"/>
    <n v="0"/>
    <n v="0"/>
    <x v="0"/>
  </r>
  <r>
    <x v="0"/>
    <x v="20"/>
    <x v="20"/>
    <x v="12"/>
    <n v="3"/>
    <n v="2.94"/>
    <n v="3"/>
    <n v="4.17"/>
    <n v="0"/>
    <n v="0"/>
    <x v="0"/>
  </r>
  <r>
    <x v="0"/>
    <x v="20"/>
    <x v="20"/>
    <x v="13"/>
    <n v="2"/>
    <n v="1.96"/>
    <n v="0"/>
    <n v="0"/>
    <n v="1"/>
    <n v="3.85"/>
    <x v="0"/>
  </r>
  <r>
    <x v="0"/>
    <x v="20"/>
    <x v="20"/>
    <x v="14"/>
    <n v="4"/>
    <n v="3.92"/>
    <n v="3"/>
    <n v="4.17"/>
    <n v="1"/>
    <n v="3.85"/>
    <x v="0"/>
  </r>
  <r>
    <x v="0"/>
    <x v="21"/>
    <x v="21"/>
    <x v="0"/>
    <n v="0"/>
    <n v="0"/>
    <n v="0"/>
    <n v="0"/>
    <n v="0"/>
    <n v="0"/>
    <x v="0"/>
  </r>
  <r>
    <x v="0"/>
    <x v="21"/>
    <x v="21"/>
    <x v="1"/>
    <n v="19"/>
    <n v="14.84"/>
    <n v="12"/>
    <n v="15"/>
    <n v="7"/>
    <n v="15.91"/>
    <x v="0"/>
  </r>
  <r>
    <x v="0"/>
    <x v="21"/>
    <x v="21"/>
    <x v="2"/>
    <n v="41"/>
    <n v="32.03"/>
    <n v="26"/>
    <n v="32.5"/>
    <n v="15"/>
    <n v="34.090000000000003"/>
    <x v="0"/>
  </r>
  <r>
    <x v="0"/>
    <x v="21"/>
    <x v="21"/>
    <x v="3"/>
    <n v="4"/>
    <n v="3.13"/>
    <n v="0"/>
    <n v="0"/>
    <n v="2"/>
    <n v="4.55"/>
    <x v="0"/>
  </r>
  <r>
    <x v="0"/>
    <x v="21"/>
    <x v="21"/>
    <x v="4"/>
    <n v="1"/>
    <n v="0.78"/>
    <n v="1"/>
    <n v="1.25"/>
    <n v="0"/>
    <n v="0"/>
    <x v="0"/>
  </r>
  <r>
    <x v="0"/>
    <x v="21"/>
    <x v="21"/>
    <x v="5"/>
    <n v="2"/>
    <n v="1.56"/>
    <n v="1"/>
    <n v="1.25"/>
    <n v="1"/>
    <n v="2.27"/>
    <x v="0"/>
  </r>
  <r>
    <x v="0"/>
    <x v="21"/>
    <x v="21"/>
    <x v="6"/>
    <n v="24"/>
    <n v="18.75"/>
    <n v="13"/>
    <n v="16.25"/>
    <n v="11"/>
    <n v="25"/>
    <x v="0"/>
  </r>
  <r>
    <x v="0"/>
    <x v="21"/>
    <x v="21"/>
    <x v="7"/>
    <n v="1"/>
    <n v="0.78"/>
    <n v="1"/>
    <n v="1.25"/>
    <n v="0"/>
    <n v="0"/>
    <x v="0"/>
  </r>
  <r>
    <x v="0"/>
    <x v="21"/>
    <x v="21"/>
    <x v="8"/>
    <n v="2"/>
    <n v="1.56"/>
    <n v="0"/>
    <n v="0"/>
    <n v="2"/>
    <n v="4.55"/>
    <x v="0"/>
  </r>
  <r>
    <x v="0"/>
    <x v="21"/>
    <x v="21"/>
    <x v="9"/>
    <n v="2"/>
    <n v="1.56"/>
    <n v="1"/>
    <n v="1.25"/>
    <n v="1"/>
    <n v="2.27"/>
    <x v="0"/>
  </r>
  <r>
    <x v="0"/>
    <x v="21"/>
    <x v="21"/>
    <x v="10"/>
    <n v="10"/>
    <n v="7.81"/>
    <n v="8"/>
    <n v="10"/>
    <n v="2"/>
    <n v="4.55"/>
    <x v="0"/>
  </r>
  <r>
    <x v="0"/>
    <x v="21"/>
    <x v="21"/>
    <x v="11"/>
    <n v="13"/>
    <n v="10.16"/>
    <n v="11"/>
    <n v="13.75"/>
    <n v="1"/>
    <n v="2.27"/>
    <x v="1"/>
  </r>
  <r>
    <x v="0"/>
    <x v="21"/>
    <x v="21"/>
    <x v="12"/>
    <n v="0"/>
    <n v="0"/>
    <n v="0"/>
    <n v="0"/>
    <n v="0"/>
    <n v="0"/>
    <x v="0"/>
  </r>
  <r>
    <x v="0"/>
    <x v="21"/>
    <x v="21"/>
    <x v="13"/>
    <n v="4"/>
    <n v="3.13"/>
    <n v="2"/>
    <n v="2.5"/>
    <n v="1"/>
    <n v="2.27"/>
    <x v="0"/>
  </r>
  <r>
    <x v="0"/>
    <x v="21"/>
    <x v="21"/>
    <x v="14"/>
    <n v="5"/>
    <n v="3.91"/>
    <n v="4"/>
    <n v="5"/>
    <n v="1"/>
    <n v="2.27"/>
    <x v="0"/>
  </r>
  <r>
    <x v="0"/>
    <x v="22"/>
    <x v="22"/>
    <x v="0"/>
    <n v="0"/>
    <n v="0"/>
    <n v="0"/>
    <n v="0"/>
    <n v="0"/>
    <n v="0"/>
    <x v="0"/>
  </r>
  <r>
    <x v="0"/>
    <x v="22"/>
    <x v="22"/>
    <x v="1"/>
    <n v="81"/>
    <n v="30.45"/>
    <n v="40"/>
    <n v="25"/>
    <n v="41"/>
    <n v="41"/>
    <x v="0"/>
  </r>
  <r>
    <x v="0"/>
    <x v="22"/>
    <x v="22"/>
    <x v="2"/>
    <n v="26"/>
    <n v="9.77"/>
    <n v="8"/>
    <n v="5"/>
    <n v="18"/>
    <n v="18"/>
    <x v="0"/>
  </r>
  <r>
    <x v="0"/>
    <x v="22"/>
    <x v="22"/>
    <x v="3"/>
    <n v="2"/>
    <n v="0.75"/>
    <n v="0"/>
    <n v="0"/>
    <n v="0"/>
    <n v="0"/>
    <x v="0"/>
  </r>
  <r>
    <x v="0"/>
    <x v="22"/>
    <x v="22"/>
    <x v="4"/>
    <n v="1"/>
    <n v="0.38"/>
    <n v="0"/>
    <n v="0"/>
    <n v="1"/>
    <n v="1"/>
    <x v="0"/>
  </r>
  <r>
    <x v="0"/>
    <x v="22"/>
    <x v="22"/>
    <x v="5"/>
    <n v="1"/>
    <n v="0.38"/>
    <n v="0"/>
    <n v="0"/>
    <n v="0"/>
    <n v="0"/>
    <x v="1"/>
  </r>
  <r>
    <x v="0"/>
    <x v="22"/>
    <x v="22"/>
    <x v="6"/>
    <n v="45"/>
    <n v="16.920000000000002"/>
    <n v="34"/>
    <n v="21.25"/>
    <n v="11"/>
    <n v="11"/>
    <x v="0"/>
  </r>
  <r>
    <x v="0"/>
    <x v="22"/>
    <x v="22"/>
    <x v="7"/>
    <n v="1"/>
    <n v="0.38"/>
    <n v="0"/>
    <n v="0"/>
    <n v="1"/>
    <n v="1"/>
    <x v="0"/>
  </r>
  <r>
    <x v="0"/>
    <x v="22"/>
    <x v="22"/>
    <x v="8"/>
    <n v="9"/>
    <n v="3.38"/>
    <n v="2"/>
    <n v="1.25"/>
    <n v="7"/>
    <n v="7"/>
    <x v="0"/>
  </r>
  <r>
    <x v="0"/>
    <x v="22"/>
    <x v="22"/>
    <x v="9"/>
    <n v="8"/>
    <n v="3.01"/>
    <n v="4"/>
    <n v="2.5"/>
    <n v="4"/>
    <n v="4"/>
    <x v="0"/>
  </r>
  <r>
    <x v="0"/>
    <x v="22"/>
    <x v="22"/>
    <x v="10"/>
    <n v="46"/>
    <n v="17.29"/>
    <n v="36"/>
    <n v="22.5"/>
    <n v="10"/>
    <n v="10"/>
    <x v="0"/>
  </r>
  <r>
    <x v="0"/>
    <x v="22"/>
    <x v="22"/>
    <x v="11"/>
    <n v="23"/>
    <n v="8.65"/>
    <n v="21"/>
    <n v="13.13"/>
    <n v="2"/>
    <n v="2"/>
    <x v="0"/>
  </r>
  <r>
    <x v="0"/>
    <x v="22"/>
    <x v="22"/>
    <x v="12"/>
    <n v="7"/>
    <n v="2.63"/>
    <n v="5"/>
    <n v="3.13"/>
    <n v="2"/>
    <n v="2"/>
    <x v="0"/>
  </r>
  <r>
    <x v="0"/>
    <x v="22"/>
    <x v="22"/>
    <x v="13"/>
    <n v="9"/>
    <n v="3.38"/>
    <n v="6"/>
    <n v="3.75"/>
    <n v="1"/>
    <n v="1"/>
    <x v="0"/>
  </r>
  <r>
    <x v="0"/>
    <x v="22"/>
    <x v="22"/>
    <x v="14"/>
    <n v="7"/>
    <n v="2.63"/>
    <n v="4"/>
    <n v="2.5"/>
    <n v="2"/>
    <n v="2"/>
    <x v="1"/>
  </r>
  <r>
    <x v="0"/>
    <x v="23"/>
    <x v="23"/>
    <x v="0"/>
    <n v="0"/>
    <n v="0"/>
    <n v="0"/>
    <n v="0"/>
    <n v="0"/>
    <n v="0"/>
    <x v="0"/>
  </r>
  <r>
    <x v="0"/>
    <x v="23"/>
    <x v="23"/>
    <x v="1"/>
    <n v="29"/>
    <n v="9.93"/>
    <n v="5"/>
    <n v="3.33"/>
    <n v="24"/>
    <n v="17.27"/>
    <x v="0"/>
  </r>
  <r>
    <x v="0"/>
    <x v="23"/>
    <x v="23"/>
    <x v="2"/>
    <n v="8"/>
    <n v="2.74"/>
    <n v="2"/>
    <n v="1.33"/>
    <n v="6"/>
    <n v="4.32"/>
    <x v="0"/>
  </r>
  <r>
    <x v="0"/>
    <x v="23"/>
    <x v="23"/>
    <x v="3"/>
    <n v="0"/>
    <n v="0"/>
    <n v="0"/>
    <n v="0"/>
    <n v="0"/>
    <n v="0"/>
    <x v="0"/>
  </r>
  <r>
    <x v="0"/>
    <x v="23"/>
    <x v="23"/>
    <x v="4"/>
    <n v="3"/>
    <n v="1.03"/>
    <n v="0"/>
    <n v="0"/>
    <n v="3"/>
    <n v="2.16"/>
    <x v="0"/>
  </r>
  <r>
    <x v="0"/>
    <x v="23"/>
    <x v="23"/>
    <x v="5"/>
    <n v="2"/>
    <n v="0.68"/>
    <n v="0"/>
    <n v="0"/>
    <n v="2"/>
    <n v="1.44"/>
    <x v="0"/>
  </r>
  <r>
    <x v="0"/>
    <x v="23"/>
    <x v="23"/>
    <x v="6"/>
    <n v="33"/>
    <n v="11.3"/>
    <n v="11"/>
    <n v="7.33"/>
    <n v="22"/>
    <n v="15.83"/>
    <x v="0"/>
  </r>
  <r>
    <x v="0"/>
    <x v="23"/>
    <x v="23"/>
    <x v="7"/>
    <n v="0"/>
    <n v="0"/>
    <n v="0"/>
    <n v="0"/>
    <n v="0"/>
    <n v="0"/>
    <x v="0"/>
  </r>
  <r>
    <x v="0"/>
    <x v="23"/>
    <x v="23"/>
    <x v="8"/>
    <n v="16"/>
    <n v="5.48"/>
    <n v="0"/>
    <n v="0"/>
    <n v="16"/>
    <n v="11.51"/>
    <x v="0"/>
  </r>
  <r>
    <x v="0"/>
    <x v="23"/>
    <x v="23"/>
    <x v="9"/>
    <n v="4"/>
    <n v="1.37"/>
    <n v="1"/>
    <n v="0.67"/>
    <n v="3"/>
    <n v="2.16"/>
    <x v="0"/>
  </r>
  <r>
    <x v="0"/>
    <x v="23"/>
    <x v="23"/>
    <x v="10"/>
    <n v="163"/>
    <n v="55.82"/>
    <n v="119"/>
    <n v="79.33"/>
    <n v="44"/>
    <n v="31.65"/>
    <x v="0"/>
  </r>
  <r>
    <x v="0"/>
    <x v="23"/>
    <x v="23"/>
    <x v="11"/>
    <n v="17"/>
    <n v="5.82"/>
    <n v="10"/>
    <n v="6.67"/>
    <n v="7"/>
    <n v="5.04"/>
    <x v="0"/>
  </r>
  <r>
    <x v="0"/>
    <x v="23"/>
    <x v="23"/>
    <x v="12"/>
    <n v="8"/>
    <n v="2.74"/>
    <n v="1"/>
    <n v="0.67"/>
    <n v="5"/>
    <n v="3.6"/>
    <x v="0"/>
  </r>
  <r>
    <x v="0"/>
    <x v="23"/>
    <x v="23"/>
    <x v="13"/>
    <n v="1"/>
    <n v="0.34"/>
    <n v="0"/>
    <n v="0"/>
    <n v="1"/>
    <n v="0.72"/>
    <x v="0"/>
  </r>
  <r>
    <x v="0"/>
    <x v="23"/>
    <x v="23"/>
    <x v="14"/>
    <n v="8"/>
    <n v="2.74"/>
    <n v="1"/>
    <n v="0.67"/>
    <n v="6"/>
    <n v="4.32"/>
    <x v="0"/>
  </r>
  <r>
    <x v="0"/>
    <x v="24"/>
    <x v="24"/>
    <x v="0"/>
    <n v="0"/>
    <n v="0"/>
    <n v="0"/>
    <n v="0"/>
    <n v="0"/>
    <n v="0"/>
    <x v="0"/>
  </r>
  <r>
    <x v="0"/>
    <x v="24"/>
    <x v="24"/>
    <x v="1"/>
    <n v="28"/>
    <n v="26.42"/>
    <n v="17"/>
    <n v="30.36"/>
    <n v="11"/>
    <n v="24.44"/>
    <x v="0"/>
  </r>
  <r>
    <x v="0"/>
    <x v="24"/>
    <x v="24"/>
    <x v="2"/>
    <n v="15"/>
    <n v="14.15"/>
    <n v="5"/>
    <n v="8.93"/>
    <n v="10"/>
    <n v="22.22"/>
    <x v="0"/>
  </r>
  <r>
    <x v="0"/>
    <x v="24"/>
    <x v="24"/>
    <x v="3"/>
    <n v="3"/>
    <n v="2.83"/>
    <n v="0"/>
    <n v="0"/>
    <n v="2"/>
    <n v="4.4400000000000004"/>
    <x v="0"/>
  </r>
  <r>
    <x v="0"/>
    <x v="24"/>
    <x v="24"/>
    <x v="4"/>
    <n v="3"/>
    <n v="2.83"/>
    <n v="0"/>
    <n v="0"/>
    <n v="3"/>
    <n v="6.67"/>
    <x v="0"/>
  </r>
  <r>
    <x v="0"/>
    <x v="24"/>
    <x v="24"/>
    <x v="5"/>
    <n v="1"/>
    <n v="0.94"/>
    <n v="0"/>
    <n v="0"/>
    <n v="0"/>
    <n v="0"/>
    <x v="1"/>
  </r>
  <r>
    <x v="0"/>
    <x v="24"/>
    <x v="24"/>
    <x v="6"/>
    <n v="13"/>
    <n v="12.26"/>
    <n v="9"/>
    <n v="16.07"/>
    <n v="4"/>
    <n v="8.89"/>
    <x v="0"/>
  </r>
  <r>
    <x v="0"/>
    <x v="24"/>
    <x v="24"/>
    <x v="7"/>
    <n v="0"/>
    <n v="0"/>
    <n v="0"/>
    <n v="0"/>
    <n v="0"/>
    <n v="0"/>
    <x v="0"/>
  </r>
  <r>
    <x v="0"/>
    <x v="24"/>
    <x v="24"/>
    <x v="8"/>
    <n v="3"/>
    <n v="2.83"/>
    <n v="1"/>
    <n v="1.79"/>
    <n v="2"/>
    <n v="4.4400000000000004"/>
    <x v="0"/>
  </r>
  <r>
    <x v="0"/>
    <x v="24"/>
    <x v="24"/>
    <x v="9"/>
    <n v="4"/>
    <n v="3.77"/>
    <n v="0"/>
    <n v="0"/>
    <n v="4"/>
    <n v="8.89"/>
    <x v="0"/>
  </r>
  <r>
    <x v="0"/>
    <x v="24"/>
    <x v="24"/>
    <x v="10"/>
    <n v="16"/>
    <n v="15.09"/>
    <n v="11"/>
    <n v="19.64"/>
    <n v="5"/>
    <n v="11.11"/>
    <x v="0"/>
  </r>
  <r>
    <x v="0"/>
    <x v="24"/>
    <x v="24"/>
    <x v="11"/>
    <n v="9"/>
    <n v="8.49"/>
    <n v="7"/>
    <n v="12.5"/>
    <n v="1"/>
    <n v="2.2200000000000002"/>
    <x v="0"/>
  </r>
  <r>
    <x v="0"/>
    <x v="24"/>
    <x v="24"/>
    <x v="12"/>
    <n v="4"/>
    <n v="3.77"/>
    <n v="1"/>
    <n v="1.79"/>
    <n v="1"/>
    <n v="2.2200000000000002"/>
    <x v="0"/>
  </r>
  <r>
    <x v="0"/>
    <x v="24"/>
    <x v="24"/>
    <x v="13"/>
    <n v="4"/>
    <n v="3.77"/>
    <n v="3"/>
    <n v="5.36"/>
    <n v="1"/>
    <n v="2.2200000000000002"/>
    <x v="0"/>
  </r>
  <r>
    <x v="0"/>
    <x v="24"/>
    <x v="24"/>
    <x v="14"/>
    <n v="3"/>
    <n v="2.83"/>
    <n v="2"/>
    <n v="3.57"/>
    <n v="1"/>
    <n v="2.2200000000000002"/>
    <x v="0"/>
  </r>
  <r>
    <x v="0"/>
    <x v="25"/>
    <x v="25"/>
    <x v="0"/>
    <n v="0"/>
    <n v="0"/>
    <n v="0"/>
    <n v="0"/>
    <n v="0"/>
    <n v="0"/>
    <x v="0"/>
  </r>
  <r>
    <x v="0"/>
    <x v="25"/>
    <x v="25"/>
    <x v="1"/>
    <n v="114"/>
    <n v="11.6"/>
    <n v="52"/>
    <n v="8.65"/>
    <n v="62"/>
    <n v="16.8"/>
    <x v="0"/>
  </r>
  <r>
    <x v="0"/>
    <x v="25"/>
    <x v="25"/>
    <x v="2"/>
    <n v="67"/>
    <n v="6.82"/>
    <n v="26"/>
    <n v="4.33"/>
    <n v="41"/>
    <n v="11.11"/>
    <x v="0"/>
  </r>
  <r>
    <x v="0"/>
    <x v="25"/>
    <x v="25"/>
    <x v="3"/>
    <n v="0"/>
    <n v="0"/>
    <n v="0"/>
    <n v="0"/>
    <n v="0"/>
    <n v="0"/>
    <x v="0"/>
  </r>
  <r>
    <x v="0"/>
    <x v="25"/>
    <x v="25"/>
    <x v="4"/>
    <n v="2"/>
    <n v="0.2"/>
    <n v="0"/>
    <n v="0"/>
    <n v="2"/>
    <n v="0.54"/>
    <x v="0"/>
  </r>
  <r>
    <x v="0"/>
    <x v="25"/>
    <x v="25"/>
    <x v="5"/>
    <n v="8"/>
    <n v="0.81"/>
    <n v="0"/>
    <n v="0"/>
    <n v="8"/>
    <n v="2.17"/>
    <x v="0"/>
  </r>
  <r>
    <x v="0"/>
    <x v="25"/>
    <x v="25"/>
    <x v="6"/>
    <n v="188"/>
    <n v="19.13"/>
    <n v="94"/>
    <n v="15.64"/>
    <n v="94"/>
    <n v="25.47"/>
    <x v="0"/>
  </r>
  <r>
    <x v="0"/>
    <x v="25"/>
    <x v="25"/>
    <x v="7"/>
    <n v="5"/>
    <n v="0.51"/>
    <n v="0"/>
    <n v="0"/>
    <n v="5"/>
    <n v="1.36"/>
    <x v="0"/>
  </r>
  <r>
    <x v="0"/>
    <x v="25"/>
    <x v="25"/>
    <x v="8"/>
    <n v="57"/>
    <n v="5.8"/>
    <n v="19"/>
    <n v="3.16"/>
    <n v="38"/>
    <n v="10.3"/>
    <x v="0"/>
  </r>
  <r>
    <x v="0"/>
    <x v="25"/>
    <x v="25"/>
    <x v="9"/>
    <n v="28"/>
    <n v="2.85"/>
    <n v="16"/>
    <n v="2.66"/>
    <n v="11"/>
    <n v="2.98"/>
    <x v="0"/>
  </r>
  <r>
    <x v="0"/>
    <x v="25"/>
    <x v="25"/>
    <x v="10"/>
    <n v="332"/>
    <n v="33.770000000000003"/>
    <n v="274"/>
    <n v="45.59"/>
    <n v="56"/>
    <n v="15.18"/>
    <x v="0"/>
  </r>
  <r>
    <x v="0"/>
    <x v="25"/>
    <x v="25"/>
    <x v="11"/>
    <n v="83"/>
    <n v="8.44"/>
    <n v="59"/>
    <n v="9.82"/>
    <n v="21"/>
    <n v="5.69"/>
    <x v="0"/>
  </r>
  <r>
    <x v="0"/>
    <x v="25"/>
    <x v="25"/>
    <x v="12"/>
    <n v="28"/>
    <n v="2.85"/>
    <n v="11"/>
    <n v="1.83"/>
    <n v="15"/>
    <n v="4.07"/>
    <x v="0"/>
  </r>
  <r>
    <x v="0"/>
    <x v="25"/>
    <x v="25"/>
    <x v="13"/>
    <n v="28"/>
    <n v="2.85"/>
    <n v="23"/>
    <n v="3.83"/>
    <n v="3"/>
    <n v="0.81"/>
    <x v="0"/>
  </r>
  <r>
    <x v="0"/>
    <x v="25"/>
    <x v="25"/>
    <x v="14"/>
    <n v="43"/>
    <n v="4.37"/>
    <n v="27"/>
    <n v="4.49"/>
    <n v="13"/>
    <n v="3.52"/>
    <x v="0"/>
  </r>
  <r>
    <x v="0"/>
    <x v="26"/>
    <x v="26"/>
    <x v="0"/>
    <n v="0"/>
    <n v="0"/>
    <n v="0"/>
    <n v="0"/>
    <n v="0"/>
    <n v="0"/>
    <x v="0"/>
  </r>
  <r>
    <x v="0"/>
    <x v="26"/>
    <x v="26"/>
    <x v="1"/>
    <n v="8"/>
    <n v="17.39"/>
    <n v="5"/>
    <n v="17.239999999999998"/>
    <n v="3"/>
    <n v="27.27"/>
    <x v="0"/>
  </r>
  <r>
    <x v="0"/>
    <x v="26"/>
    <x v="26"/>
    <x v="2"/>
    <n v="3"/>
    <n v="6.52"/>
    <n v="2"/>
    <n v="6.9"/>
    <n v="0"/>
    <n v="0"/>
    <x v="0"/>
  </r>
  <r>
    <x v="0"/>
    <x v="26"/>
    <x v="26"/>
    <x v="3"/>
    <n v="1"/>
    <n v="2.17"/>
    <n v="0"/>
    <n v="0"/>
    <n v="1"/>
    <n v="9.09"/>
    <x v="0"/>
  </r>
  <r>
    <x v="0"/>
    <x v="26"/>
    <x v="26"/>
    <x v="4"/>
    <n v="0"/>
    <n v="0"/>
    <n v="0"/>
    <n v="0"/>
    <n v="0"/>
    <n v="0"/>
    <x v="0"/>
  </r>
  <r>
    <x v="0"/>
    <x v="26"/>
    <x v="26"/>
    <x v="5"/>
    <n v="1"/>
    <n v="2.17"/>
    <n v="0"/>
    <n v="0"/>
    <n v="1"/>
    <n v="9.09"/>
    <x v="0"/>
  </r>
  <r>
    <x v="0"/>
    <x v="26"/>
    <x v="26"/>
    <x v="6"/>
    <n v="15"/>
    <n v="32.61"/>
    <n v="14"/>
    <n v="48.28"/>
    <n v="1"/>
    <n v="9.09"/>
    <x v="0"/>
  </r>
  <r>
    <x v="0"/>
    <x v="26"/>
    <x v="26"/>
    <x v="7"/>
    <n v="0"/>
    <n v="0"/>
    <n v="0"/>
    <n v="0"/>
    <n v="0"/>
    <n v="0"/>
    <x v="0"/>
  </r>
  <r>
    <x v="0"/>
    <x v="26"/>
    <x v="26"/>
    <x v="8"/>
    <n v="0"/>
    <n v="0"/>
    <n v="0"/>
    <n v="0"/>
    <n v="0"/>
    <n v="0"/>
    <x v="0"/>
  </r>
  <r>
    <x v="0"/>
    <x v="26"/>
    <x v="26"/>
    <x v="9"/>
    <n v="0"/>
    <n v="0"/>
    <n v="0"/>
    <n v="0"/>
    <n v="0"/>
    <n v="0"/>
    <x v="0"/>
  </r>
  <r>
    <x v="0"/>
    <x v="26"/>
    <x v="26"/>
    <x v="10"/>
    <n v="11"/>
    <n v="23.91"/>
    <n v="5"/>
    <n v="17.239999999999998"/>
    <n v="4"/>
    <n v="36.36"/>
    <x v="1"/>
  </r>
  <r>
    <x v="0"/>
    <x v="26"/>
    <x v="26"/>
    <x v="11"/>
    <n v="4"/>
    <n v="8.6999999999999993"/>
    <n v="3"/>
    <n v="10.34"/>
    <n v="1"/>
    <n v="9.09"/>
    <x v="0"/>
  </r>
  <r>
    <x v="0"/>
    <x v="26"/>
    <x v="26"/>
    <x v="12"/>
    <n v="2"/>
    <n v="4.3499999999999996"/>
    <n v="0"/>
    <n v="0"/>
    <n v="0"/>
    <n v="0"/>
    <x v="0"/>
  </r>
  <r>
    <x v="0"/>
    <x v="26"/>
    <x v="26"/>
    <x v="13"/>
    <n v="1"/>
    <n v="2.17"/>
    <n v="0"/>
    <n v="0"/>
    <n v="0"/>
    <n v="0"/>
    <x v="0"/>
  </r>
  <r>
    <x v="0"/>
    <x v="26"/>
    <x v="26"/>
    <x v="14"/>
    <n v="0"/>
    <n v="0"/>
    <n v="0"/>
    <n v="0"/>
    <n v="0"/>
    <n v="0"/>
    <x v="0"/>
  </r>
  <r>
    <x v="0"/>
    <x v="27"/>
    <x v="27"/>
    <x v="0"/>
    <n v="0"/>
    <n v="0"/>
    <n v="0"/>
    <n v="0"/>
    <n v="0"/>
    <n v="0"/>
    <x v="0"/>
  </r>
  <r>
    <x v="0"/>
    <x v="27"/>
    <x v="27"/>
    <x v="1"/>
    <n v="0"/>
    <n v="0"/>
    <n v="0"/>
    <n v="0"/>
    <n v="0"/>
    <n v="0"/>
    <x v="0"/>
  </r>
  <r>
    <x v="0"/>
    <x v="27"/>
    <x v="27"/>
    <x v="2"/>
    <n v="3"/>
    <n v="8.82"/>
    <n v="2"/>
    <n v="9.52"/>
    <n v="1"/>
    <n v="12.5"/>
    <x v="0"/>
  </r>
  <r>
    <x v="0"/>
    <x v="27"/>
    <x v="27"/>
    <x v="3"/>
    <n v="2"/>
    <n v="5.88"/>
    <n v="0"/>
    <n v="0"/>
    <n v="1"/>
    <n v="12.5"/>
    <x v="0"/>
  </r>
  <r>
    <x v="0"/>
    <x v="27"/>
    <x v="27"/>
    <x v="4"/>
    <n v="0"/>
    <n v="0"/>
    <n v="0"/>
    <n v="0"/>
    <n v="0"/>
    <n v="0"/>
    <x v="0"/>
  </r>
  <r>
    <x v="0"/>
    <x v="27"/>
    <x v="27"/>
    <x v="5"/>
    <n v="1"/>
    <n v="2.94"/>
    <n v="1"/>
    <n v="4.76"/>
    <n v="0"/>
    <n v="0"/>
    <x v="0"/>
  </r>
  <r>
    <x v="0"/>
    <x v="27"/>
    <x v="27"/>
    <x v="6"/>
    <n v="6"/>
    <n v="17.649999999999999"/>
    <n v="5"/>
    <n v="23.81"/>
    <n v="1"/>
    <n v="12.5"/>
    <x v="0"/>
  </r>
  <r>
    <x v="0"/>
    <x v="27"/>
    <x v="27"/>
    <x v="7"/>
    <n v="0"/>
    <n v="0"/>
    <n v="0"/>
    <n v="0"/>
    <n v="0"/>
    <n v="0"/>
    <x v="0"/>
  </r>
  <r>
    <x v="0"/>
    <x v="27"/>
    <x v="27"/>
    <x v="8"/>
    <n v="0"/>
    <n v="0"/>
    <n v="0"/>
    <n v="0"/>
    <n v="0"/>
    <n v="0"/>
    <x v="0"/>
  </r>
  <r>
    <x v="0"/>
    <x v="27"/>
    <x v="27"/>
    <x v="9"/>
    <n v="0"/>
    <n v="0"/>
    <n v="0"/>
    <n v="0"/>
    <n v="0"/>
    <n v="0"/>
    <x v="0"/>
  </r>
  <r>
    <x v="0"/>
    <x v="27"/>
    <x v="27"/>
    <x v="10"/>
    <n v="14"/>
    <n v="41.18"/>
    <n v="9"/>
    <n v="42.86"/>
    <n v="4"/>
    <n v="50"/>
    <x v="0"/>
  </r>
  <r>
    <x v="0"/>
    <x v="27"/>
    <x v="27"/>
    <x v="11"/>
    <n v="4"/>
    <n v="11.76"/>
    <n v="3"/>
    <n v="14.29"/>
    <n v="0"/>
    <n v="0"/>
    <x v="0"/>
  </r>
  <r>
    <x v="0"/>
    <x v="27"/>
    <x v="27"/>
    <x v="12"/>
    <n v="1"/>
    <n v="2.94"/>
    <n v="0"/>
    <n v="0"/>
    <n v="0"/>
    <n v="0"/>
    <x v="0"/>
  </r>
  <r>
    <x v="0"/>
    <x v="27"/>
    <x v="27"/>
    <x v="13"/>
    <n v="2"/>
    <n v="5.88"/>
    <n v="0"/>
    <n v="0"/>
    <n v="1"/>
    <n v="12.5"/>
    <x v="0"/>
  </r>
  <r>
    <x v="0"/>
    <x v="27"/>
    <x v="27"/>
    <x v="14"/>
    <n v="1"/>
    <n v="2.94"/>
    <n v="1"/>
    <n v="4.76"/>
    <n v="0"/>
    <n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6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1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4"/>
    <x v="4"/>
    <x v="1"/>
  </r>
  <r>
    <x v="0"/>
    <x v="0"/>
    <x v="0"/>
    <x v="5"/>
    <x v="5"/>
    <x v="5"/>
    <x v="5"/>
    <x v="5"/>
    <x v="5"/>
    <x v="5"/>
    <x v="5"/>
    <x v="5"/>
    <x v="5"/>
    <x v="2"/>
  </r>
  <r>
    <x v="0"/>
    <x v="0"/>
    <x v="0"/>
    <x v="6"/>
    <x v="6"/>
    <x v="6"/>
    <x v="6"/>
    <x v="6"/>
    <x v="6"/>
    <x v="6"/>
    <x v="6"/>
    <x v="6"/>
    <x v="6"/>
    <x v="1"/>
  </r>
  <r>
    <x v="0"/>
    <x v="0"/>
    <x v="0"/>
    <x v="7"/>
    <x v="7"/>
    <x v="7"/>
    <x v="7"/>
    <x v="7"/>
    <x v="7"/>
    <x v="7"/>
    <x v="7"/>
    <x v="7"/>
    <x v="7"/>
    <x v="0"/>
  </r>
  <r>
    <x v="0"/>
    <x v="0"/>
    <x v="0"/>
    <x v="8"/>
    <x v="8"/>
    <x v="8"/>
    <x v="8"/>
    <x v="8"/>
    <x v="8"/>
    <x v="8"/>
    <x v="8"/>
    <x v="8"/>
    <x v="8"/>
    <x v="1"/>
  </r>
  <r>
    <x v="0"/>
    <x v="0"/>
    <x v="0"/>
    <x v="9"/>
    <x v="9"/>
    <x v="9"/>
    <x v="9"/>
    <x v="9"/>
    <x v="9"/>
    <x v="9"/>
    <x v="9"/>
    <x v="9"/>
    <x v="9"/>
    <x v="3"/>
  </r>
  <r>
    <x v="0"/>
    <x v="0"/>
    <x v="0"/>
    <x v="10"/>
    <x v="10"/>
    <x v="10"/>
    <x v="10"/>
    <x v="10"/>
    <x v="10"/>
    <x v="10"/>
    <x v="10"/>
    <x v="10"/>
    <x v="10"/>
    <x v="4"/>
  </r>
  <r>
    <x v="0"/>
    <x v="0"/>
    <x v="0"/>
    <x v="11"/>
    <x v="11"/>
    <x v="11"/>
    <x v="11"/>
    <x v="11"/>
    <x v="11"/>
    <x v="11"/>
    <x v="11"/>
    <x v="11"/>
    <x v="11"/>
    <x v="1"/>
  </r>
  <r>
    <x v="0"/>
    <x v="0"/>
    <x v="0"/>
    <x v="12"/>
    <x v="12"/>
    <x v="12"/>
    <x v="12"/>
    <x v="12"/>
    <x v="12"/>
    <x v="12"/>
    <x v="12"/>
    <x v="12"/>
    <x v="12"/>
    <x v="1"/>
  </r>
  <r>
    <x v="0"/>
    <x v="0"/>
    <x v="0"/>
    <x v="13"/>
    <x v="13"/>
    <x v="13"/>
    <x v="13"/>
    <x v="13"/>
    <x v="13"/>
    <x v="13"/>
    <x v="13"/>
    <x v="13"/>
    <x v="13"/>
    <x v="1"/>
  </r>
  <r>
    <x v="0"/>
    <x v="0"/>
    <x v="0"/>
    <x v="14"/>
    <x v="14"/>
    <x v="14"/>
    <x v="14"/>
    <x v="14"/>
    <x v="13"/>
    <x v="14"/>
    <x v="14"/>
    <x v="14"/>
    <x v="14"/>
    <x v="1"/>
  </r>
  <r>
    <x v="0"/>
    <x v="0"/>
    <x v="0"/>
    <x v="15"/>
    <x v="15"/>
    <x v="15"/>
    <x v="15"/>
    <x v="15"/>
    <x v="14"/>
    <x v="15"/>
    <x v="15"/>
    <x v="15"/>
    <x v="15"/>
    <x v="1"/>
  </r>
  <r>
    <x v="0"/>
    <x v="0"/>
    <x v="0"/>
    <x v="16"/>
    <x v="16"/>
    <x v="16"/>
    <x v="16"/>
    <x v="16"/>
    <x v="15"/>
    <x v="16"/>
    <x v="16"/>
    <x v="16"/>
    <x v="16"/>
    <x v="1"/>
  </r>
  <r>
    <x v="0"/>
    <x v="0"/>
    <x v="0"/>
    <x v="17"/>
    <x v="17"/>
    <x v="17"/>
    <x v="17"/>
    <x v="17"/>
    <x v="16"/>
    <x v="17"/>
    <x v="17"/>
    <x v="17"/>
    <x v="17"/>
    <x v="1"/>
  </r>
  <r>
    <x v="0"/>
    <x v="0"/>
    <x v="0"/>
    <x v="18"/>
    <x v="18"/>
    <x v="18"/>
    <x v="18"/>
    <x v="18"/>
    <x v="17"/>
    <x v="18"/>
    <x v="18"/>
    <x v="18"/>
    <x v="18"/>
    <x v="1"/>
  </r>
  <r>
    <x v="0"/>
    <x v="0"/>
    <x v="0"/>
    <x v="19"/>
    <x v="19"/>
    <x v="19"/>
    <x v="19"/>
    <x v="19"/>
    <x v="18"/>
    <x v="19"/>
    <x v="19"/>
    <x v="19"/>
    <x v="19"/>
    <x v="5"/>
  </r>
  <r>
    <x v="0"/>
    <x v="1"/>
    <x v="1"/>
    <x v="0"/>
    <x v="0"/>
    <x v="0"/>
    <x v="0"/>
    <x v="20"/>
    <x v="19"/>
    <x v="20"/>
    <x v="20"/>
    <x v="14"/>
    <x v="20"/>
    <x v="1"/>
  </r>
  <r>
    <x v="0"/>
    <x v="1"/>
    <x v="1"/>
    <x v="1"/>
    <x v="1"/>
    <x v="1"/>
    <x v="1"/>
    <x v="21"/>
    <x v="20"/>
    <x v="21"/>
    <x v="21"/>
    <x v="20"/>
    <x v="1"/>
    <x v="1"/>
  </r>
  <r>
    <x v="0"/>
    <x v="1"/>
    <x v="1"/>
    <x v="2"/>
    <x v="2"/>
    <x v="2"/>
    <x v="2"/>
    <x v="22"/>
    <x v="21"/>
    <x v="22"/>
    <x v="22"/>
    <x v="21"/>
    <x v="21"/>
    <x v="1"/>
  </r>
  <r>
    <x v="0"/>
    <x v="1"/>
    <x v="1"/>
    <x v="3"/>
    <x v="3"/>
    <x v="3"/>
    <x v="3"/>
    <x v="23"/>
    <x v="22"/>
    <x v="23"/>
    <x v="23"/>
    <x v="22"/>
    <x v="22"/>
    <x v="4"/>
  </r>
  <r>
    <x v="0"/>
    <x v="1"/>
    <x v="1"/>
    <x v="4"/>
    <x v="4"/>
    <x v="4"/>
    <x v="4"/>
    <x v="24"/>
    <x v="23"/>
    <x v="24"/>
    <x v="24"/>
    <x v="23"/>
    <x v="23"/>
    <x v="1"/>
  </r>
  <r>
    <x v="0"/>
    <x v="1"/>
    <x v="1"/>
    <x v="7"/>
    <x v="7"/>
    <x v="7"/>
    <x v="5"/>
    <x v="25"/>
    <x v="24"/>
    <x v="25"/>
    <x v="25"/>
    <x v="24"/>
    <x v="24"/>
    <x v="1"/>
  </r>
  <r>
    <x v="0"/>
    <x v="1"/>
    <x v="1"/>
    <x v="15"/>
    <x v="15"/>
    <x v="15"/>
    <x v="6"/>
    <x v="26"/>
    <x v="25"/>
    <x v="26"/>
    <x v="26"/>
    <x v="25"/>
    <x v="25"/>
    <x v="1"/>
  </r>
  <r>
    <x v="0"/>
    <x v="1"/>
    <x v="1"/>
    <x v="13"/>
    <x v="13"/>
    <x v="13"/>
    <x v="7"/>
    <x v="27"/>
    <x v="26"/>
    <x v="27"/>
    <x v="27"/>
    <x v="26"/>
    <x v="26"/>
    <x v="1"/>
  </r>
  <r>
    <x v="0"/>
    <x v="1"/>
    <x v="1"/>
    <x v="5"/>
    <x v="5"/>
    <x v="5"/>
    <x v="8"/>
    <x v="28"/>
    <x v="27"/>
    <x v="28"/>
    <x v="28"/>
    <x v="27"/>
    <x v="27"/>
    <x v="1"/>
  </r>
  <r>
    <x v="0"/>
    <x v="1"/>
    <x v="1"/>
    <x v="10"/>
    <x v="10"/>
    <x v="10"/>
    <x v="9"/>
    <x v="29"/>
    <x v="28"/>
    <x v="25"/>
    <x v="25"/>
    <x v="28"/>
    <x v="28"/>
    <x v="4"/>
  </r>
  <r>
    <x v="0"/>
    <x v="1"/>
    <x v="1"/>
    <x v="11"/>
    <x v="11"/>
    <x v="11"/>
    <x v="10"/>
    <x v="30"/>
    <x v="29"/>
    <x v="29"/>
    <x v="29"/>
    <x v="29"/>
    <x v="29"/>
    <x v="1"/>
  </r>
  <r>
    <x v="0"/>
    <x v="1"/>
    <x v="1"/>
    <x v="8"/>
    <x v="8"/>
    <x v="8"/>
    <x v="11"/>
    <x v="31"/>
    <x v="30"/>
    <x v="30"/>
    <x v="30"/>
    <x v="30"/>
    <x v="30"/>
    <x v="1"/>
  </r>
  <r>
    <x v="0"/>
    <x v="1"/>
    <x v="1"/>
    <x v="17"/>
    <x v="17"/>
    <x v="17"/>
    <x v="12"/>
    <x v="32"/>
    <x v="31"/>
    <x v="31"/>
    <x v="31"/>
    <x v="31"/>
    <x v="31"/>
    <x v="1"/>
  </r>
  <r>
    <x v="0"/>
    <x v="1"/>
    <x v="1"/>
    <x v="12"/>
    <x v="12"/>
    <x v="12"/>
    <x v="13"/>
    <x v="33"/>
    <x v="32"/>
    <x v="32"/>
    <x v="32"/>
    <x v="32"/>
    <x v="32"/>
    <x v="1"/>
  </r>
  <r>
    <x v="0"/>
    <x v="1"/>
    <x v="1"/>
    <x v="6"/>
    <x v="6"/>
    <x v="6"/>
    <x v="14"/>
    <x v="34"/>
    <x v="33"/>
    <x v="33"/>
    <x v="33"/>
    <x v="33"/>
    <x v="33"/>
    <x v="1"/>
  </r>
  <r>
    <x v="0"/>
    <x v="1"/>
    <x v="1"/>
    <x v="16"/>
    <x v="16"/>
    <x v="16"/>
    <x v="15"/>
    <x v="35"/>
    <x v="34"/>
    <x v="34"/>
    <x v="34"/>
    <x v="34"/>
    <x v="34"/>
    <x v="1"/>
  </r>
  <r>
    <x v="0"/>
    <x v="1"/>
    <x v="1"/>
    <x v="20"/>
    <x v="20"/>
    <x v="20"/>
    <x v="16"/>
    <x v="36"/>
    <x v="35"/>
    <x v="35"/>
    <x v="35"/>
    <x v="35"/>
    <x v="35"/>
    <x v="1"/>
  </r>
  <r>
    <x v="0"/>
    <x v="1"/>
    <x v="1"/>
    <x v="14"/>
    <x v="14"/>
    <x v="14"/>
    <x v="17"/>
    <x v="37"/>
    <x v="36"/>
    <x v="36"/>
    <x v="36"/>
    <x v="36"/>
    <x v="36"/>
    <x v="1"/>
  </r>
  <r>
    <x v="0"/>
    <x v="1"/>
    <x v="1"/>
    <x v="21"/>
    <x v="21"/>
    <x v="21"/>
    <x v="18"/>
    <x v="38"/>
    <x v="37"/>
    <x v="37"/>
    <x v="37"/>
    <x v="37"/>
    <x v="37"/>
    <x v="1"/>
  </r>
  <r>
    <x v="0"/>
    <x v="1"/>
    <x v="1"/>
    <x v="19"/>
    <x v="19"/>
    <x v="19"/>
    <x v="19"/>
    <x v="39"/>
    <x v="38"/>
    <x v="38"/>
    <x v="38"/>
    <x v="38"/>
    <x v="38"/>
    <x v="1"/>
  </r>
  <r>
    <x v="0"/>
    <x v="2"/>
    <x v="2"/>
    <x v="0"/>
    <x v="0"/>
    <x v="0"/>
    <x v="0"/>
    <x v="40"/>
    <x v="39"/>
    <x v="39"/>
    <x v="39"/>
    <x v="39"/>
    <x v="39"/>
    <x v="4"/>
  </r>
  <r>
    <x v="0"/>
    <x v="2"/>
    <x v="2"/>
    <x v="18"/>
    <x v="18"/>
    <x v="18"/>
    <x v="1"/>
    <x v="41"/>
    <x v="40"/>
    <x v="28"/>
    <x v="40"/>
    <x v="40"/>
    <x v="40"/>
    <x v="1"/>
  </r>
  <r>
    <x v="0"/>
    <x v="2"/>
    <x v="2"/>
    <x v="1"/>
    <x v="1"/>
    <x v="1"/>
    <x v="2"/>
    <x v="42"/>
    <x v="41"/>
    <x v="40"/>
    <x v="41"/>
    <x v="41"/>
    <x v="41"/>
    <x v="1"/>
  </r>
  <r>
    <x v="0"/>
    <x v="2"/>
    <x v="2"/>
    <x v="6"/>
    <x v="6"/>
    <x v="6"/>
    <x v="3"/>
    <x v="43"/>
    <x v="42"/>
    <x v="41"/>
    <x v="42"/>
    <x v="42"/>
    <x v="42"/>
    <x v="1"/>
  </r>
  <r>
    <x v="0"/>
    <x v="2"/>
    <x v="2"/>
    <x v="4"/>
    <x v="4"/>
    <x v="4"/>
    <x v="4"/>
    <x v="44"/>
    <x v="43"/>
    <x v="42"/>
    <x v="43"/>
    <x v="43"/>
    <x v="43"/>
    <x v="1"/>
  </r>
  <r>
    <x v="0"/>
    <x v="2"/>
    <x v="2"/>
    <x v="3"/>
    <x v="3"/>
    <x v="3"/>
    <x v="5"/>
    <x v="45"/>
    <x v="44"/>
    <x v="43"/>
    <x v="44"/>
    <x v="44"/>
    <x v="44"/>
    <x v="1"/>
  </r>
  <r>
    <x v="0"/>
    <x v="2"/>
    <x v="2"/>
    <x v="5"/>
    <x v="5"/>
    <x v="5"/>
    <x v="6"/>
    <x v="46"/>
    <x v="45"/>
    <x v="44"/>
    <x v="45"/>
    <x v="45"/>
    <x v="45"/>
    <x v="1"/>
  </r>
  <r>
    <x v="0"/>
    <x v="2"/>
    <x v="2"/>
    <x v="2"/>
    <x v="2"/>
    <x v="2"/>
    <x v="7"/>
    <x v="39"/>
    <x v="27"/>
    <x v="31"/>
    <x v="46"/>
    <x v="46"/>
    <x v="46"/>
    <x v="1"/>
  </r>
  <r>
    <x v="0"/>
    <x v="2"/>
    <x v="2"/>
    <x v="10"/>
    <x v="10"/>
    <x v="10"/>
    <x v="8"/>
    <x v="47"/>
    <x v="46"/>
    <x v="45"/>
    <x v="47"/>
    <x v="47"/>
    <x v="47"/>
    <x v="1"/>
  </r>
  <r>
    <x v="0"/>
    <x v="2"/>
    <x v="2"/>
    <x v="8"/>
    <x v="8"/>
    <x v="8"/>
    <x v="9"/>
    <x v="48"/>
    <x v="47"/>
    <x v="31"/>
    <x v="46"/>
    <x v="48"/>
    <x v="48"/>
    <x v="1"/>
  </r>
  <r>
    <x v="0"/>
    <x v="2"/>
    <x v="2"/>
    <x v="7"/>
    <x v="7"/>
    <x v="7"/>
    <x v="10"/>
    <x v="49"/>
    <x v="11"/>
    <x v="46"/>
    <x v="48"/>
    <x v="28"/>
    <x v="49"/>
    <x v="1"/>
  </r>
  <r>
    <x v="0"/>
    <x v="2"/>
    <x v="2"/>
    <x v="12"/>
    <x v="12"/>
    <x v="12"/>
    <x v="11"/>
    <x v="50"/>
    <x v="48"/>
    <x v="47"/>
    <x v="49"/>
    <x v="49"/>
    <x v="29"/>
    <x v="1"/>
  </r>
  <r>
    <x v="0"/>
    <x v="2"/>
    <x v="2"/>
    <x v="11"/>
    <x v="11"/>
    <x v="11"/>
    <x v="12"/>
    <x v="51"/>
    <x v="34"/>
    <x v="48"/>
    <x v="50"/>
    <x v="50"/>
    <x v="50"/>
    <x v="1"/>
  </r>
  <r>
    <x v="0"/>
    <x v="2"/>
    <x v="2"/>
    <x v="16"/>
    <x v="16"/>
    <x v="16"/>
    <x v="12"/>
    <x v="51"/>
    <x v="34"/>
    <x v="49"/>
    <x v="51"/>
    <x v="51"/>
    <x v="51"/>
    <x v="1"/>
  </r>
  <r>
    <x v="0"/>
    <x v="2"/>
    <x v="2"/>
    <x v="14"/>
    <x v="14"/>
    <x v="14"/>
    <x v="14"/>
    <x v="52"/>
    <x v="49"/>
    <x v="50"/>
    <x v="52"/>
    <x v="52"/>
    <x v="52"/>
    <x v="1"/>
  </r>
  <r>
    <x v="0"/>
    <x v="2"/>
    <x v="2"/>
    <x v="9"/>
    <x v="9"/>
    <x v="9"/>
    <x v="15"/>
    <x v="53"/>
    <x v="50"/>
    <x v="51"/>
    <x v="53"/>
    <x v="53"/>
    <x v="53"/>
    <x v="1"/>
  </r>
  <r>
    <x v="0"/>
    <x v="2"/>
    <x v="2"/>
    <x v="13"/>
    <x v="13"/>
    <x v="13"/>
    <x v="16"/>
    <x v="54"/>
    <x v="51"/>
    <x v="52"/>
    <x v="54"/>
    <x v="54"/>
    <x v="54"/>
    <x v="1"/>
  </r>
  <r>
    <x v="0"/>
    <x v="2"/>
    <x v="2"/>
    <x v="15"/>
    <x v="15"/>
    <x v="15"/>
    <x v="17"/>
    <x v="55"/>
    <x v="52"/>
    <x v="53"/>
    <x v="55"/>
    <x v="54"/>
    <x v="54"/>
    <x v="1"/>
  </r>
  <r>
    <x v="0"/>
    <x v="2"/>
    <x v="2"/>
    <x v="22"/>
    <x v="22"/>
    <x v="22"/>
    <x v="18"/>
    <x v="56"/>
    <x v="53"/>
    <x v="54"/>
    <x v="56"/>
    <x v="49"/>
    <x v="29"/>
    <x v="1"/>
  </r>
  <r>
    <x v="0"/>
    <x v="2"/>
    <x v="2"/>
    <x v="23"/>
    <x v="23"/>
    <x v="23"/>
    <x v="19"/>
    <x v="57"/>
    <x v="54"/>
    <x v="37"/>
    <x v="57"/>
    <x v="55"/>
    <x v="55"/>
    <x v="1"/>
  </r>
  <r>
    <x v="0"/>
    <x v="3"/>
    <x v="3"/>
    <x v="2"/>
    <x v="2"/>
    <x v="2"/>
    <x v="0"/>
    <x v="58"/>
    <x v="55"/>
    <x v="55"/>
    <x v="58"/>
    <x v="36"/>
    <x v="56"/>
    <x v="1"/>
  </r>
  <r>
    <x v="0"/>
    <x v="3"/>
    <x v="3"/>
    <x v="0"/>
    <x v="0"/>
    <x v="0"/>
    <x v="1"/>
    <x v="59"/>
    <x v="56"/>
    <x v="41"/>
    <x v="59"/>
    <x v="47"/>
    <x v="57"/>
    <x v="1"/>
  </r>
  <r>
    <x v="0"/>
    <x v="3"/>
    <x v="3"/>
    <x v="1"/>
    <x v="1"/>
    <x v="1"/>
    <x v="2"/>
    <x v="60"/>
    <x v="57"/>
    <x v="56"/>
    <x v="60"/>
    <x v="28"/>
    <x v="58"/>
    <x v="1"/>
  </r>
  <r>
    <x v="0"/>
    <x v="3"/>
    <x v="3"/>
    <x v="3"/>
    <x v="3"/>
    <x v="3"/>
    <x v="3"/>
    <x v="61"/>
    <x v="58"/>
    <x v="57"/>
    <x v="61"/>
    <x v="56"/>
    <x v="59"/>
    <x v="1"/>
  </r>
  <r>
    <x v="0"/>
    <x v="3"/>
    <x v="3"/>
    <x v="4"/>
    <x v="4"/>
    <x v="4"/>
    <x v="4"/>
    <x v="62"/>
    <x v="59"/>
    <x v="58"/>
    <x v="62"/>
    <x v="57"/>
    <x v="60"/>
    <x v="1"/>
  </r>
  <r>
    <x v="0"/>
    <x v="3"/>
    <x v="3"/>
    <x v="6"/>
    <x v="6"/>
    <x v="6"/>
    <x v="5"/>
    <x v="63"/>
    <x v="60"/>
    <x v="46"/>
    <x v="63"/>
    <x v="58"/>
    <x v="61"/>
    <x v="1"/>
  </r>
  <r>
    <x v="0"/>
    <x v="3"/>
    <x v="3"/>
    <x v="24"/>
    <x v="24"/>
    <x v="24"/>
    <x v="6"/>
    <x v="64"/>
    <x v="61"/>
    <x v="59"/>
    <x v="64"/>
    <x v="58"/>
    <x v="61"/>
    <x v="1"/>
  </r>
  <r>
    <x v="0"/>
    <x v="3"/>
    <x v="3"/>
    <x v="5"/>
    <x v="5"/>
    <x v="5"/>
    <x v="7"/>
    <x v="65"/>
    <x v="62"/>
    <x v="60"/>
    <x v="65"/>
    <x v="59"/>
    <x v="62"/>
    <x v="0"/>
  </r>
  <r>
    <x v="0"/>
    <x v="3"/>
    <x v="3"/>
    <x v="7"/>
    <x v="7"/>
    <x v="7"/>
    <x v="8"/>
    <x v="66"/>
    <x v="63"/>
    <x v="59"/>
    <x v="64"/>
    <x v="60"/>
    <x v="63"/>
    <x v="1"/>
  </r>
  <r>
    <x v="0"/>
    <x v="3"/>
    <x v="3"/>
    <x v="25"/>
    <x v="25"/>
    <x v="25"/>
    <x v="9"/>
    <x v="52"/>
    <x v="64"/>
    <x v="61"/>
    <x v="66"/>
    <x v="58"/>
    <x v="61"/>
    <x v="1"/>
  </r>
  <r>
    <x v="0"/>
    <x v="3"/>
    <x v="3"/>
    <x v="10"/>
    <x v="10"/>
    <x v="10"/>
    <x v="9"/>
    <x v="52"/>
    <x v="64"/>
    <x v="31"/>
    <x v="67"/>
    <x v="61"/>
    <x v="64"/>
    <x v="1"/>
  </r>
  <r>
    <x v="0"/>
    <x v="3"/>
    <x v="3"/>
    <x v="8"/>
    <x v="8"/>
    <x v="8"/>
    <x v="11"/>
    <x v="67"/>
    <x v="65"/>
    <x v="62"/>
    <x v="68"/>
    <x v="28"/>
    <x v="58"/>
    <x v="1"/>
  </r>
  <r>
    <x v="0"/>
    <x v="3"/>
    <x v="3"/>
    <x v="11"/>
    <x v="11"/>
    <x v="11"/>
    <x v="12"/>
    <x v="68"/>
    <x v="66"/>
    <x v="53"/>
    <x v="46"/>
    <x v="52"/>
    <x v="65"/>
    <x v="1"/>
  </r>
  <r>
    <x v="0"/>
    <x v="3"/>
    <x v="3"/>
    <x v="18"/>
    <x v="18"/>
    <x v="18"/>
    <x v="13"/>
    <x v="69"/>
    <x v="67"/>
    <x v="63"/>
    <x v="69"/>
    <x v="60"/>
    <x v="63"/>
    <x v="1"/>
  </r>
  <r>
    <x v="0"/>
    <x v="3"/>
    <x v="3"/>
    <x v="12"/>
    <x v="12"/>
    <x v="12"/>
    <x v="13"/>
    <x v="69"/>
    <x v="67"/>
    <x v="64"/>
    <x v="70"/>
    <x v="47"/>
    <x v="57"/>
    <x v="1"/>
  </r>
  <r>
    <x v="0"/>
    <x v="3"/>
    <x v="3"/>
    <x v="16"/>
    <x v="16"/>
    <x v="16"/>
    <x v="13"/>
    <x v="69"/>
    <x v="67"/>
    <x v="35"/>
    <x v="71"/>
    <x v="62"/>
    <x v="66"/>
    <x v="1"/>
  </r>
  <r>
    <x v="0"/>
    <x v="3"/>
    <x v="3"/>
    <x v="15"/>
    <x v="15"/>
    <x v="15"/>
    <x v="16"/>
    <x v="70"/>
    <x v="68"/>
    <x v="63"/>
    <x v="69"/>
    <x v="63"/>
    <x v="67"/>
    <x v="1"/>
  </r>
  <r>
    <x v="0"/>
    <x v="3"/>
    <x v="3"/>
    <x v="14"/>
    <x v="14"/>
    <x v="14"/>
    <x v="17"/>
    <x v="71"/>
    <x v="50"/>
    <x v="35"/>
    <x v="71"/>
    <x v="47"/>
    <x v="57"/>
    <x v="1"/>
  </r>
  <r>
    <x v="0"/>
    <x v="3"/>
    <x v="3"/>
    <x v="26"/>
    <x v="26"/>
    <x v="26"/>
    <x v="18"/>
    <x v="72"/>
    <x v="69"/>
    <x v="62"/>
    <x v="68"/>
    <x v="63"/>
    <x v="67"/>
    <x v="1"/>
  </r>
  <r>
    <x v="0"/>
    <x v="3"/>
    <x v="3"/>
    <x v="22"/>
    <x v="22"/>
    <x v="22"/>
    <x v="18"/>
    <x v="72"/>
    <x v="69"/>
    <x v="37"/>
    <x v="72"/>
    <x v="64"/>
    <x v="68"/>
    <x v="1"/>
  </r>
  <r>
    <x v="0"/>
    <x v="4"/>
    <x v="4"/>
    <x v="1"/>
    <x v="1"/>
    <x v="1"/>
    <x v="0"/>
    <x v="73"/>
    <x v="70"/>
    <x v="36"/>
    <x v="73"/>
    <x v="65"/>
    <x v="69"/>
    <x v="1"/>
  </r>
  <r>
    <x v="0"/>
    <x v="4"/>
    <x v="4"/>
    <x v="0"/>
    <x v="0"/>
    <x v="0"/>
    <x v="1"/>
    <x v="74"/>
    <x v="71"/>
    <x v="65"/>
    <x v="74"/>
    <x v="51"/>
    <x v="70"/>
    <x v="1"/>
  </r>
  <r>
    <x v="0"/>
    <x v="4"/>
    <x v="4"/>
    <x v="3"/>
    <x v="3"/>
    <x v="3"/>
    <x v="2"/>
    <x v="48"/>
    <x v="72"/>
    <x v="47"/>
    <x v="75"/>
    <x v="66"/>
    <x v="71"/>
    <x v="1"/>
  </r>
  <r>
    <x v="0"/>
    <x v="4"/>
    <x v="4"/>
    <x v="5"/>
    <x v="5"/>
    <x v="5"/>
    <x v="3"/>
    <x v="75"/>
    <x v="73"/>
    <x v="57"/>
    <x v="76"/>
    <x v="54"/>
    <x v="72"/>
    <x v="1"/>
  </r>
  <r>
    <x v="0"/>
    <x v="4"/>
    <x v="4"/>
    <x v="4"/>
    <x v="4"/>
    <x v="4"/>
    <x v="4"/>
    <x v="76"/>
    <x v="74"/>
    <x v="53"/>
    <x v="77"/>
    <x v="67"/>
    <x v="73"/>
    <x v="1"/>
  </r>
  <r>
    <x v="0"/>
    <x v="4"/>
    <x v="4"/>
    <x v="7"/>
    <x v="7"/>
    <x v="7"/>
    <x v="5"/>
    <x v="49"/>
    <x v="75"/>
    <x v="66"/>
    <x v="78"/>
    <x v="54"/>
    <x v="72"/>
    <x v="1"/>
  </r>
  <r>
    <x v="0"/>
    <x v="4"/>
    <x v="4"/>
    <x v="2"/>
    <x v="2"/>
    <x v="2"/>
    <x v="6"/>
    <x v="77"/>
    <x v="76"/>
    <x v="67"/>
    <x v="6"/>
    <x v="53"/>
    <x v="74"/>
    <x v="1"/>
  </r>
  <r>
    <x v="0"/>
    <x v="4"/>
    <x v="4"/>
    <x v="10"/>
    <x v="10"/>
    <x v="10"/>
    <x v="7"/>
    <x v="78"/>
    <x v="77"/>
    <x v="59"/>
    <x v="79"/>
    <x v="47"/>
    <x v="75"/>
    <x v="1"/>
  </r>
  <r>
    <x v="0"/>
    <x v="4"/>
    <x v="4"/>
    <x v="11"/>
    <x v="11"/>
    <x v="11"/>
    <x v="8"/>
    <x v="79"/>
    <x v="47"/>
    <x v="53"/>
    <x v="77"/>
    <x v="64"/>
    <x v="76"/>
    <x v="1"/>
  </r>
  <r>
    <x v="0"/>
    <x v="4"/>
    <x v="4"/>
    <x v="8"/>
    <x v="8"/>
    <x v="8"/>
    <x v="9"/>
    <x v="67"/>
    <x v="78"/>
    <x v="68"/>
    <x v="34"/>
    <x v="45"/>
    <x v="77"/>
    <x v="1"/>
  </r>
  <r>
    <x v="0"/>
    <x v="4"/>
    <x v="4"/>
    <x v="14"/>
    <x v="14"/>
    <x v="14"/>
    <x v="10"/>
    <x v="68"/>
    <x v="9"/>
    <x v="67"/>
    <x v="6"/>
    <x v="68"/>
    <x v="78"/>
    <x v="1"/>
  </r>
  <r>
    <x v="0"/>
    <x v="4"/>
    <x v="4"/>
    <x v="6"/>
    <x v="6"/>
    <x v="6"/>
    <x v="11"/>
    <x v="56"/>
    <x v="79"/>
    <x v="51"/>
    <x v="80"/>
    <x v="62"/>
    <x v="79"/>
    <x v="1"/>
  </r>
  <r>
    <x v="0"/>
    <x v="4"/>
    <x v="4"/>
    <x v="15"/>
    <x v="15"/>
    <x v="15"/>
    <x v="12"/>
    <x v="70"/>
    <x v="80"/>
    <x v="69"/>
    <x v="81"/>
    <x v="60"/>
    <x v="80"/>
    <x v="1"/>
  </r>
  <r>
    <x v="0"/>
    <x v="4"/>
    <x v="4"/>
    <x v="16"/>
    <x v="16"/>
    <x v="16"/>
    <x v="13"/>
    <x v="80"/>
    <x v="81"/>
    <x v="68"/>
    <x v="34"/>
    <x v="52"/>
    <x v="49"/>
    <x v="1"/>
  </r>
  <r>
    <x v="0"/>
    <x v="4"/>
    <x v="4"/>
    <x v="19"/>
    <x v="19"/>
    <x v="19"/>
    <x v="13"/>
    <x v="80"/>
    <x v="81"/>
    <x v="70"/>
    <x v="82"/>
    <x v="49"/>
    <x v="56"/>
    <x v="1"/>
  </r>
  <r>
    <x v="0"/>
    <x v="4"/>
    <x v="4"/>
    <x v="27"/>
    <x v="27"/>
    <x v="27"/>
    <x v="15"/>
    <x v="81"/>
    <x v="82"/>
    <x v="19"/>
    <x v="83"/>
    <x v="69"/>
    <x v="81"/>
    <x v="1"/>
  </r>
  <r>
    <x v="0"/>
    <x v="4"/>
    <x v="4"/>
    <x v="25"/>
    <x v="25"/>
    <x v="25"/>
    <x v="15"/>
    <x v="81"/>
    <x v="82"/>
    <x v="37"/>
    <x v="84"/>
    <x v="60"/>
    <x v="80"/>
    <x v="1"/>
  </r>
  <r>
    <x v="0"/>
    <x v="4"/>
    <x v="4"/>
    <x v="17"/>
    <x v="17"/>
    <x v="17"/>
    <x v="17"/>
    <x v="82"/>
    <x v="83"/>
    <x v="71"/>
    <x v="85"/>
    <x v="59"/>
    <x v="82"/>
    <x v="1"/>
  </r>
  <r>
    <x v="0"/>
    <x v="4"/>
    <x v="4"/>
    <x v="28"/>
    <x v="28"/>
    <x v="28"/>
    <x v="18"/>
    <x v="83"/>
    <x v="84"/>
    <x v="71"/>
    <x v="85"/>
    <x v="52"/>
    <x v="49"/>
    <x v="1"/>
  </r>
  <r>
    <x v="0"/>
    <x v="4"/>
    <x v="4"/>
    <x v="12"/>
    <x v="12"/>
    <x v="12"/>
    <x v="19"/>
    <x v="84"/>
    <x v="85"/>
    <x v="54"/>
    <x v="86"/>
    <x v="70"/>
    <x v="83"/>
    <x v="1"/>
  </r>
  <r>
    <x v="0"/>
    <x v="4"/>
    <x v="4"/>
    <x v="9"/>
    <x v="9"/>
    <x v="9"/>
    <x v="19"/>
    <x v="84"/>
    <x v="85"/>
    <x v="68"/>
    <x v="34"/>
    <x v="61"/>
    <x v="64"/>
    <x v="1"/>
  </r>
  <r>
    <x v="0"/>
    <x v="5"/>
    <x v="5"/>
    <x v="0"/>
    <x v="0"/>
    <x v="0"/>
    <x v="0"/>
    <x v="85"/>
    <x v="86"/>
    <x v="72"/>
    <x v="87"/>
    <x v="52"/>
    <x v="84"/>
    <x v="1"/>
  </r>
  <r>
    <x v="0"/>
    <x v="5"/>
    <x v="5"/>
    <x v="1"/>
    <x v="1"/>
    <x v="1"/>
    <x v="1"/>
    <x v="86"/>
    <x v="87"/>
    <x v="33"/>
    <x v="88"/>
    <x v="71"/>
    <x v="85"/>
    <x v="1"/>
  </r>
  <r>
    <x v="0"/>
    <x v="5"/>
    <x v="5"/>
    <x v="2"/>
    <x v="2"/>
    <x v="2"/>
    <x v="2"/>
    <x v="63"/>
    <x v="88"/>
    <x v="73"/>
    <x v="89"/>
    <x v="51"/>
    <x v="86"/>
    <x v="1"/>
  </r>
  <r>
    <x v="0"/>
    <x v="5"/>
    <x v="5"/>
    <x v="4"/>
    <x v="4"/>
    <x v="4"/>
    <x v="3"/>
    <x v="76"/>
    <x v="89"/>
    <x v="67"/>
    <x v="45"/>
    <x v="72"/>
    <x v="87"/>
    <x v="1"/>
  </r>
  <r>
    <x v="0"/>
    <x v="5"/>
    <x v="5"/>
    <x v="3"/>
    <x v="3"/>
    <x v="3"/>
    <x v="3"/>
    <x v="76"/>
    <x v="89"/>
    <x v="30"/>
    <x v="90"/>
    <x v="56"/>
    <x v="88"/>
    <x v="1"/>
  </r>
  <r>
    <x v="0"/>
    <x v="5"/>
    <x v="5"/>
    <x v="5"/>
    <x v="5"/>
    <x v="5"/>
    <x v="5"/>
    <x v="87"/>
    <x v="90"/>
    <x v="30"/>
    <x v="90"/>
    <x v="69"/>
    <x v="89"/>
    <x v="1"/>
  </r>
  <r>
    <x v="0"/>
    <x v="5"/>
    <x v="5"/>
    <x v="6"/>
    <x v="6"/>
    <x v="6"/>
    <x v="6"/>
    <x v="77"/>
    <x v="91"/>
    <x v="60"/>
    <x v="91"/>
    <x v="54"/>
    <x v="90"/>
    <x v="1"/>
  </r>
  <r>
    <x v="0"/>
    <x v="5"/>
    <x v="5"/>
    <x v="7"/>
    <x v="7"/>
    <x v="7"/>
    <x v="7"/>
    <x v="88"/>
    <x v="92"/>
    <x v="67"/>
    <x v="45"/>
    <x v="68"/>
    <x v="91"/>
    <x v="1"/>
  </r>
  <r>
    <x v="0"/>
    <x v="5"/>
    <x v="5"/>
    <x v="23"/>
    <x v="23"/>
    <x v="23"/>
    <x v="8"/>
    <x v="56"/>
    <x v="8"/>
    <x v="51"/>
    <x v="92"/>
    <x v="62"/>
    <x v="92"/>
    <x v="1"/>
  </r>
  <r>
    <x v="0"/>
    <x v="5"/>
    <x v="5"/>
    <x v="8"/>
    <x v="8"/>
    <x v="8"/>
    <x v="9"/>
    <x v="89"/>
    <x v="93"/>
    <x v="54"/>
    <x v="93"/>
    <x v="69"/>
    <x v="89"/>
    <x v="1"/>
  </r>
  <r>
    <x v="0"/>
    <x v="5"/>
    <x v="5"/>
    <x v="15"/>
    <x v="15"/>
    <x v="15"/>
    <x v="10"/>
    <x v="71"/>
    <x v="94"/>
    <x v="62"/>
    <x v="94"/>
    <x v="60"/>
    <x v="93"/>
    <x v="1"/>
  </r>
  <r>
    <x v="0"/>
    <x v="5"/>
    <x v="5"/>
    <x v="14"/>
    <x v="14"/>
    <x v="14"/>
    <x v="11"/>
    <x v="72"/>
    <x v="95"/>
    <x v="61"/>
    <x v="95"/>
    <x v="71"/>
    <x v="85"/>
    <x v="1"/>
  </r>
  <r>
    <x v="0"/>
    <x v="5"/>
    <x v="5"/>
    <x v="24"/>
    <x v="24"/>
    <x v="24"/>
    <x v="12"/>
    <x v="80"/>
    <x v="14"/>
    <x v="54"/>
    <x v="93"/>
    <x v="59"/>
    <x v="94"/>
    <x v="1"/>
  </r>
  <r>
    <x v="0"/>
    <x v="5"/>
    <x v="5"/>
    <x v="12"/>
    <x v="12"/>
    <x v="12"/>
    <x v="13"/>
    <x v="90"/>
    <x v="96"/>
    <x v="62"/>
    <x v="94"/>
    <x v="68"/>
    <x v="91"/>
    <x v="1"/>
  </r>
  <r>
    <x v="0"/>
    <x v="5"/>
    <x v="5"/>
    <x v="10"/>
    <x v="10"/>
    <x v="10"/>
    <x v="13"/>
    <x v="90"/>
    <x v="96"/>
    <x v="74"/>
    <x v="96"/>
    <x v="61"/>
    <x v="64"/>
    <x v="1"/>
  </r>
  <r>
    <x v="0"/>
    <x v="5"/>
    <x v="5"/>
    <x v="16"/>
    <x v="16"/>
    <x v="16"/>
    <x v="15"/>
    <x v="81"/>
    <x v="97"/>
    <x v="75"/>
    <x v="97"/>
    <x v="52"/>
    <x v="84"/>
    <x v="1"/>
  </r>
  <r>
    <x v="0"/>
    <x v="5"/>
    <x v="5"/>
    <x v="18"/>
    <x v="18"/>
    <x v="18"/>
    <x v="16"/>
    <x v="82"/>
    <x v="49"/>
    <x v="76"/>
    <x v="12"/>
    <x v="70"/>
    <x v="95"/>
    <x v="1"/>
  </r>
  <r>
    <x v="0"/>
    <x v="5"/>
    <x v="5"/>
    <x v="25"/>
    <x v="25"/>
    <x v="25"/>
    <x v="16"/>
    <x v="82"/>
    <x v="49"/>
    <x v="54"/>
    <x v="93"/>
    <x v="71"/>
    <x v="85"/>
    <x v="1"/>
  </r>
  <r>
    <x v="0"/>
    <x v="5"/>
    <x v="5"/>
    <x v="11"/>
    <x v="11"/>
    <x v="11"/>
    <x v="18"/>
    <x v="83"/>
    <x v="98"/>
    <x v="77"/>
    <x v="98"/>
    <x v="63"/>
    <x v="96"/>
    <x v="1"/>
  </r>
  <r>
    <x v="0"/>
    <x v="5"/>
    <x v="5"/>
    <x v="29"/>
    <x v="29"/>
    <x v="29"/>
    <x v="18"/>
    <x v="83"/>
    <x v="98"/>
    <x v="78"/>
    <x v="99"/>
    <x v="60"/>
    <x v="93"/>
    <x v="0"/>
  </r>
  <r>
    <x v="0"/>
    <x v="6"/>
    <x v="6"/>
    <x v="0"/>
    <x v="0"/>
    <x v="0"/>
    <x v="0"/>
    <x v="38"/>
    <x v="99"/>
    <x v="79"/>
    <x v="100"/>
    <x v="69"/>
    <x v="97"/>
    <x v="1"/>
  </r>
  <r>
    <x v="0"/>
    <x v="6"/>
    <x v="6"/>
    <x v="1"/>
    <x v="1"/>
    <x v="1"/>
    <x v="1"/>
    <x v="61"/>
    <x v="100"/>
    <x v="80"/>
    <x v="101"/>
    <x v="69"/>
    <x v="97"/>
    <x v="1"/>
  </r>
  <r>
    <x v="0"/>
    <x v="6"/>
    <x v="6"/>
    <x v="4"/>
    <x v="4"/>
    <x v="4"/>
    <x v="2"/>
    <x v="91"/>
    <x v="101"/>
    <x v="53"/>
    <x v="102"/>
    <x v="73"/>
    <x v="98"/>
    <x v="1"/>
  </r>
  <r>
    <x v="0"/>
    <x v="6"/>
    <x v="6"/>
    <x v="3"/>
    <x v="3"/>
    <x v="3"/>
    <x v="2"/>
    <x v="91"/>
    <x v="101"/>
    <x v="47"/>
    <x v="103"/>
    <x v="50"/>
    <x v="99"/>
    <x v="1"/>
  </r>
  <r>
    <x v="0"/>
    <x v="6"/>
    <x v="6"/>
    <x v="2"/>
    <x v="2"/>
    <x v="2"/>
    <x v="4"/>
    <x v="92"/>
    <x v="102"/>
    <x v="30"/>
    <x v="104"/>
    <x v="36"/>
    <x v="100"/>
    <x v="1"/>
  </r>
  <r>
    <x v="0"/>
    <x v="6"/>
    <x v="6"/>
    <x v="6"/>
    <x v="6"/>
    <x v="6"/>
    <x v="5"/>
    <x v="93"/>
    <x v="103"/>
    <x v="64"/>
    <x v="105"/>
    <x v="49"/>
    <x v="101"/>
    <x v="1"/>
  </r>
  <r>
    <x v="0"/>
    <x v="6"/>
    <x v="6"/>
    <x v="5"/>
    <x v="5"/>
    <x v="5"/>
    <x v="6"/>
    <x v="52"/>
    <x v="104"/>
    <x v="81"/>
    <x v="106"/>
    <x v="63"/>
    <x v="102"/>
    <x v="4"/>
  </r>
  <r>
    <x v="0"/>
    <x v="6"/>
    <x v="6"/>
    <x v="7"/>
    <x v="7"/>
    <x v="7"/>
    <x v="7"/>
    <x v="53"/>
    <x v="105"/>
    <x v="82"/>
    <x v="63"/>
    <x v="62"/>
    <x v="103"/>
    <x v="4"/>
  </r>
  <r>
    <x v="0"/>
    <x v="6"/>
    <x v="6"/>
    <x v="14"/>
    <x v="14"/>
    <x v="14"/>
    <x v="8"/>
    <x v="70"/>
    <x v="106"/>
    <x v="52"/>
    <x v="107"/>
    <x v="47"/>
    <x v="18"/>
    <x v="1"/>
  </r>
  <r>
    <x v="0"/>
    <x v="6"/>
    <x v="6"/>
    <x v="8"/>
    <x v="8"/>
    <x v="8"/>
    <x v="9"/>
    <x v="94"/>
    <x v="107"/>
    <x v="54"/>
    <x v="108"/>
    <x v="51"/>
    <x v="104"/>
    <x v="1"/>
  </r>
  <r>
    <x v="0"/>
    <x v="6"/>
    <x v="6"/>
    <x v="16"/>
    <x v="16"/>
    <x v="16"/>
    <x v="9"/>
    <x v="94"/>
    <x v="107"/>
    <x v="76"/>
    <x v="109"/>
    <x v="62"/>
    <x v="103"/>
    <x v="1"/>
  </r>
  <r>
    <x v="0"/>
    <x v="6"/>
    <x v="6"/>
    <x v="10"/>
    <x v="10"/>
    <x v="10"/>
    <x v="11"/>
    <x v="95"/>
    <x v="108"/>
    <x v="63"/>
    <x v="110"/>
    <x v="70"/>
    <x v="105"/>
    <x v="1"/>
  </r>
  <r>
    <x v="0"/>
    <x v="6"/>
    <x v="6"/>
    <x v="12"/>
    <x v="12"/>
    <x v="12"/>
    <x v="12"/>
    <x v="72"/>
    <x v="109"/>
    <x v="61"/>
    <x v="111"/>
    <x v="71"/>
    <x v="106"/>
    <x v="1"/>
  </r>
  <r>
    <x v="0"/>
    <x v="6"/>
    <x v="6"/>
    <x v="11"/>
    <x v="11"/>
    <x v="11"/>
    <x v="13"/>
    <x v="80"/>
    <x v="110"/>
    <x v="62"/>
    <x v="112"/>
    <x v="71"/>
    <x v="106"/>
    <x v="1"/>
  </r>
  <r>
    <x v="0"/>
    <x v="6"/>
    <x v="6"/>
    <x v="19"/>
    <x v="19"/>
    <x v="19"/>
    <x v="14"/>
    <x v="96"/>
    <x v="111"/>
    <x v="70"/>
    <x v="82"/>
    <x v="55"/>
    <x v="107"/>
    <x v="1"/>
  </r>
  <r>
    <x v="0"/>
    <x v="6"/>
    <x v="6"/>
    <x v="25"/>
    <x v="25"/>
    <x v="25"/>
    <x v="15"/>
    <x v="90"/>
    <x v="112"/>
    <x v="77"/>
    <x v="113"/>
    <x v="59"/>
    <x v="66"/>
    <x v="1"/>
  </r>
  <r>
    <x v="0"/>
    <x v="6"/>
    <x v="6"/>
    <x v="9"/>
    <x v="9"/>
    <x v="9"/>
    <x v="15"/>
    <x v="90"/>
    <x v="112"/>
    <x v="37"/>
    <x v="114"/>
    <x v="60"/>
    <x v="108"/>
    <x v="1"/>
  </r>
  <r>
    <x v="0"/>
    <x v="6"/>
    <x v="6"/>
    <x v="15"/>
    <x v="15"/>
    <x v="15"/>
    <x v="17"/>
    <x v="81"/>
    <x v="113"/>
    <x v="54"/>
    <x v="108"/>
    <x v="63"/>
    <x v="102"/>
    <x v="1"/>
  </r>
  <r>
    <x v="0"/>
    <x v="6"/>
    <x v="6"/>
    <x v="24"/>
    <x v="24"/>
    <x v="24"/>
    <x v="18"/>
    <x v="83"/>
    <x v="114"/>
    <x v="19"/>
    <x v="115"/>
    <x v="64"/>
    <x v="109"/>
    <x v="1"/>
  </r>
  <r>
    <x v="0"/>
    <x v="6"/>
    <x v="6"/>
    <x v="13"/>
    <x v="13"/>
    <x v="13"/>
    <x v="19"/>
    <x v="84"/>
    <x v="115"/>
    <x v="71"/>
    <x v="116"/>
    <x v="63"/>
    <x v="102"/>
    <x v="1"/>
  </r>
  <r>
    <x v="0"/>
    <x v="6"/>
    <x v="6"/>
    <x v="21"/>
    <x v="21"/>
    <x v="21"/>
    <x v="19"/>
    <x v="84"/>
    <x v="115"/>
    <x v="83"/>
    <x v="117"/>
    <x v="52"/>
    <x v="110"/>
    <x v="1"/>
  </r>
  <r>
    <x v="0"/>
    <x v="7"/>
    <x v="7"/>
    <x v="1"/>
    <x v="1"/>
    <x v="1"/>
    <x v="0"/>
    <x v="97"/>
    <x v="116"/>
    <x v="84"/>
    <x v="118"/>
    <x v="50"/>
    <x v="111"/>
    <x v="1"/>
  </r>
  <r>
    <x v="0"/>
    <x v="7"/>
    <x v="7"/>
    <x v="4"/>
    <x v="4"/>
    <x v="4"/>
    <x v="1"/>
    <x v="98"/>
    <x v="117"/>
    <x v="46"/>
    <x v="119"/>
    <x v="74"/>
    <x v="112"/>
    <x v="1"/>
  </r>
  <r>
    <x v="0"/>
    <x v="7"/>
    <x v="7"/>
    <x v="0"/>
    <x v="0"/>
    <x v="0"/>
    <x v="1"/>
    <x v="98"/>
    <x v="117"/>
    <x v="85"/>
    <x v="120"/>
    <x v="65"/>
    <x v="113"/>
    <x v="1"/>
  </r>
  <r>
    <x v="0"/>
    <x v="7"/>
    <x v="7"/>
    <x v="6"/>
    <x v="6"/>
    <x v="6"/>
    <x v="3"/>
    <x v="99"/>
    <x v="118"/>
    <x v="86"/>
    <x v="121"/>
    <x v="48"/>
    <x v="114"/>
    <x v="1"/>
  </r>
  <r>
    <x v="0"/>
    <x v="7"/>
    <x v="7"/>
    <x v="3"/>
    <x v="3"/>
    <x v="3"/>
    <x v="4"/>
    <x v="100"/>
    <x v="119"/>
    <x v="87"/>
    <x v="122"/>
    <x v="40"/>
    <x v="115"/>
    <x v="1"/>
  </r>
  <r>
    <x v="0"/>
    <x v="7"/>
    <x v="7"/>
    <x v="2"/>
    <x v="2"/>
    <x v="2"/>
    <x v="5"/>
    <x v="101"/>
    <x v="120"/>
    <x v="88"/>
    <x v="123"/>
    <x v="75"/>
    <x v="101"/>
    <x v="1"/>
  </r>
  <r>
    <x v="0"/>
    <x v="7"/>
    <x v="7"/>
    <x v="7"/>
    <x v="7"/>
    <x v="7"/>
    <x v="6"/>
    <x v="102"/>
    <x v="121"/>
    <x v="24"/>
    <x v="124"/>
    <x v="28"/>
    <x v="116"/>
    <x v="4"/>
  </r>
  <r>
    <x v="0"/>
    <x v="7"/>
    <x v="7"/>
    <x v="8"/>
    <x v="8"/>
    <x v="8"/>
    <x v="7"/>
    <x v="103"/>
    <x v="122"/>
    <x v="67"/>
    <x v="49"/>
    <x v="66"/>
    <x v="117"/>
    <x v="1"/>
  </r>
  <r>
    <x v="0"/>
    <x v="7"/>
    <x v="7"/>
    <x v="14"/>
    <x v="14"/>
    <x v="14"/>
    <x v="8"/>
    <x v="50"/>
    <x v="123"/>
    <x v="57"/>
    <x v="125"/>
    <x v="52"/>
    <x v="118"/>
    <x v="1"/>
  </r>
  <r>
    <x v="0"/>
    <x v="7"/>
    <x v="7"/>
    <x v="5"/>
    <x v="5"/>
    <x v="5"/>
    <x v="9"/>
    <x v="92"/>
    <x v="124"/>
    <x v="73"/>
    <x v="126"/>
    <x v="52"/>
    <x v="118"/>
    <x v="1"/>
  </r>
  <r>
    <x v="0"/>
    <x v="7"/>
    <x v="7"/>
    <x v="11"/>
    <x v="11"/>
    <x v="11"/>
    <x v="10"/>
    <x v="104"/>
    <x v="47"/>
    <x v="49"/>
    <x v="62"/>
    <x v="51"/>
    <x v="119"/>
    <x v="1"/>
  </r>
  <r>
    <x v="0"/>
    <x v="7"/>
    <x v="7"/>
    <x v="10"/>
    <x v="10"/>
    <x v="10"/>
    <x v="11"/>
    <x v="105"/>
    <x v="125"/>
    <x v="73"/>
    <x v="126"/>
    <x v="68"/>
    <x v="120"/>
    <x v="1"/>
  </r>
  <r>
    <x v="0"/>
    <x v="7"/>
    <x v="7"/>
    <x v="19"/>
    <x v="19"/>
    <x v="19"/>
    <x v="12"/>
    <x v="77"/>
    <x v="126"/>
    <x v="70"/>
    <x v="82"/>
    <x v="76"/>
    <x v="121"/>
    <x v="0"/>
  </r>
  <r>
    <x v="0"/>
    <x v="7"/>
    <x v="7"/>
    <x v="16"/>
    <x v="16"/>
    <x v="16"/>
    <x v="13"/>
    <x v="106"/>
    <x v="127"/>
    <x v="51"/>
    <x v="127"/>
    <x v="65"/>
    <x v="113"/>
    <x v="1"/>
  </r>
  <r>
    <x v="0"/>
    <x v="7"/>
    <x v="7"/>
    <x v="12"/>
    <x v="12"/>
    <x v="12"/>
    <x v="14"/>
    <x v="54"/>
    <x v="128"/>
    <x v="89"/>
    <x v="128"/>
    <x v="60"/>
    <x v="122"/>
    <x v="1"/>
  </r>
  <r>
    <x v="0"/>
    <x v="7"/>
    <x v="7"/>
    <x v="30"/>
    <x v="30"/>
    <x v="30"/>
    <x v="15"/>
    <x v="55"/>
    <x v="68"/>
    <x v="62"/>
    <x v="129"/>
    <x v="49"/>
    <x v="123"/>
    <x v="1"/>
  </r>
  <r>
    <x v="0"/>
    <x v="7"/>
    <x v="7"/>
    <x v="13"/>
    <x v="13"/>
    <x v="13"/>
    <x v="16"/>
    <x v="67"/>
    <x v="81"/>
    <x v="53"/>
    <x v="130"/>
    <x v="62"/>
    <x v="124"/>
    <x v="1"/>
  </r>
  <r>
    <x v="0"/>
    <x v="7"/>
    <x v="7"/>
    <x v="25"/>
    <x v="25"/>
    <x v="25"/>
    <x v="17"/>
    <x v="69"/>
    <x v="129"/>
    <x v="62"/>
    <x v="129"/>
    <x v="69"/>
    <x v="125"/>
    <x v="1"/>
  </r>
  <r>
    <x v="0"/>
    <x v="7"/>
    <x v="7"/>
    <x v="17"/>
    <x v="17"/>
    <x v="17"/>
    <x v="18"/>
    <x v="57"/>
    <x v="130"/>
    <x v="78"/>
    <x v="115"/>
    <x v="45"/>
    <x v="126"/>
    <x v="1"/>
  </r>
  <r>
    <x v="0"/>
    <x v="7"/>
    <x v="7"/>
    <x v="15"/>
    <x v="15"/>
    <x v="15"/>
    <x v="19"/>
    <x v="89"/>
    <x v="38"/>
    <x v="61"/>
    <x v="131"/>
    <x v="52"/>
    <x v="118"/>
    <x v="1"/>
  </r>
  <r>
    <x v="0"/>
    <x v="8"/>
    <x v="8"/>
    <x v="0"/>
    <x v="0"/>
    <x v="0"/>
    <x v="0"/>
    <x v="107"/>
    <x v="131"/>
    <x v="90"/>
    <x v="132"/>
    <x v="57"/>
    <x v="127"/>
    <x v="1"/>
  </r>
  <r>
    <x v="0"/>
    <x v="8"/>
    <x v="8"/>
    <x v="9"/>
    <x v="9"/>
    <x v="9"/>
    <x v="1"/>
    <x v="108"/>
    <x v="132"/>
    <x v="91"/>
    <x v="133"/>
    <x v="77"/>
    <x v="6"/>
    <x v="1"/>
  </r>
  <r>
    <x v="0"/>
    <x v="8"/>
    <x v="8"/>
    <x v="4"/>
    <x v="4"/>
    <x v="4"/>
    <x v="2"/>
    <x v="109"/>
    <x v="133"/>
    <x v="88"/>
    <x v="61"/>
    <x v="78"/>
    <x v="128"/>
    <x v="1"/>
  </r>
  <r>
    <x v="0"/>
    <x v="8"/>
    <x v="8"/>
    <x v="3"/>
    <x v="3"/>
    <x v="3"/>
    <x v="3"/>
    <x v="110"/>
    <x v="134"/>
    <x v="65"/>
    <x v="134"/>
    <x v="79"/>
    <x v="129"/>
    <x v="1"/>
  </r>
  <r>
    <x v="0"/>
    <x v="8"/>
    <x v="8"/>
    <x v="1"/>
    <x v="1"/>
    <x v="1"/>
    <x v="4"/>
    <x v="100"/>
    <x v="135"/>
    <x v="92"/>
    <x v="135"/>
    <x v="64"/>
    <x v="130"/>
    <x v="1"/>
  </r>
  <r>
    <x v="0"/>
    <x v="8"/>
    <x v="8"/>
    <x v="5"/>
    <x v="5"/>
    <x v="5"/>
    <x v="5"/>
    <x v="111"/>
    <x v="136"/>
    <x v="93"/>
    <x v="136"/>
    <x v="80"/>
    <x v="131"/>
    <x v="4"/>
  </r>
  <r>
    <x v="0"/>
    <x v="8"/>
    <x v="8"/>
    <x v="7"/>
    <x v="7"/>
    <x v="7"/>
    <x v="6"/>
    <x v="86"/>
    <x v="137"/>
    <x v="30"/>
    <x v="137"/>
    <x v="36"/>
    <x v="1"/>
    <x v="1"/>
  </r>
  <r>
    <x v="0"/>
    <x v="8"/>
    <x v="8"/>
    <x v="6"/>
    <x v="6"/>
    <x v="6"/>
    <x v="7"/>
    <x v="49"/>
    <x v="138"/>
    <x v="94"/>
    <x v="138"/>
    <x v="65"/>
    <x v="132"/>
    <x v="1"/>
  </r>
  <r>
    <x v="0"/>
    <x v="8"/>
    <x v="8"/>
    <x v="8"/>
    <x v="8"/>
    <x v="8"/>
    <x v="8"/>
    <x v="112"/>
    <x v="29"/>
    <x v="89"/>
    <x v="139"/>
    <x v="58"/>
    <x v="97"/>
    <x v="1"/>
  </r>
  <r>
    <x v="0"/>
    <x v="8"/>
    <x v="8"/>
    <x v="10"/>
    <x v="10"/>
    <x v="10"/>
    <x v="9"/>
    <x v="77"/>
    <x v="139"/>
    <x v="95"/>
    <x v="44"/>
    <x v="70"/>
    <x v="133"/>
    <x v="1"/>
  </r>
  <r>
    <x v="0"/>
    <x v="8"/>
    <x v="8"/>
    <x v="12"/>
    <x v="12"/>
    <x v="12"/>
    <x v="10"/>
    <x v="113"/>
    <x v="140"/>
    <x v="67"/>
    <x v="95"/>
    <x v="28"/>
    <x v="134"/>
    <x v="1"/>
  </r>
  <r>
    <x v="0"/>
    <x v="8"/>
    <x v="8"/>
    <x v="2"/>
    <x v="2"/>
    <x v="2"/>
    <x v="11"/>
    <x v="114"/>
    <x v="48"/>
    <x v="74"/>
    <x v="140"/>
    <x v="80"/>
    <x v="131"/>
    <x v="1"/>
  </r>
  <r>
    <x v="0"/>
    <x v="8"/>
    <x v="8"/>
    <x v="16"/>
    <x v="16"/>
    <x v="16"/>
    <x v="12"/>
    <x v="66"/>
    <x v="141"/>
    <x v="74"/>
    <x v="140"/>
    <x v="58"/>
    <x v="97"/>
    <x v="1"/>
  </r>
  <r>
    <x v="0"/>
    <x v="8"/>
    <x v="8"/>
    <x v="20"/>
    <x v="20"/>
    <x v="20"/>
    <x v="13"/>
    <x v="54"/>
    <x v="142"/>
    <x v="78"/>
    <x v="115"/>
    <x v="39"/>
    <x v="135"/>
    <x v="1"/>
  </r>
  <r>
    <x v="0"/>
    <x v="8"/>
    <x v="8"/>
    <x v="19"/>
    <x v="19"/>
    <x v="19"/>
    <x v="14"/>
    <x v="79"/>
    <x v="143"/>
    <x v="70"/>
    <x v="82"/>
    <x v="80"/>
    <x v="131"/>
    <x v="1"/>
  </r>
  <r>
    <x v="0"/>
    <x v="8"/>
    <x v="8"/>
    <x v="11"/>
    <x v="11"/>
    <x v="11"/>
    <x v="15"/>
    <x v="68"/>
    <x v="144"/>
    <x v="64"/>
    <x v="141"/>
    <x v="63"/>
    <x v="136"/>
    <x v="1"/>
  </r>
  <r>
    <x v="0"/>
    <x v="8"/>
    <x v="8"/>
    <x v="14"/>
    <x v="14"/>
    <x v="14"/>
    <x v="16"/>
    <x v="89"/>
    <x v="84"/>
    <x v="35"/>
    <x v="142"/>
    <x v="63"/>
    <x v="136"/>
    <x v="1"/>
  </r>
  <r>
    <x v="0"/>
    <x v="8"/>
    <x v="8"/>
    <x v="15"/>
    <x v="15"/>
    <x v="15"/>
    <x v="17"/>
    <x v="95"/>
    <x v="145"/>
    <x v="37"/>
    <x v="143"/>
    <x v="69"/>
    <x v="137"/>
    <x v="1"/>
  </r>
  <r>
    <x v="0"/>
    <x v="8"/>
    <x v="8"/>
    <x v="28"/>
    <x v="28"/>
    <x v="28"/>
    <x v="18"/>
    <x v="96"/>
    <x v="146"/>
    <x v="71"/>
    <x v="144"/>
    <x v="54"/>
    <x v="108"/>
    <x v="1"/>
  </r>
  <r>
    <x v="0"/>
    <x v="8"/>
    <x v="8"/>
    <x v="31"/>
    <x v="31"/>
    <x v="31"/>
    <x v="18"/>
    <x v="96"/>
    <x v="146"/>
    <x v="62"/>
    <x v="55"/>
    <x v="47"/>
    <x v="138"/>
    <x v="1"/>
  </r>
  <r>
    <x v="0"/>
    <x v="9"/>
    <x v="9"/>
    <x v="2"/>
    <x v="2"/>
    <x v="2"/>
    <x v="0"/>
    <x v="115"/>
    <x v="147"/>
    <x v="90"/>
    <x v="145"/>
    <x v="73"/>
    <x v="139"/>
    <x v="1"/>
  </r>
  <r>
    <x v="0"/>
    <x v="9"/>
    <x v="9"/>
    <x v="1"/>
    <x v="1"/>
    <x v="1"/>
    <x v="1"/>
    <x v="116"/>
    <x v="148"/>
    <x v="96"/>
    <x v="146"/>
    <x v="66"/>
    <x v="140"/>
    <x v="1"/>
  </r>
  <r>
    <x v="0"/>
    <x v="9"/>
    <x v="9"/>
    <x v="0"/>
    <x v="0"/>
    <x v="0"/>
    <x v="2"/>
    <x v="117"/>
    <x v="149"/>
    <x v="97"/>
    <x v="147"/>
    <x v="55"/>
    <x v="93"/>
    <x v="1"/>
  </r>
  <r>
    <x v="0"/>
    <x v="9"/>
    <x v="9"/>
    <x v="4"/>
    <x v="4"/>
    <x v="4"/>
    <x v="3"/>
    <x v="118"/>
    <x v="150"/>
    <x v="98"/>
    <x v="148"/>
    <x v="20"/>
    <x v="141"/>
    <x v="1"/>
  </r>
  <r>
    <x v="0"/>
    <x v="9"/>
    <x v="9"/>
    <x v="3"/>
    <x v="3"/>
    <x v="3"/>
    <x v="4"/>
    <x v="119"/>
    <x v="151"/>
    <x v="99"/>
    <x v="149"/>
    <x v="79"/>
    <x v="142"/>
    <x v="1"/>
  </r>
  <r>
    <x v="0"/>
    <x v="9"/>
    <x v="9"/>
    <x v="6"/>
    <x v="6"/>
    <x v="6"/>
    <x v="5"/>
    <x v="111"/>
    <x v="152"/>
    <x v="94"/>
    <x v="150"/>
    <x v="79"/>
    <x v="142"/>
    <x v="1"/>
  </r>
  <r>
    <x v="0"/>
    <x v="9"/>
    <x v="9"/>
    <x v="7"/>
    <x v="7"/>
    <x v="7"/>
    <x v="5"/>
    <x v="111"/>
    <x v="152"/>
    <x v="45"/>
    <x v="151"/>
    <x v="53"/>
    <x v="143"/>
    <x v="1"/>
  </r>
  <r>
    <x v="0"/>
    <x v="9"/>
    <x v="9"/>
    <x v="8"/>
    <x v="8"/>
    <x v="8"/>
    <x v="7"/>
    <x v="47"/>
    <x v="153"/>
    <x v="100"/>
    <x v="46"/>
    <x v="81"/>
    <x v="144"/>
    <x v="1"/>
  </r>
  <r>
    <x v="0"/>
    <x v="9"/>
    <x v="9"/>
    <x v="10"/>
    <x v="10"/>
    <x v="10"/>
    <x v="8"/>
    <x v="120"/>
    <x v="154"/>
    <x v="43"/>
    <x v="152"/>
    <x v="71"/>
    <x v="145"/>
    <x v="1"/>
  </r>
  <r>
    <x v="0"/>
    <x v="9"/>
    <x v="9"/>
    <x v="13"/>
    <x v="13"/>
    <x v="13"/>
    <x v="9"/>
    <x v="76"/>
    <x v="47"/>
    <x v="50"/>
    <x v="95"/>
    <x v="82"/>
    <x v="146"/>
    <x v="1"/>
  </r>
  <r>
    <x v="0"/>
    <x v="9"/>
    <x v="9"/>
    <x v="11"/>
    <x v="11"/>
    <x v="11"/>
    <x v="10"/>
    <x v="121"/>
    <x v="155"/>
    <x v="30"/>
    <x v="153"/>
    <x v="65"/>
    <x v="147"/>
    <x v="1"/>
  </r>
  <r>
    <x v="0"/>
    <x v="9"/>
    <x v="9"/>
    <x v="5"/>
    <x v="5"/>
    <x v="5"/>
    <x v="11"/>
    <x v="87"/>
    <x v="156"/>
    <x v="30"/>
    <x v="153"/>
    <x v="69"/>
    <x v="148"/>
    <x v="1"/>
  </r>
  <r>
    <x v="0"/>
    <x v="9"/>
    <x v="9"/>
    <x v="16"/>
    <x v="16"/>
    <x v="16"/>
    <x v="12"/>
    <x v="93"/>
    <x v="109"/>
    <x v="101"/>
    <x v="154"/>
    <x v="55"/>
    <x v="93"/>
    <x v="1"/>
  </r>
  <r>
    <x v="0"/>
    <x v="9"/>
    <x v="9"/>
    <x v="15"/>
    <x v="15"/>
    <x v="15"/>
    <x v="13"/>
    <x v="66"/>
    <x v="157"/>
    <x v="100"/>
    <x v="46"/>
    <x v="54"/>
    <x v="149"/>
    <x v="1"/>
  </r>
  <r>
    <x v="0"/>
    <x v="9"/>
    <x v="9"/>
    <x v="14"/>
    <x v="14"/>
    <x v="14"/>
    <x v="14"/>
    <x v="52"/>
    <x v="158"/>
    <x v="101"/>
    <x v="154"/>
    <x v="69"/>
    <x v="148"/>
    <x v="1"/>
  </r>
  <r>
    <x v="0"/>
    <x v="9"/>
    <x v="9"/>
    <x v="12"/>
    <x v="12"/>
    <x v="12"/>
    <x v="15"/>
    <x v="67"/>
    <x v="159"/>
    <x v="62"/>
    <x v="155"/>
    <x v="28"/>
    <x v="150"/>
    <x v="1"/>
  </r>
  <r>
    <x v="0"/>
    <x v="9"/>
    <x v="9"/>
    <x v="20"/>
    <x v="20"/>
    <x v="20"/>
    <x v="16"/>
    <x v="68"/>
    <x v="82"/>
    <x v="37"/>
    <x v="156"/>
    <x v="45"/>
    <x v="151"/>
    <x v="1"/>
  </r>
  <r>
    <x v="0"/>
    <x v="9"/>
    <x v="9"/>
    <x v="17"/>
    <x v="17"/>
    <x v="17"/>
    <x v="17"/>
    <x v="56"/>
    <x v="114"/>
    <x v="71"/>
    <x v="157"/>
    <x v="83"/>
    <x v="152"/>
    <x v="1"/>
  </r>
  <r>
    <x v="0"/>
    <x v="9"/>
    <x v="9"/>
    <x v="25"/>
    <x v="25"/>
    <x v="25"/>
    <x v="18"/>
    <x v="94"/>
    <x v="160"/>
    <x v="61"/>
    <x v="158"/>
    <x v="59"/>
    <x v="153"/>
    <x v="1"/>
  </r>
  <r>
    <x v="0"/>
    <x v="9"/>
    <x v="9"/>
    <x v="21"/>
    <x v="21"/>
    <x v="21"/>
    <x v="19"/>
    <x v="95"/>
    <x v="161"/>
    <x v="19"/>
    <x v="159"/>
    <x v="53"/>
    <x v="143"/>
    <x v="1"/>
  </r>
  <r>
    <x v="0"/>
    <x v="10"/>
    <x v="10"/>
    <x v="0"/>
    <x v="0"/>
    <x v="0"/>
    <x v="0"/>
    <x v="122"/>
    <x v="162"/>
    <x v="102"/>
    <x v="160"/>
    <x v="53"/>
    <x v="154"/>
    <x v="4"/>
  </r>
  <r>
    <x v="0"/>
    <x v="10"/>
    <x v="10"/>
    <x v="1"/>
    <x v="1"/>
    <x v="1"/>
    <x v="1"/>
    <x v="123"/>
    <x v="163"/>
    <x v="103"/>
    <x v="161"/>
    <x v="50"/>
    <x v="155"/>
    <x v="1"/>
  </r>
  <r>
    <x v="0"/>
    <x v="10"/>
    <x v="10"/>
    <x v="2"/>
    <x v="2"/>
    <x v="2"/>
    <x v="2"/>
    <x v="109"/>
    <x v="164"/>
    <x v="104"/>
    <x v="162"/>
    <x v="72"/>
    <x v="156"/>
    <x v="1"/>
  </r>
  <r>
    <x v="0"/>
    <x v="10"/>
    <x v="10"/>
    <x v="4"/>
    <x v="4"/>
    <x v="4"/>
    <x v="3"/>
    <x v="124"/>
    <x v="165"/>
    <x v="98"/>
    <x v="163"/>
    <x v="29"/>
    <x v="157"/>
    <x v="1"/>
  </r>
  <r>
    <x v="0"/>
    <x v="10"/>
    <x v="10"/>
    <x v="3"/>
    <x v="3"/>
    <x v="3"/>
    <x v="4"/>
    <x v="99"/>
    <x v="118"/>
    <x v="42"/>
    <x v="164"/>
    <x v="81"/>
    <x v="158"/>
    <x v="1"/>
  </r>
  <r>
    <x v="0"/>
    <x v="10"/>
    <x v="10"/>
    <x v="5"/>
    <x v="5"/>
    <x v="5"/>
    <x v="5"/>
    <x v="101"/>
    <x v="120"/>
    <x v="72"/>
    <x v="165"/>
    <x v="56"/>
    <x v="159"/>
    <x v="1"/>
  </r>
  <r>
    <x v="0"/>
    <x v="10"/>
    <x v="10"/>
    <x v="6"/>
    <x v="6"/>
    <x v="6"/>
    <x v="6"/>
    <x v="86"/>
    <x v="166"/>
    <x v="31"/>
    <x v="65"/>
    <x v="75"/>
    <x v="160"/>
    <x v="1"/>
  </r>
  <r>
    <x v="0"/>
    <x v="10"/>
    <x v="10"/>
    <x v="10"/>
    <x v="10"/>
    <x v="10"/>
    <x v="7"/>
    <x v="103"/>
    <x v="122"/>
    <x v="105"/>
    <x v="166"/>
    <x v="69"/>
    <x v="161"/>
    <x v="1"/>
  </r>
  <r>
    <x v="0"/>
    <x v="10"/>
    <x v="10"/>
    <x v="8"/>
    <x v="8"/>
    <x v="8"/>
    <x v="8"/>
    <x v="49"/>
    <x v="167"/>
    <x v="64"/>
    <x v="167"/>
    <x v="57"/>
    <x v="162"/>
    <x v="1"/>
  </r>
  <r>
    <x v="0"/>
    <x v="10"/>
    <x v="10"/>
    <x v="7"/>
    <x v="7"/>
    <x v="7"/>
    <x v="9"/>
    <x v="51"/>
    <x v="168"/>
    <x v="81"/>
    <x v="168"/>
    <x v="45"/>
    <x v="163"/>
    <x v="1"/>
  </r>
  <r>
    <x v="0"/>
    <x v="10"/>
    <x v="10"/>
    <x v="14"/>
    <x v="14"/>
    <x v="14"/>
    <x v="10"/>
    <x v="105"/>
    <x v="169"/>
    <x v="46"/>
    <x v="6"/>
    <x v="64"/>
    <x v="164"/>
    <x v="1"/>
  </r>
  <r>
    <x v="0"/>
    <x v="10"/>
    <x v="10"/>
    <x v="13"/>
    <x v="13"/>
    <x v="13"/>
    <x v="11"/>
    <x v="65"/>
    <x v="170"/>
    <x v="63"/>
    <x v="169"/>
    <x v="56"/>
    <x v="159"/>
    <x v="1"/>
  </r>
  <r>
    <x v="0"/>
    <x v="10"/>
    <x v="10"/>
    <x v="11"/>
    <x v="11"/>
    <x v="11"/>
    <x v="12"/>
    <x v="66"/>
    <x v="108"/>
    <x v="82"/>
    <x v="170"/>
    <x v="55"/>
    <x v="24"/>
    <x v="1"/>
  </r>
  <r>
    <x v="0"/>
    <x v="10"/>
    <x v="10"/>
    <x v="16"/>
    <x v="16"/>
    <x v="16"/>
    <x v="13"/>
    <x v="88"/>
    <x v="171"/>
    <x v="35"/>
    <x v="34"/>
    <x v="54"/>
    <x v="165"/>
    <x v="1"/>
  </r>
  <r>
    <x v="0"/>
    <x v="10"/>
    <x v="10"/>
    <x v="17"/>
    <x v="17"/>
    <x v="17"/>
    <x v="14"/>
    <x v="68"/>
    <x v="172"/>
    <x v="68"/>
    <x v="171"/>
    <x v="49"/>
    <x v="166"/>
    <x v="1"/>
  </r>
  <r>
    <x v="0"/>
    <x v="10"/>
    <x v="10"/>
    <x v="9"/>
    <x v="9"/>
    <x v="9"/>
    <x v="14"/>
    <x v="68"/>
    <x v="172"/>
    <x v="76"/>
    <x v="172"/>
    <x v="55"/>
    <x v="24"/>
    <x v="1"/>
  </r>
  <r>
    <x v="0"/>
    <x v="10"/>
    <x v="10"/>
    <x v="19"/>
    <x v="19"/>
    <x v="19"/>
    <x v="16"/>
    <x v="94"/>
    <x v="173"/>
    <x v="70"/>
    <x v="82"/>
    <x v="83"/>
    <x v="167"/>
    <x v="1"/>
  </r>
  <r>
    <x v="0"/>
    <x v="10"/>
    <x v="10"/>
    <x v="32"/>
    <x v="32"/>
    <x v="32"/>
    <x v="17"/>
    <x v="89"/>
    <x v="38"/>
    <x v="54"/>
    <x v="72"/>
    <x v="69"/>
    <x v="161"/>
    <x v="1"/>
  </r>
  <r>
    <x v="0"/>
    <x v="10"/>
    <x v="10"/>
    <x v="15"/>
    <x v="15"/>
    <x v="15"/>
    <x v="17"/>
    <x v="89"/>
    <x v="38"/>
    <x v="61"/>
    <x v="173"/>
    <x v="52"/>
    <x v="168"/>
    <x v="1"/>
  </r>
  <r>
    <x v="0"/>
    <x v="10"/>
    <x v="10"/>
    <x v="33"/>
    <x v="33"/>
    <x v="33"/>
    <x v="17"/>
    <x v="89"/>
    <x v="38"/>
    <x v="77"/>
    <x v="174"/>
    <x v="54"/>
    <x v="165"/>
    <x v="0"/>
  </r>
  <r>
    <x v="0"/>
    <x v="11"/>
    <x v="11"/>
    <x v="2"/>
    <x v="2"/>
    <x v="2"/>
    <x v="0"/>
    <x v="125"/>
    <x v="174"/>
    <x v="106"/>
    <x v="175"/>
    <x v="65"/>
    <x v="169"/>
    <x v="1"/>
  </r>
  <r>
    <x v="0"/>
    <x v="11"/>
    <x v="11"/>
    <x v="1"/>
    <x v="1"/>
    <x v="1"/>
    <x v="1"/>
    <x v="126"/>
    <x v="175"/>
    <x v="80"/>
    <x v="176"/>
    <x v="70"/>
    <x v="170"/>
    <x v="1"/>
  </r>
  <r>
    <x v="0"/>
    <x v="11"/>
    <x v="11"/>
    <x v="4"/>
    <x v="4"/>
    <x v="4"/>
    <x v="2"/>
    <x v="105"/>
    <x v="176"/>
    <x v="67"/>
    <x v="177"/>
    <x v="80"/>
    <x v="171"/>
    <x v="1"/>
  </r>
  <r>
    <x v="0"/>
    <x v="11"/>
    <x v="11"/>
    <x v="3"/>
    <x v="3"/>
    <x v="3"/>
    <x v="3"/>
    <x v="87"/>
    <x v="177"/>
    <x v="98"/>
    <x v="178"/>
    <x v="62"/>
    <x v="159"/>
    <x v="4"/>
  </r>
  <r>
    <x v="0"/>
    <x v="11"/>
    <x v="11"/>
    <x v="6"/>
    <x v="6"/>
    <x v="6"/>
    <x v="4"/>
    <x v="127"/>
    <x v="178"/>
    <x v="67"/>
    <x v="177"/>
    <x v="36"/>
    <x v="172"/>
    <x v="1"/>
  </r>
  <r>
    <x v="0"/>
    <x v="11"/>
    <x v="11"/>
    <x v="0"/>
    <x v="0"/>
    <x v="0"/>
    <x v="5"/>
    <x v="128"/>
    <x v="179"/>
    <x v="107"/>
    <x v="179"/>
    <x v="47"/>
    <x v="173"/>
    <x v="1"/>
  </r>
  <r>
    <x v="0"/>
    <x v="11"/>
    <x v="11"/>
    <x v="5"/>
    <x v="5"/>
    <x v="5"/>
    <x v="6"/>
    <x v="66"/>
    <x v="180"/>
    <x v="58"/>
    <x v="180"/>
    <x v="71"/>
    <x v="174"/>
    <x v="4"/>
  </r>
  <r>
    <x v="0"/>
    <x v="11"/>
    <x v="11"/>
    <x v="8"/>
    <x v="8"/>
    <x v="8"/>
    <x v="7"/>
    <x v="88"/>
    <x v="181"/>
    <x v="62"/>
    <x v="181"/>
    <x v="55"/>
    <x v="175"/>
    <x v="1"/>
  </r>
  <r>
    <x v="0"/>
    <x v="11"/>
    <x v="11"/>
    <x v="23"/>
    <x v="23"/>
    <x v="23"/>
    <x v="8"/>
    <x v="94"/>
    <x v="28"/>
    <x v="37"/>
    <x v="34"/>
    <x v="65"/>
    <x v="169"/>
    <x v="1"/>
  </r>
  <r>
    <x v="0"/>
    <x v="11"/>
    <x v="11"/>
    <x v="24"/>
    <x v="24"/>
    <x v="24"/>
    <x v="9"/>
    <x v="71"/>
    <x v="182"/>
    <x v="71"/>
    <x v="171"/>
    <x v="65"/>
    <x v="169"/>
    <x v="1"/>
  </r>
  <r>
    <x v="0"/>
    <x v="11"/>
    <x v="11"/>
    <x v="34"/>
    <x v="34"/>
    <x v="34"/>
    <x v="10"/>
    <x v="80"/>
    <x v="141"/>
    <x v="78"/>
    <x v="85"/>
    <x v="51"/>
    <x v="176"/>
    <x v="1"/>
  </r>
  <r>
    <x v="0"/>
    <x v="11"/>
    <x v="11"/>
    <x v="7"/>
    <x v="7"/>
    <x v="7"/>
    <x v="11"/>
    <x v="90"/>
    <x v="183"/>
    <x v="108"/>
    <x v="167"/>
    <x v="47"/>
    <x v="173"/>
    <x v="1"/>
  </r>
  <r>
    <x v="0"/>
    <x v="11"/>
    <x v="11"/>
    <x v="14"/>
    <x v="14"/>
    <x v="14"/>
    <x v="12"/>
    <x v="82"/>
    <x v="112"/>
    <x v="68"/>
    <x v="154"/>
    <x v="47"/>
    <x v="173"/>
    <x v="1"/>
  </r>
  <r>
    <x v="0"/>
    <x v="11"/>
    <x v="11"/>
    <x v="11"/>
    <x v="11"/>
    <x v="11"/>
    <x v="13"/>
    <x v="83"/>
    <x v="184"/>
    <x v="77"/>
    <x v="173"/>
    <x v="63"/>
    <x v="177"/>
    <x v="1"/>
  </r>
  <r>
    <x v="0"/>
    <x v="11"/>
    <x v="11"/>
    <x v="16"/>
    <x v="16"/>
    <x v="16"/>
    <x v="13"/>
    <x v="83"/>
    <x v="184"/>
    <x v="78"/>
    <x v="85"/>
    <x v="59"/>
    <x v="178"/>
    <x v="1"/>
  </r>
  <r>
    <x v="0"/>
    <x v="11"/>
    <x v="11"/>
    <x v="25"/>
    <x v="25"/>
    <x v="25"/>
    <x v="15"/>
    <x v="129"/>
    <x v="16"/>
    <x v="71"/>
    <x v="171"/>
    <x v="60"/>
    <x v="5"/>
    <x v="1"/>
  </r>
  <r>
    <x v="0"/>
    <x v="11"/>
    <x v="11"/>
    <x v="10"/>
    <x v="10"/>
    <x v="10"/>
    <x v="15"/>
    <x v="129"/>
    <x v="16"/>
    <x v="68"/>
    <x v="154"/>
    <x v="70"/>
    <x v="170"/>
    <x v="1"/>
  </r>
  <r>
    <x v="0"/>
    <x v="11"/>
    <x v="11"/>
    <x v="18"/>
    <x v="18"/>
    <x v="18"/>
    <x v="17"/>
    <x v="130"/>
    <x v="185"/>
    <x v="77"/>
    <x v="173"/>
    <x v="68"/>
    <x v="179"/>
    <x v="1"/>
  </r>
  <r>
    <x v="0"/>
    <x v="11"/>
    <x v="11"/>
    <x v="22"/>
    <x v="22"/>
    <x v="22"/>
    <x v="17"/>
    <x v="130"/>
    <x v="185"/>
    <x v="78"/>
    <x v="85"/>
    <x v="63"/>
    <x v="177"/>
    <x v="1"/>
  </r>
  <r>
    <x v="0"/>
    <x v="11"/>
    <x v="11"/>
    <x v="21"/>
    <x v="21"/>
    <x v="21"/>
    <x v="19"/>
    <x v="131"/>
    <x v="161"/>
    <x v="38"/>
    <x v="182"/>
    <x v="52"/>
    <x v="180"/>
    <x v="1"/>
  </r>
  <r>
    <x v="0"/>
    <x v="11"/>
    <x v="11"/>
    <x v="15"/>
    <x v="15"/>
    <x v="15"/>
    <x v="19"/>
    <x v="131"/>
    <x v="161"/>
    <x v="75"/>
    <x v="172"/>
    <x v="68"/>
    <x v="179"/>
    <x v="1"/>
  </r>
  <r>
    <x v="0"/>
    <x v="12"/>
    <x v="12"/>
    <x v="0"/>
    <x v="0"/>
    <x v="0"/>
    <x v="0"/>
    <x v="132"/>
    <x v="186"/>
    <x v="92"/>
    <x v="183"/>
    <x v="52"/>
    <x v="53"/>
    <x v="1"/>
  </r>
  <r>
    <x v="0"/>
    <x v="12"/>
    <x v="12"/>
    <x v="1"/>
    <x v="1"/>
    <x v="1"/>
    <x v="1"/>
    <x v="133"/>
    <x v="187"/>
    <x v="109"/>
    <x v="184"/>
    <x v="54"/>
    <x v="104"/>
    <x v="1"/>
  </r>
  <r>
    <x v="0"/>
    <x v="12"/>
    <x v="12"/>
    <x v="4"/>
    <x v="4"/>
    <x v="4"/>
    <x v="2"/>
    <x v="120"/>
    <x v="188"/>
    <x v="67"/>
    <x v="185"/>
    <x v="42"/>
    <x v="181"/>
    <x v="1"/>
  </r>
  <r>
    <x v="0"/>
    <x v="12"/>
    <x v="12"/>
    <x v="3"/>
    <x v="3"/>
    <x v="3"/>
    <x v="3"/>
    <x v="91"/>
    <x v="189"/>
    <x v="95"/>
    <x v="186"/>
    <x v="83"/>
    <x v="182"/>
    <x v="1"/>
  </r>
  <r>
    <x v="0"/>
    <x v="12"/>
    <x v="12"/>
    <x v="5"/>
    <x v="5"/>
    <x v="5"/>
    <x v="4"/>
    <x v="105"/>
    <x v="190"/>
    <x v="46"/>
    <x v="187"/>
    <x v="64"/>
    <x v="183"/>
    <x v="1"/>
  </r>
  <r>
    <x v="0"/>
    <x v="12"/>
    <x v="12"/>
    <x v="6"/>
    <x v="6"/>
    <x v="6"/>
    <x v="5"/>
    <x v="93"/>
    <x v="191"/>
    <x v="50"/>
    <x v="188"/>
    <x v="64"/>
    <x v="183"/>
    <x v="1"/>
  </r>
  <r>
    <x v="0"/>
    <x v="12"/>
    <x v="12"/>
    <x v="2"/>
    <x v="2"/>
    <x v="2"/>
    <x v="6"/>
    <x v="55"/>
    <x v="77"/>
    <x v="101"/>
    <x v="189"/>
    <x v="52"/>
    <x v="53"/>
    <x v="1"/>
  </r>
  <r>
    <x v="0"/>
    <x v="12"/>
    <x v="12"/>
    <x v="8"/>
    <x v="8"/>
    <x v="8"/>
    <x v="7"/>
    <x v="79"/>
    <x v="123"/>
    <x v="108"/>
    <x v="8"/>
    <x v="45"/>
    <x v="184"/>
    <x v="1"/>
  </r>
  <r>
    <x v="0"/>
    <x v="12"/>
    <x v="12"/>
    <x v="7"/>
    <x v="7"/>
    <x v="7"/>
    <x v="7"/>
    <x v="79"/>
    <x v="123"/>
    <x v="53"/>
    <x v="190"/>
    <x v="60"/>
    <x v="185"/>
    <x v="1"/>
  </r>
  <r>
    <x v="0"/>
    <x v="12"/>
    <x v="12"/>
    <x v="14"/>
    <x v="14"/>
    <x v="14"/>
    <x v="9"/>
    <x v="67"/>
    <x v="62"/>
    <x v="64"/>
    <x v="191"/>
    <x v="52"/>
    <x v="53"/>
    <x v="1"/>
  </r>
  <r>
    <x v="0"/>
    <x v="12"/>
    <x v="12"/>
    <x v="27"/>
    <x v="27"/>
    <x v="27"/>
    <x v="10"/>
    <x v="69"/>
    <x v="192"/>
    <x v="70"/>
    <x v="82"/>
    <x v="80"/>
    <x v="186"/>
    <x v="1"/>
  </r>
  <r>
    <x v="0"/>
    <x v="12"/>
    <x v="12"/>
    <x v="19"/>
    <x v="19"/>
    <x v="19"/>
    <x v="10"/>
    <x v="69"/>
    <x v="192"/>
    <x v="70"/>
    <x v="82"/>
    <x v="64"/>
    <x v="183"/>
    <x v="1"/>
  </r>
  <r>
    <x v="0"/>
    <x v="12"/>
    <x v="12"/>
    <x v="9"/>
    <x v="9"/>
    <x v="9"/>
    <x v="12"/>
    <x v="57"/>
    <x v="126"/>
    <x v="53"/>
    <x v="190"/>
    <x v="68"/>
    <x v="187"/>
    <x v="1"/>
  </r>
  <r>
    <x v="0"/>
    <x v="12"/>
    <x v="12"/>
    <x v="11"/>
    <x v="11"/>
    <x v="11"/>
    <x v="13"/>
    <x v="89"/>
    <x v="193"/>
    <x v="61"/>
    <x v="192"/>
    <x v="52"/>
    <x v="53"/>
    <x v="1"/>
  </r>
  <r>
    <x v="0"/>
    <x v="12"/>
    <x v="12"/>
    <x v="12"/>
    <x v="12"/>
    <x v="12"/>
    <x v="14"/>
    <x v="96"/>
    <x v="194"/>
    <x v="76"/>
    <x v="193"/>
    <x v="71"/>
    <x v="188"/>
    <x v="1"/>
  </r>
  <r>
    <x v="0"/>
    <x v="12"/>
    <x v="12"/>
    <x v="10"/>
    <x v="10"/>
    <x v="10"/>
    <x v="15"/>
    <x v="90"/>
    <x v="171"/>
    <x v="74"/>
    <x v="194"/>
    <x v="61"/>
    <x v="64"/>
    <x v="1"/>
  </r>
  <r>
    <x v="0"/>
    <x v="12"/>
    <x v="12"/>
    <x v="32"/>
    <x v="32"/>
    <x v="32"/>
    <x v="16"/>
    <x v="81"/>
    <x v="195"/>
    <x v="71"/>
    <x v="195"/>
    <x v="62"/>
    <x v="189"/>
    <x v="1"/>
  </r>
  <r>
    <x v="0"/>
    <x v="12"/>
    <x v="12"/>
    <x v="16"/>
    <x v="16"/>
    <x v="16"/>
    <x v="17"/>
    <x v="82"/>
    <x v="196"/>
    <x v="37"/>
    <x v="173"/>
    <x v="71"/>
    <x v="188"/>
    <x v="1"/>
  </r>
  <r>
    <x v="0"/>
    <x v="12"/>
    <x v="12"/>
    <x v="15"/>
    <x v="15"/>
    <x v="15"/>
    <x v="18"/>
    <x v="83"/>
    <x v="51"/>
    <x v="54"/>
    <x v="196"/>
    <x v="47"/>
    <x v="190"/>
    <x v="1"/>
  </r>
  <r>
    <x v="0"/>
    <x v="12"/>
    <x v="12"/>
    <x v="35"/>
    <x v="35"/>
    <x v="35"/>
    <x v="19"/>
    <x v="130"/>
    <x v="197"/>
    <x v="77"/>
    <x v="197"/>
    <x v="68"/>
    <x v="187"/>
    <x v="1"/>
  </r>
  <r>
    <x v="0"/>
    <x v="13"/>
    <x v="13"/>
    <x v="2"/>
    <x v="2"/>
    <x v="2"/>
    <x v="0"/>
    <x v="36"/>
    <x v="198"/>
    <x v="104"/>
    <x v="198"/>
    <x v="53"/>
    <x v="191"/>
    <x v="1"/>
  </r>
  <r>
    <x v="0"/>
    <x v="13"/>
    <x v="13"/>
    <x v="1"/>
    <x v="1"/>
    <x v="1"/>
    <x v="1"/>
    <x v="102"/>
    <x v="199"/>
    <x v="72"/>
    <x v="199"/>
    <x v="64"/>
    <x v="192"/>
    <x v="1"/>
  </r>
  <r>
    <x v="0"/>
    <x v="13"/>
    <x v="13"/>
    <x v="0"/>
    <x v="0"/>
    <x v="0"/>
    <x v="2"/>
    <x v="62"/>
    <x v="41"/>
    <x v="110"/>
    <x v="200"/>
    <x v="62"/>
    <x v="193"/>
    <x v="1"/>
  </r>
  <r>
    <x v="0"/>
    <x v="13"/>
    <x v="13"/>
    <x v="3"/>
    <x v="3"/>
    <x v="3"/>
    <x v="3"/>
    <x v="128"/>
    <x v="43"/>
    <x v="63"/>
    <x v="201"/>
    <x v="80"/>
    <x v="194"/>
    <x v="1"/>
  </r>
  <r>
    <x v="0"/>
    <x v="13"/>
    <x v="13"/>
    <x v="4"/>
    <x v="4"/>
    <x v="4"/>
    <x v="4"/>
    <x v="113"/>
    <x v="200"/>
    <x v="76"/>
    <x v="202"/>
    <x v="82"/>
    <x v="195"/>
    <x v="1"/>
  </r>
  <r>
    <x v="0"/>
    <x v="13"/>
    <x v="13"/>
    <x v="8"/>
    <x v="8"/>
    <x v="8"/>
    <x v="5"/>
    <x v="134"/>
    <x v="201"/>
    <x v="35"/>
    <x v="203"/>
    <x v="83"/>
    <x v="196"/>
    <x v="1"/>
  </r>
  <r>
    <x v="0"/>
    <x v="13"/>
    <x v="13"/>
    <x v="7"/>
    <x v="7"/>
    <x v="7"/>
    <x v="6"/>
    <x v="78"/>
    <x v="202"/>
    <x v="89"/>
    <x v="204"/>
    <x v="59"/>
    <x v="37"/>
    <x v="1"/>
  </r>
  <r>
    <x v="0"/>
    <x v="13"/>
    <x v="13"/>
    <x v="6"/>
    <x v="6"/>
    <x v="6"/>
    <x v="7"/>
    <x v="67"/>
    <x v="122"/>
    <x v="74"/>
    <x v="205"/>
    <x v="65"/>
    <x v="197"/>
    <x v="1"/>
  </r>
  <r>
    <x v="0"/>
    <x v="13"/>
    <x v="13"/>
    <x v="12"/>
    <x v="12"/>
    <x v="12"/>
    <x v="8"/>
    <x v="88"/>
    <x v="167"/>
    <x v="108"/>
    <x v="206"/>
    <x v="49"/>
    <x v="198"/>
    <x v="1"/>
  </r>
  <r>
    <x v="0"/>
    <x v="13"/>
    <x v="13"/>
    <x v="5"/>
    <x v="5"/>
    <x v="5"/>
    <x v="9"/>
    <x v="70"/>
    <x v="203"/>
    <x v="51"/>
    <x v="207"/>
    <x v="52"/>
    <x v="150"/>
    <x v="1"/>
  </r>
  <r>
    <x v="0"/>
    <x v="13"/>
    <x v="13"/>
    <x v="10"/>
    <x v="10"/>
    <x v="10"/>
    <x v="10"/>
    <x v="95"/>
    <x v="93"/>
    <x v="35"/>
    <x v="203"/>
    <x v="71"/>
    <x v="199"/>
    <x v="1"/>
  </r>
  <r>
    <x v="0"/>
    <x v="13"/>
    <x v="13"/>
    <x v="14"/>
    <x v="14"/>
    <x v="14"/>
    <x v="10"/>
    <x v="95"/>
    <x v="93"/>
    <x v="35"/>
    <x v="203"/>
    <x v="71"/>
    <x v="199"/>
    <x v="1"/>
  </r>
  <r>
    <x v="0"/>
    <x v="13"/>
    <x v="13"/>
    <x v="11"/>
    <x v="11"/>
    <x v="11"/>
    <x v="12"/>
    <x v="71"/>
    <x v="204"/>
    <x v="108"/>
    <x v="206"/>
    <x v="59"/>
    <x v="37"/>
    <x v="1"/>
  </r>
  <r>
    <x v="0"/>
    <x v="13"/>
    <x v="13"/>
    <x v="15"/>
    <x v="15"/>
    <x v="15"/>
    <x v="13"/>
    <x v="96"/>
    <x v="15"/>
    <x v="68"/>
    <x v="208"/>
    <x v="60"/>
    <x v="110"/>
    <x v="1"/>
  </r>
  <r>
    <x v="0"/>
    <x v="13"/>
    <x v="13"/>
    <x v="16"/>
    <x v="16"/>
    <x v="16"/>
    <x v="13"/>
    <x v="96"/>
    <x v="15"/>
    <x v="54"/>
    <x v="13"/>
    <x v="52"/>
    <x v="150"/>
    <x v="1"/>
  </r>
  <r>
    <x v="0"/>
    <x v="13"/>
    <x v="13"/>
    <x v="30"/>
    <x v="30"/>
    <x v="30"/>
    <x v="15"/>
    <x v="83"/>
    <x v="50"/>
    <x v="77"/>
    <x v="209"/>
    <x v="63"/>
    <x v="200"/>
    <x v="1"/>
  </r>
  <r>
    <x v="0"/>
    <x v="13"/>
    <x v="13"/>
    <x v="13"/>
    <x v="13"/>
    <x v="13"/>
    <x v="16"/>
    <x v="129"/>
    <x v="51"/>
    <x v="71"/>
    <x v="116"/>
    <x v="60"/>
    <x v="110"/>
    <x v="1"/>
  </r>
  <r>
    <x v="0"/>
    <x v="13"/>
    <x v="13"/>
    <x v="32"/>
    <x v="32"/>
    <x v="32"/>
    <x v="16"/>
    <x v="129"/>
    <x v="51"/>
    <x v="38"/>
    <x v="182"/>
    <x v="64"/>
    <x v="192"/>
    <x v="1"/>
  </r>
  <r>
    <x v="0"/>
    <x v="13"/>
    <x v="13"/>
    <x v="21"/>
    <x v="21"/>
    <x v="21"/>
    <x v="16"/>
    <x v="129"/>
    <x v="51"/>
    <x v="38"/>
    <x v="182"/>
    <x v="64"/>
    <x v="192"/>
    <x v="1"/>
  </r>
  <r>
    <x v="0"/>
    <x v="13"/>
    <x v="13"/>
    <x v="36"/>
    <x v="36"/>
    <x v="36"/>
    <x v="16"/>
    <x v="129"/>
    <x v="51"/>
    <x v="78"/>
    <x v="210"/>
    <x v="52"/>
    <x v="150"/>
    <x v="1"/>
  </r>
  <r>
    <x v="0"/>
    <x v="14"/>
    <x v="14"/>
    <x v="1"/>
    <x v="1"/>
    <x v="1"/>
    <x v="0"/>
    <x v="66"/>
    <x v="205"/>
    <x v="98"/>
    <x v="211"/>
    <x v="70"/>
    <x v="201"/>
    <x v="1"/>
  </r>
  <r>
    <x v="0"/>
    <x v="14"/>
    <x v="14"/>
    <x v="0"/>
    <x v="0"/>
    <x v="0"/>
    <x v="1"/>
    <x v="52"/>
    <x v="206"/>
    <x v="60"/>
    <x v="212"/>
    <x v="71"/>
    <x v="202"/>
    <x v="1"/>
  </r>
  <r>
    <x v="0"/>
    <x v="14"/>
    <x v="14"/>
    <x v="4"/>
    <x v="4"/>
    <x v="4"/>
    <x v="2"/>
    <x v="53"/>
    <x v="207"/>
    <x v="54"/>
    <x v="213"/>
    <x v="84"/>
    <x v="203"/>
    <x v="1"/>
  </r>
  <r>
    <x v="0"/>
    <x v="14"/>
    <x v="14"/>
    <x v="13"/>
    <x v="13"/>
    <x v="13"/>
    <x v="3"/>
    <x v="55"/>
    <x v="208"/>
    <x v="82"/>
    <x v="214"/>
    <x v="59"/>
    <x v="204"/>
    <x v="1"/>
  </r>
  <r>
    <x v="0"/>
    <x v="14"/>
    <x v="14"/>
    <x v="3"/>
    <x v="3"/>
    <x v="3"/>
    <x v="4"/>
    <x v="79"/>
    <x v="177"/>
    <x v="35"/>
    <x v="215"/>
    <x v="65"/>
    <x v="205"/>
    <x v="1"/>
  </r>
  <r>
    <x v="0"/>
    <x v="14"/>
    <x v="14"/>
    <x v="5"/>
    <x v="5"/>
    <x v="5"/>
    <x v="5"/>
    <x v="68"/>
    <x v="151"/>
    <x v="101"/>
    <x v="216"/>
    <x v="68"/>
    <x v="206"/>
    <x v="4"/>
  </r>
  <r>
    <x v="0"/>
    <x v="14"/>
    <x v="14"/>
    <x v="6"/>
    <x v="6"/>
    <x v="6"/>
    <x v="6"/>
    <x v="69"/>
    <x v="209"/>
    <x v="35"/>
    <x v="215"/>
    <x v="62"/>
    <x v="207"/>
    <x v="1"/>
  </r>
  <r>
    <x v="0"/>
    <x v="14"/>
    <x v="14"/>
    <x v="17"/>
    <x v="17"/>
    <x v="17"/>
    <x v="7"/>
    <x v="94"/>
    <x v="201"/>
    <x v="108"/>
    <x v="217"/>
    <x v="54"/>
    <x v="208"/>
    <x v="1"/>
  </r>
  <r>
    <x v="0"/>
    <x v="14"/>
    <x v="14"/>
    <x v="7"/>
    <x v="7"/>
    <x v="7"/>
    <x v="8"/>
    <x v="80"/>
    <x v="210"/>
    <x v="37"/>
    <x v="218"/>
    <x v="68"/>
    <x v="206"/>
    <x v="1"/>
  </r>
  <r>
    <x v="0"/>
    <x v="14"/>
    <x v="14"/>
    <x v="8"/>
    <x v="8"/>
    <x v="8"/>
    <x v="9"/>
    <x v="90"/>
    <x v="211"/>
    <x v="77"/>
    <x v="219"/>
    <x v="59"/>
    <x v="204"/>
    <x v="1"/>
  </r>
  <r>
    <x v="0"/>
    <x v="14"/>
    <x v="14"/>
    <x v="12"/>
    <x v="12"/>
    <x v="12"/>
    <x v="10"/>
    <x v="81"/>
    <x v="212"/>
    <x v="62"/>
    <x v="220"/>
    <x v="70"/>
    <x v="201"/>
    <x v="1"/>
  </r>
  <r>
    <x v="0"/>
    <x v="14"/>
    <x v="14"/>
    <x v="10"/>
    <x v="10"/>
    <x v="10"/>
    <x v="11"/>
    <x v="82"/>
    <x v="213"/>
    <x v="68"/>
    <x v="203"/>
    <x v="68"/>
    <x v="206"/>
    <x v="1"/>
  </r>
  <r>
    <x v="0"/>
    <x v="14"/>
    <x v="14"/>
    <x v="11"/>
    <x v="11"/>
    <x v="11"/>
    <x v="12"/>
    <x v="129"/>
    <x v="214"/>
    <x v="77"/>
    <x v="219"/>
    <x v="71"/>
    <x v="202"/>
    <x v="1"/>
  </r>
  <r>
    <x v="0"/>
    <x v="14"/>
    <x v="14"/>
    <x v="16"/>
    <x v="16"/>
    <x v="16"/>
    <x v="12"/>
    <x v="129"/>
    <x v="214"/>
    <x v="75"/>
    <x v="221"/>
    <x v="47"/>
    <x v="209"/>
    <x v="1"/>
  </r>
  <r>
    <x v="0"/>
    <x v="14"/>
    <x v="14"/>
    <x v="2"/>
    <x v="2"/>
    <x v="2"/>
    <x v="14"/>
    <x v="84"/>
    <x v="109"/>
    <x v="71"/>
    <x v="196"/>
    <x v="71"/>
    <x v="202"/>
    <x v="1"/>
  </r>
  <r>
    <x v="0"/>
    <x v="14"/>
    <x v="14"/>
    <x v="14"/>
    <x v="14"/>
    <x v="14"/>
    <x v="15"/>
    <x v="130"/>
    <x v="215"/>
    <x v="75"/>
    <x v="221"/>
    <x v="47"/>
    <x v="209"/>
    <x v="1"/>
  </r>
  <r>
    <x v="0"/>
    <x v="14"/>
    <x v="14"/>
    <x v="37"/>
    <x v="37"/>
    <x v="37"/>
    <x v="16"/>
    <x v="135"/>
    <x v="216"/>
    <x v="71"/>
    <x v="196"/>
    <x v="68"/>
    <x v="206"/>
    <x v="1"/>
  </r>
  <r>
    <x v="0"/>
    <x v="14"/>
    <x v="14"/>
    <x v="29"/>
    <x v="29"/>
    <x v="29"/>
    <x v="16"/>
    <x v="135"/>
    <x v="216"/>
    <x v="83"/>
    <x v="222"/>
    <x v="71"/>
    <x v="202"/>
    <x v="1"/>
  </r>
  <r>
    <x v="0"/>
    <x v="14"/>
    <x v="14"/>
    <x v="38"/>
    <x v="38"/>
    <x v="38"/>
    <x v="18"/>
    <x v="136"/>
    <x v="84"/>
    <x v="19"/>
    <x v="17"/>
    <x v="71"/>
    <x v="202"/>
    <x v="1"/>
  </r>
  <r>
    <x v="0"/>
    <x v="14"/>
    <x v="14"/>
    <x v="39"/>
    <x v="39"/>
    <x v="39"/>
    <x v="18"/>
    <x v="136"/>
    <x v="84"/>
    <x v="38"/>
    <x v="83"/>
    <x v="71"/>
    <x v="202"/>
    <x v="1"/>
  </r>
  <r>
    <x v="0"/>
    <x v="14"/>
    <x v="14"/>
    <x v="19"/>
    <x v="19"/>
    <x v="19"/>
    <x v="18"/>
    <x v="136"/>
    <x v="84"/>
    <x v="70"/>
    <x v="82"/>
    <x v="71"/>
    <x v="202"/>
    <x v="1"/>
  </r>
  <r>
    <x v="0"/>
    <x v="15"/>
    <x v="15"/>
    <x v="9"/>
    <x v="9"/>
    <x v="9"/>
    <x v="0"/>
    <x v="82"/>
    <x v="217"/>
    <x v="68"/>
    <x v="223"/>
    <x v="47"/>
    <x v="210"/>
    <x v="1"/>
  </r>
  <r>
    <x v="0"/>
    <x v="15"/>
    <x v="15"/>
    <x v="4"/>
    <x v="4"/>
    <x v="4"/>
    <x v="1"/>
    <x v="135"/>
    <x v="218"/>
    <x v="70"/>
    <x v="82"/>
    <x v="52"/>
    <x v="211"/>
    <x v="1"/>
  </r>
  <r>
    <x v="0"/>
    <x v="15"/>
    <x v="15"/>
    <x v="3"/>
    <x v="3"/>
    <x v="3"/>
    <x v="2"/>
    <x v="137"/>
    <x v="219"/>
    <x v="78"/>
    <x v="224"/>
    <x v="61"/>
    <x v="64"/>
    <x v="1"/>
  </r>
  <r>
    <x v="0"/>
    <x v="15"/>
    <x v="15"/>
    <x v="0"/>
    <x v="0"/>
    <x v="0"/>
    <x v="2"/>
    <x v="137"/>
    <x v="219"/>
    <x v="38"/>
    <x v="225"/>
    <x v="47"/>
    <x v="210"/>
    <x v="1"/>
  </r>
  <r>
    <x v="0"/>
    <x v="15"/>
    <x v="15"/>
    <x v="39"/>
    <x v="39"/>
    <x v="39"/>
    <x v="4"/>
    <x v="138"/>
    <x v="220"/>
    <x v="38"/>
    <x v="225"/>
    <x v="70"/>
    <x v="140"/>
    <x v="1"/>
  </r>
  <r>
    <x v="0"/>
    <x v="15"/>
    <x v="15"/>
    <x v="40"/>
    <x v="40"/>
    <x v="40"/>
    <x v="5"/>
    <x v="139"/>
    <x v="221"/>
    <x v="70"/>
    <x v="82"/>
    <x v="68"/>
    <x v="212"/>
    <x v="1"/>
  </r>
  <r>
    <x v="0"/>
    <x v="15"/>
    <x v="15"/>
    <x v="5"/>
    <x v="5"/>
    <x v="5"/>
    <x v="5"/>
    <x v="139"/>
    <x v="221"/>
    <x v="19"/>
    <x v="226"/>
    <x v="61"/>
    <x v="64"/>
    <x v="1"/>
  </r>
  <r>
    <x v="0"/>
    <x v="15"/>
    <x v="15"/>
    <x v="1"/>
    <x v="1"/>
    <x v="1"/>
    <x v="5"/>
    <x v="139"/>
    <x v="221"/>
    <x v="70"/>
    <x v="82"/>
    <x v="70"/>
    <x v="140"/>
    <x v="4"/>
  </r>
  <r>
    <x v="0"/>
    <x v="15"/>
    <x v="15"/>
    <x v="6"/>
    <x v="6"/>
    <x v="6"/>
    <x v="8"/>
    <x v="140"/>
    <x v="222"/>
    <x v="38"/>
    <x v="225"/>
    <x v="61"/>
    <x v="64"/>
    <x v="1"/>
  </r>
  <r>
    <x v="0"/>
    <x v="15"/>
    <x v="15"/>
    <x v="28"/>
    <x v="28"/>
    <x v="28"/>
    <x v="8"/>
    <x v="140"/>
    <x v="222"/>
    <x v="70"/>
    <x v="82"/>
    <x v="70"/>
    <x v="140"/>
    <x v="1"/>
  </r>
  <r>
    <x v="0"/>
    <x v="15"/>
    <x v="15"/>
    <x v="31"/>
    <x v="31"/>
    <x v="31"/>
    <x v="8"/>
    <x v="140"/>
    <x v="222"/>
    <x v="38"/>
    <x v="225"/>
    <x v="61"/>
    <x v="64"/>
    <x v="1"/>
  </r>
  <r>
    <x v="0"/>
    <x v="15"/>
    <x v="15"/>
    <x v="41"/>
    <x v="41"/>
    <x v="41"/>
    <x v="8"/>
    <x v="140"/>
    <x v="222"/>
    <x v="70"/>
    <x v="82"/>
    <x v="70"/>
    <x v="140"/>
    <x v="1"/>
  </r>
  <r>
    <x v="0"/>
    <x v="15"/>
    <x v="15"/>
    <x v="36"/>
    <x v="36"/>
    <x v="36"/>
    <x v="8"/>
    <x v="140"/>
    <x v="222"/>
    <x v="38"/>
    <x v="225"/>
    <x v="61"/>
    <x v="64"/>
    <x v="1"/>
  </r>
  <r>
    <x v="0"/>
    <x v="15"/>
    <x v="15"/>
    <x v="42"/>
    <x v="42"/>
    <x v="42"/>
    <x v="8"/>
    <x v="140"/>
    <x v="222"/>
    <x v="70"/>
    <x v="82"/>
    <x v="70"/>
    <x v="140"/>
    <x v="1"/>
  </r>
  <r>
    <x v="0"/>
    <x v="15"/>
    <x v="15"/>
    <x v="15"/>
    <x v="15"/>
    <x v="15"/>
    <x v="8"/>
    <x v="140"/>
    <x v="222"/>
    <x v="38"/>
    <x v="225"/>
    <x v="61"/>
    <x v="64"/>
    <x v="1"/>
  </r>
  <r>
    <x v="0"/>
    <x v="15"/>
    <x v="15"/>
    <x v="16"/>
    <x v="16"/>
    <x v="16"/>
    <x v="8"/>
    <x v="140"/>
    <x v="222"/>
    <x v="70"/>
    <x v="82"/>
    <x v="61"/>
    <x v="64"/>
    <x v="1"/>
  </r>
  <r>
    <x v="0"/>
    <x v="15"/>
    <x v="15"/>
    <x v="33"/>
    <x v="33"/>
    <x v="33"/>
    <x v="8"/>
    <x v="140"/>
    <x v="222"/>
    <x v="38"/>
    <x v="225"/>
    <x v="61"/>
    <x v="64"/>
    <x v="1"/>
  </r>
  <r>
    <x v="0"/>
    <x v="16"/>
    <x v="16"/>
    <x v="3"/>
    <x v="3"/>
    <x v="3"/>
    <x v="0"/>
    <x v="75"/>
    <x v="223"/>
    <x v="49"/>
    <x v="227"/>
    <x v="58"/>
    <x v="213"/>
    <x v="1"/>
  </r>
  <r>
    <x v="0"/>
    <x v="16"/>
    <x v="16"/>
    <x v="4"/>
    <x v="4"/>
    <x v="4"/>
    <x v="1"/>
    <x v="93"/>
    <x v="224"/>
    <x v="69"/>
    <x v="3"/>
    <x v="83"/>
    <x v="214"/>
    <x v="1"/>
  </r>
  <r>
    <x v="0"/>
    <x v="16"/>
    <x v="16"/>
    <x v="1"/>
    <x v="1"/>
    <x v="1"/>
    <x v="1"/>
    <x v="93"/>
    <x v="224"/>
    <x v="31"/>
    <x v="228"/>
    <x v="68"/>
    <x v="108"/>
    <x v="4"/>
  </r>
  <r>
    <x v="0"/>
    <x v="16"/>
    <x v="16"/>
    <x v="0"/>
    <x v="0"/>
    <x v="0"/>
    <x v="3"/>
    <x v="106"/>
    <x v="225"/>
    <x v="59"/>
    <x v="229"/>
    <x v="68"/>
    <x v="108"/>
    <x v="1"/>
  </r>
  <r>
    <x v="0"/>
    <x v="16"/>
    <x v="16"/>
    <x v="5"/>
    <x v="5"/>
    <x v="5"/>
    <x v="4"/>
    <x v="54"/>
    <x v="117"/>
    <x v="50"/>
    <x v="230"/>
    <x v="47"/>
    <x v="19"/>
    <x v="1"/>
  </r>
  <r>
    <x v="0"/>
    <x v="16"/>
    <x v="16"/>
    <x v="6"/>
    <x v="6"/>
    <x v="6"/>
    <x v="5"/>
    <x v="95"/>
    <x v="226"/>
    <x v="63"/>
    <x v="231"/>
    <x v="70"/>
    <x v="18"/>
    <x v="1"/>
  </r>
  <r>
    <x v="0"/>
    <x v="16"/>
    <x v="16"/>
    <x v="9"/>
    <x v="9"/>
    <x v="9"/>
    <x v="6"/>
    <x v="80"/>
    <x v="227"/>
    <x v="108"/>
    <x v="232"/>
    <x v="60"/>
    <x v="215"/>
    <x v="1"/>
  </r>
  <r>
    <x v="0"/>
    <x v="16"/>
    <x v="16"/>
    <x v="11"/>
    <x v="11"/>
    <x v="11"/>
    <x v="7"/>
    <x v="82"/>
    <x v="169"/>
    <x v="76"/>
    <x v="119"/>
    <x v="70"/>
    <x v="18"/>
    <x v="1"/>
  </r>
  <r>
    <x v="0"/>
    <x v="16"/>
    <x v="16"/>
    <x v="8"/>
    <x v="8"/>
    <x v="8"/>
    <x v="8"/>
    <x v="129"/>
    <x v="228"/>
    <x v="71"/>
    <x v="233"/>
    <x v="60"/>
    <x v="215"/>
    <x v="1"/>
  </r>
  <r>
    <x v="0"/>
    <x v="16"/>
    <x v="16"/>
    <x v="13"/>
    <x v="13"/>
    <x v="13"/>
    <x v="8"/>
    <x v="129"/>
    <x v="228"/>
    <x v="54"/>
    <x v="153"/>
    <x v="68"/>
    <x v="108"/>
    <x v="1"/>
  </r>
  <r>
    <x v="0"/>
    <x v="16"/>
    <x v="16"/>
    <x v="7"/>
    <x v="7"/>
    <x v="7"/>
    <x v="10"/>
    <x v="130"/>
    <x v="229"/>
    <x v="71"/>
    <x v="233"/>
    <x v="68"/>
    <x v="108"/>
    <x v="1"/>
  </r>
  <r>
    <x v="0"/>
    <x v="16"/>
    <x v="16"/>
    <x v="31"/>
    <x v="31"/>
    <x v="31"/>
    <x v="11"/>
    <x v="131"/>
    <x v="215"/>
    <x v="37"/>
    <x v="181"/>
    <x v="61"/>
    <x v="64"/>
    <x v="1"/>
  </r>
  <r>
    <x v="0"/>
    <x v="16"/>
    <x v="16"/>
    <x v="10"/>
    <x v="10"/>
    <x v="10"/>
    <x v="11"/>
    <x v="131"/>
    <x v="215"/>
    <x v="77"/>
    <x v="234"/>
    <x v="61"/>
    <x v="64"/>
    <x v="1"/>
  </r>
  <r>
    <x v="0"/>
    <x v="16"/>
    <x v="16"/>
    <x v="14"/>
    <x v="14"/>
    <x v="14"/>
    <x v="11"/>
    <x v="131"/>
    <x v="215"/>
    <x v="37"/>
    <x v="181"/>
    <x v="61"/>
    <x v="64"/>
    <x v="1"/>
  </r>
  <r>
    <x v="0"/>
    <x v="16"/>
    <x v="16"/>
    <x v="38"/>
    <x v="38"/>
    <x v="38"/>
    <x v="14"/>
    <x v="135"/>
    <x v="172"/>
    <x v="78"/>
    <x v="235"/>
    <x v="47"/>
    <x v="19"/>
    <x v="1"/>
  </r>
  <r>
    <x v="0"/>
    <x v="16"/>
    <x v="16"/>
    <x v="29"/>
    <x v="29"/>
    <x v="29"/>
    <x v="14"/>
    <x v="135"/>
    <x v="172"/>
    <x v="19"/>
    <x v="236"/>
    <x v="71"/>
    <x v="216"/>
    <x v="4"/>
  </r>
  <r>
    <x v="0"/>
    <x v="16"/>
    <x v="16"/>
    <x v="12"/>
    <x v="12"/>
    <x v="12"/>
    <x v="16"/>
    <x v="136"/>
    <x v="130"/>
    <x v="71"/>
    <x v="233"/>
    <x v="70"/>
    <x v="18"/>
    <x v="1"/>
  </r>
  <r>
    <x v="0"/>
    <x v="16"/>
    <x v="16"/>
    <x v="16"/>
    <x v="16"/>
    <x v="16"/>
    <x v="16"/>
    <x v="136"/>
    <x v="130"/>
    <x v="19"/>
    <x v="236"/>
    <x v="47"/>
    <x v="19"/>
    <x v="1"/>
  </r>
  <r>
    <x v="0"/>
    <x v="16"/>
    <x v="16"/>
    <x v="32"/>
    <x v="32"/>
    <x v="32"/>
    <x v="18"/>
    <x v="141"/>
    <x v="230"/>
    <x v="19"/>
    <x v="236"/>
    <x v="47"/>
    <x v="19"/>
    <x v="1"/>
  </r>
  <r>
    <x v="0"/>
    <x v="16"/>
    <x v="16"/>
    <x v="17"/>
    <x v="17"/>
    <x v="17"/>
    <x v="18"/>
    <x v="141"/>
    <x v="230"/>
    <x v="71"/>
    <x v="233"/>
    <x v="61"/>
    <x v="64"/>
    <x v="1"/>
  </r>
  <r>
    <x v="0"/>
    <x v="16"/>
    <x v="16"/>
    <x v="19"/>
    <x v="19"/>
    <x v="19"/>
    <x v="18"/>
    <x v="141"/>
    <x v="230"/>
    <x v="70"/>
    <x v="82"/>
    <x v="47"/>
    <x v="19"/>
    <x v="1"/>
  </r>
  <r>
    <x v="0"/>
    <x v="17"/>
    <x v="17"/>
    <x v="3"/>
    <x v="3"/>
    <x v="3"/>
    <x v="0"/>
    <x v="79"/>
    <x v="231"/>
    <x v="35"/>
    <x v="237"/>
    <x v="65"/>
    <x v="217"/>
    <x v="1"/>
  </r>
  <r>
    <x v="0"/>
    <x v="17"/>
    <x v="17"/>
    <x v="4"/>
    <x v="4"/>
    <x v="4"/>
    <x v="1"/>
    <x v="88"/>
    <x v="232"/>
    <x v="61"/>
    <x v="238"/>
    <x v="65"/>
    <x v="217"/>
    <x v="1"/>
  </r>
  <r>
    <x v="0"/>
    <x v="17"/>
    <x v="17"/>
    <x v="5"/>
    <x v="5"/>
    <x v="5"/>
    <x v="2"/>
    <x v="70"/>
    <x v="233"/>
    <x v="101"/>
    <x v="239"/>
    <x v="61"/>
    <x v="64"/>
    <x v="1"/>
  </r>
  <r>
    <x v="0"/>
    <x v="17"/>
    <x v="17"/>
    <x v="0"/>
    <x v="0"/>
    <x v="0"/>
    <x v="2"/>
    <x v="70"/>
    <x v="233"/>
    <x v="82"/>
    <x v="240"/>
    <x v="70"/>
    <x v="218"/>
    <x v="1"/>
  </r>
  <r>
    <x v="0"/>
    <x v="17"/>
    <x v="17"/>
    <x v="1"/>
    <x v="1"/>
    <x v="1"/>
    <x v="2"/>
    <x v="70"/>
    <x v="233"/>
    <x v="101"/>
    <x v="239"/>
    <x v="61"/>
    <x v="64"/>
    <x v="1"/>
  </r>
  <r>
    <x v="0"/>
    <x v="17"/>
    <x v="17"/>
    <x v="6"/>
    <x v="6"/>
    <x v="6"/>
    <x v="5"/>
    <x v="81"/>
    <x v="234"/>
    <x v="62"/>
    <x v="241"/>
    <x v="70"/>
    <x v="218"/>
    <x v="1"/>
  </r>
  <r>
    <x v="0"/>
    <x v="17"/>
    <x v="17"/>
    <x v="8"/>
    <x v="8"/>
    <x v="8"/>
    <x v="6"/>
    <x v="84"/>
    <x v="235"/>
    <x v="68"/>
    <x v="215"/>
    <x v="61"/>
    <x v="64"/>
    <x v="1"/>
  </r>
  <r>
    <x v="0"/>
    <x v="17"/>
    <x v="17"/>
    <x v="14"/>
    <x v="14"/>
    <x v="14"/>
    <x v="7"/>
    <x v="135"/>
    <x v="155"/>
    <x v="78"/>
    <x v="242"/>
    <x v="47"/>
    <x v="219"/>
    <x v="1"/>
  </r>
  <r>
    <x v="0"/>
    <x v="17"/>
    <x v="17"/>
    <x v="27"/>
    <x v="27"/>
    <x v="27"/>
    <x v="8"/>
    <x v="136"/>
    <x v="236"/>
    <x v="78"/>
    <x v="242"/>
    <x v="68"/>
    <x v="220"/>
    <x v="1"/>
  </r>
  <r>
    <x v="0"/>
    <x v="17"/>
    <x v="17"/>
    <x v="12"/>
    <x v="12"/>
    <x v="12"/>
    <x v="8"/>
    <x v="136"/>
    <x v="236"/>
    <x v="71"/>
    <x v="218"/>
    <x v="70"/>
    <x v="218"/>
    <x v="1"/>
  </r>
  <r>
    <x v="0"/>
    <x v="17"/>
    <x v="17"/>
    <x v="2"/>
    <x v="2"/>
    <x v="2"/>
    <x v="8"/>
    <x v="136"/>
    <x v="236"/>
    <x v="38"/>
    <x v="243"/>
    <x v="63"/>
    <x v="221"/>
    <x v="1"/>
  </r>
  <r>
    <x v="0"/>
    <x v="17"/>
    <x v="17"/>
    <x v="9"/>
    <x v="9"/>
    <x v="9"/>
    <x v="8"/>
    <x v="136"/>
    <x v="236"/>
    <x v="75"/>
    <x v="244"/>
    <x v="61"/>
    <x v="64"/>
    <x v="1"/>
  </r>
  <r>
    <x v="0"/>
    <x v="17"/>
    <x v="17"/>
    <x v="7"/>
    <x v="7"/>
    <x v="7"/>
    <x v="8"/>
    <x v="136"/>
    <x v="236"/>
    <x v="78"/>
    <x v="242"/>
    <x v="70"/>
    <x v="218"/>
    <x v="1"/>
  </r>
  <r>
    <x v="0"/>
    <x v="17"/>
    <x v="17"/>
    <x v="22"/>
    <x v="22"/>
    <x v="22"/>
    <x v="13"/>
    <x v="141"/>
    <x v="215"/>
    <x v="19"/>
    <x v="245"/>
    <x v="47"/>
    <x v="219"/>
    <x v="1"/>
  </r>
  <r>
    <x v="0"/>
    <x v="17"/>
    <x v="17"/>
    <x v="16"/>
    <x v="16"/>
    <x v="16"/>
    <x v="13"/>
    <x v="141"/>
    <x v="215"/>
    <x v="78"/>
    <x v="242"/>
    <x v="61"/>
    <x v="64"/>
    <x v="1"/>
  </r>
  <r>
    <x v="0"/>
    <x v="17"/>
    <x v="17"/>
    <x v="11"/>
    <x v="11"/>
    <x v="11"/>
    <x v="15"/>
    <x v="137"/>
    <x v="237"/>
    <x v="83"/>
    <x v="246"/>
    <x v="70"/>
    <x v="218"/>
    <x v="1"/>
  </r>
  <r>
    <x v="0"/>
    <x v="17"/>
    <x v="17"/>
    <x v="30"/>
    <x v="30"/>
    <x v="30"/>
    <x v="15"/>
    <x v="137"/>
    <x v="237"/>
    <x v="19"/>
    <x v="245"/>
    <x v="68"/>
    <x v="220"/>
    <x v="1"/>
  </r>
  <r>
    <x v="0"/>
    <x v="17"/>
    <x v="17"/>
    <x v="10"/>
    <x v="10"/>
    <x v="10"/>
    <x v="15"/>
    <x v="137"/>
    <x v="237"/>
    <x v="78"/>
    <x v="242"/>
    <x v="61"/>
    <x v="64"/>
    <x v="1"/>
  </r>
  <r>
    <x v="0"/>
    <x v="17"/>
    <x v="17"/>
    <x v="31"/>
    <x v="31"/>
    <x v="31"/>
    <x v="18"/>
    <x v="138"/>
    <x v="238"/>
    <x v="83"/>
    <x v="246"/>
    <x v="61"/>
    <x v="64"/>
    <x v="1"/>
  </r>
  <r>
    <x v="0"/>
    <x v="17"/>
    <x v="17"/>
    <x v="32"/>
    <x v="32"/>
    <x v="32"/>
    <x v="18"/>
    <x v="138"/>
    <x v="238"/>
    <x v="19"/>
    <x v="245"/>
    <x v="70"/>
    <x v="218"/>
    <x v="1"/>
  </r>
  <r>
    <x v="0"/>
    <x v="17"/>
    <x v="17"/>
    <x v="43"/>
    <x v="43"/>
    <x v="43"/>
    <x v="18"/>
    <x v="138"/>
    <x v="238"/>
    <x v="70"/>
    <x v="82"/>
    <x v="47"/>
    <x v="219"/>
    <x v="1"/>
  </r>
  <r>
    <x v="0"/>
    <x v="17"/>
    <x v="17"/>
    <x v="19"/>
    <x v="19"/>
    <x v="19"/>
    <x v="18"/>
    <x v="138"/>
    <x v="238"/>
    <x v="70"/>
    <x v="82"/>
    <x v="47"/>
    <x v="219"/>
    <x v="1"/>
  </r>
  <r>
    <x v="0"/>
    <x v="18"/>
    <x v="18"/>
    <x v="1"/>
    <x v="1"/>
    <x v="1"/>
    <x v="0"/>
    <x v="87"/>
    <x v="239"/>
    <x v="94"/>
    <x v="247"/>
    <x v="71"/>
    <x v="222"/>
    <x v="1"/>
  </r>
  <r>
    <x v="0"/>
    <x v="18"/>
    <x v="18"/>
    <x v="4"/>
    <x v="4"/>
    <x v="4"/>
    <x v="1"/>
    <x v="52"/>
    <x v="240"/>
    <x v="37"/>
    <x v="248"/>
    <x v="39"/>
    <x v="223"/>
    <x v="1"/>
  </r>
  <r>
    <x v="0"/>
    <x v="18"/>
    <x v="18"/>
    <x v="3"/>
    <x v="3"/>
    <x v="3"/>
    <x v="2"/>
    <x v="54"/>
    <x v="241"/>
    <x v="63"/>
    <x v="249"/>
    <x v="51"/>
    <x v="224"/>
    <x v="1"/>
  </r>
  <r>
    <x v="0"/>
    <x v="18"/>
    <x v="18"/>
    <x v="0"/>
    <x v="0"/>
    <x v="0"/>
    <x v="3"/>
    <x v="67"/>
    <x v="242"/>
    <x v="50"/>
    <x v="250"/>
    <x v="61"/>
    <x v="64"/>
    <x v="1"/>
  </r>
  <r>
    <x v="0"/>
    <x v="18"/>
    <x v="18"/>
    <x v="5"/>
    <x v="5"/>
    <x v="5"/>
    <x v="4"/>
    <x v="57"/>
    <x v="243"/>
    <x v="51"/>
    <x v="251"/>
    <x v="60"/>
    <x v="225"/>
    <x v="1"/>
  </r>
  <r>
    <x v="0"/>
    <x v="18"/>
    <x v="18"/>
    <x v="6"/>
    <x v="6"/>
    <x v="6"/>
    <x v="5"/>
    <x v="71"/>
    <x v="226"/>
    <x v="108"/>
    <x v="252"/>
    <x v="59"/>
    <x v="226"/>
    <x v="1"/>
  </r>
  <r>
    <x v="0"/>
    <x v="18"/>
    <x v="18"/>
    <x v="2"/>
    <x v="2"/>
    <x v="2"/>
    <x v="6"/>
    <x v="72"/>
    <x v="244"/>
    <x v="68"/>
    <x v="253"/>
    <x v="59"/>
    <x v="226"/>
    <x v="1"/>
  </r>
  <r>
    <x v="0"/>
    <x v="18"/>
    <x v="18"/>
    <x v="12"/>
    <x v="12"/>
    <x v="12"/>
    <x v="7"/>
    <x v="82"/>
    <x v="245"/>
    <x v="77"/>
    <x v="254"/>
    <x v="60"/>
    <x v="225"/>
    <x v="1"/>
  </r>
  <r>
    <x v="0"/>
    <x v="18"/>
    <x v="18"/>
    <x v="7"/>
    <x v="7"/>
    <x v="7"/>
    <x v="7"/>
    <x v="82"/>
    <x v="245"/>
    <x v="77"/>
    <x v="254"/>
    <x v="47"/>
    <x v="55"/>
    <x v="1"/>
  </r>
  <r>
    <x v="0"/>
    <x v="18"/>
    <x v="18"/>
    <x v="10"/>
    <x v="10"/>
    <x v="10"/>
    <x v="9"/>
    <x v="129"/>
    <x v="213"/>
    <x v="108"/>
    <x v="252"/>
    <x v="61"/>
    <x v="64"/>
    <x v="1"/>
  </r>
  <r>
    <x v="0"/>
    <x v="18"/>
    <x v="18"/>
    <x v="13"/>
    <x v="13"/>
    <x v="13"/>
    <x v="10"/>
    <x v="84"/>
    <x v="246"/>
    <x v="75"/>
    <x v="51"/>
    <x v="71"/>
    <x v="222"/>
    <x v="1"/>
  </r>
  <r>
    <x v="0"/>
    <x v="18"/>
    <x v="18"/>
    <x v="8"/>
    <x v="8"/>
    <x v="8"/>
    <x v="11"/>
    <x v="130"/>
    <x v="247"/>
    <x v="83"/>
    <x v="255"/>
    <x v="60"/>
    <x v="225"/>
    <x v="1"/>
  </r>
  <r>
    <x v="0"/>
    <x v="18"/>
    <x v="18"/>
    <x v="31"/>
    <x v="31"/>
    <x v="31"/>
    <x v="11"/>
    <x v="130"/>
    <x v="247"/>
    <x v="75"/>
    <x v="51"/>
    <x v="47"/>
    <x v="55"/>
    <x v="1"/>
  </r>
  <r>
    <x v="0"/>
    <x v="18"/>
    <x v="18"/>
    <x v="11"/>
    <x v="11"/>
    <x v="11"/>
    <x v="11"/>
    <x v="130"/>
    <x v="247"/>
    <x v="83"/>
    <x v="255"/>
    <x v="60"/>
    <x v="225"/>
    <x v="1"/>
  </r>
  <r>
    <x v="0"/>
    <x v="18"/>
    <x v="18"/>
    <x v="14"/>
    <x v="14"/>
    <x v="14"/>
    <x v="11"/>
    <x v="130"/>
    <x v="247"/>
    <x v="54"/>
    <x v="232"/>
    <x v="61"/>
    <x v="64"/>
    <x v="1"/>
  </r>
  <r>
    <x v="0"/>
    <x v="18"/>
    <x v="18"/>
    <x v="16"/>
    <x v="16"/>
    <x v="16"/>
    <x v="15"/>
    <x v="131"/>
    <x v="110"/>
    <x v="71"/>
    <x v="256"/>
    <x v="47"/>
    <x v="55"/>
    <x v="1"/>
  </r>
  <r>
    <x v="0"/>
    <x v="18"/>
    <x v="18"/>
    <x v="15"/>
    <x v="15"/>
    <x v="15"/>
    <x v="16"/>
    <x v="135"/>
    <x v="248"/>
    <x v="75"/>
    <x v="51"/>
    <x v="70"/>
    <x v="227"/>
    <x v="1"/>
  </r>
  <r>
    <x v="0"/>
    <x v="18"/>
    <x v="18"/>
    <x v="30"/>
    <x v="30"/>
    <x v="30"/>
    <x v="16"/>
    <x v="135"/>
    <x v="248"/>
    <x v="78"/>
    <x v="257"/>
    <x v="47"/>
    <x v="55"/>
    <x v="1"/>
  </r>
  <r>
    <x v="0"/>
    <x v="18"/>
    <x v="18"/>
    <x v="22"/>
    <x v="22"/>
    <x v="22"/>
    <x v="18"/>
    <x v="136"/>
    <x v="196"/>
    <x v="70"/>
    <x v="82"/>
    <x v="60"/>
    <x v="225"/>
    <x v="1"/>
  </r>
  <r>
    <x v="0"/>
    <x v="18"/>
    <x v="18"/>
    <x v="28"/>
    <x v="28"/>
    <x v="28"/>
    <x v="19"/>
    <x v="141"/>
    <x v="249"/>
    <x v="19"/>
    <x v="210"/>
    <x v="47"/>
    <x v="55"/>
    <x v="1"/>
  </r>
  <r>
    <x v="0"/>
    <x v="18"/>
    <x v="18"/>
    <x v="35"/>
    <x v="35"/>
    <x v="35"/>
    <x v="19"/>
    <x v="141"/>
    <x v="249"/>
    <x v="78"/>
    <x v="257"/>
    <x v="70"/>
    <x v="227"/>
    <x v="1"/>
  </r>
  <r>
    <x v="0"/>
    <x v="18"/>
    <x v="18"/>
    <x v="39"/>
    <x v="39"/>
    <x v="39"/>
    <x v="19"/>
    <x v="141"/>
    <x v="249"/>
    <x v="19"/>
    <x v="210"/>
    <x v="68"/>
    <x v="228"/>
    <x v="1"/>
  </r>
  <r>
    <x v="0"/>
    <x v="18"/>
    <x v="18"/>
    <x v="19"/>
    <x v="19"/>
    <x v="19"/>
    <x v="19"/>
    <x v="141"/>
    <x v="249"/>
    <x v="70"/>
    <x v="82"/>
    <x v="47"/>
    <x v="55"/>
    <x v="1"/>
  </r>
  <r>
    <x v="0"/>
    <x v="18"/>
    <x v="18"/>
    <x v="29"/>
    <x v="29"/>
    <x v="29"/>
    <x v="19"/>
    <x v="141"/>
    <x v="249"/>
    <x v="38"/>
    <x v="258"/>
    <x v="71"/>
    <x v="222"/>
    <x v="1"/>
  </r>
  <r>
    <x v="0"/>
    <x v="19"/>
    <x v="19"/>
    <x v="0"/>
    <x v="0"/>
    <x v="0"/>
    <x v="0"/>
    <x v="142"/>
    <x v="250"/>
    <x v="104"/>
    <x v="259"/>
    <x v="49"/>
    <x v="229"/>
    <x v="1"/>
  </r>
  <r>
    <x v="0"/>
    <x v="19"/>
    <x v="19"/>
    <x v="1"/>
    <x v="1"/>
    <x v="1"/>
    <x v="1"/>
    <x v="133"/>
    <x v="251"/>
    <x v="79"/>
    <x v="260"/>
    <x v="49"/>
    <x v="229"/>
    <x v="1"/>
  </r>
  <r>
    <x v="0"/>
    <x v="19"/>
    <x v="19"/>
    <x v="2"/>
    <x v="2"/>
    <x v="2"/>
    <x v="2"/>
    <x v="46"/>
    <x v="252"/>
    <x v="87"/>
    <x v="261"/>
    <x v="72"/>
    <x v="230"/>
    <x v="1"/>
  </r>
  <r>
    <x v="0"/>
    <x v="19"/>
    <x v="19"/>
    <x v="3"/>
    <x v="3"/>
    <x v="3"/>
    <x v="3"/>
    <x v="63"/>
    <x v="253"/>
    <x v="82"/>
    <x v="262"/>
    <x v="85"/>
    <x v="231"/>
    <x v="1"/>
  </r>
  <r>
    <x v="0"/>
    <x v="19"/>
    <x v="19"/>
    <x v="4"/>
    <x v="4"/>
    <x v="4"/>
    <x v="4"/>
    <x v="76"/>
    <x v="254"/>
    <x v="54"/>
    <x v="263"/>
    <x v="79"/>
    <x v="232"/>
    <x v="1"/>
  </r>
  <r>
    <x v="0"/>
    <x v="19"/>
    <x v="19"/>
    <x v="12"/>
    <x v="12"/>
    <x v="12"/>
    <x v="5"/>
    <x v="113"/>
    <x v="255"/>
    <x v="54"/>
    <x v="263"/>
    <x v="86"/>
    <x v="233"/>
    <x v="1"/>
  </r>
  <r>
    <x v="0"/>
    <x v="19"/>
    <x v="19"/>
    <x v="11"/>
    <x v="11"/>
    <x v="11"/>
    <x v="6"/>
    <x v="114"/>
    <x v="256"/>
    <x v="89"/>
    <x v="264"/>
    <x v="65"/>
    <x v="234"/>
    <x v="1"/>
  </r>
  <r>
    <x v="0"/>
    <x v="19"/>
    <x v="19"/>
    <x v="7"/>
    <x v="7"/>
    <x v="7"/>
    <x v="7"/>
    <x v="134"/>
    <x v="257"/>
    <x v="64"/>
    <x v="265"/>
    <x v="65"/>
    <x v="234"/>
    <x v="1"/>
  </r>
  <r>
    <x v="0"/>
    <x v="19"/>
    <x v="19"/>
    <x v="8"/>
    <x v="8"/>
    <x v="8"/>
    <x v="8"/>
    <x v="88"/>
    <x v="125"/>
    <x v="75"/>
    <x v="266"/>
    <x v="58"/>
    <x v="235"/>
    <x v="1"/>
  </r>
  <r>
    <x v="0"/>
    <x v="19"/>
    <x v="19"/>
    <x v="6"/>
    <x v="6"/>
    <x v="6"/>
    <x v="9"/>
    <x v="68"/>
    <x v="258"/>
    <x v="61"/>
    <x v="267"/>
    <x v="51"/>
    <x v="189"/>
    <x v="1"/>
  </r>
  <r>
    <x v="0"/>
    <x v="19"/>
    <x v="19"/>
    <x v="13"/>
    <x v="13"/>
    <x v="13"/>
    <x v="10"/>
    <x v="94"/>
    <x v="259"/>
    <x v="37"/>
    <x v="127"/>
    <x v="65"/>
    <x v="234"/>
    <x v="1"/>
  </r>
  <r>
    <x v="0"/>
    <x v="19"/>
    <x v="19"/>
    <x v="14"/>
    <x v="14"/>
    <x v="14"/>
    <x v="11"/>
    <x v="71"/>
    <x v="222"/>
    <x v="51"/>
    <x v="268"/>
    <x v="68"/>
    <x v="138"/>
    <x v="1"/>
  </r>
  <r>
    <x v="0"/>
    <x v="19"/>
    <x v="19"/>
    <x v="16"/>
    <x v="16"/>
    <x v="16"/>
    <x v="12"/>
    <x v="96"/>
    <x v="260"/>
    <x v="37"/>
    <x v="127"/>
    <x v="59"/>
    <x v="236"/>
    <x v="1"/>
  </r>
  <r>
    <x v="0"/>
    <x v="19"/>
    <x v="19"/>
    <x v="22"/>
    <x v="22"/>
    <x v="22"/>
    <x v="13"/>
    <x v="90"/>
    <x v="172"/>
    <x v="38"/>
    <x v="269"/>
    <x v="65"/>
    <x v="234"/>
    <x v="1"/>
  </r>
  <r>
    <x v="0"/>
    <x v="19"/>
    <x v="19"/>
    <x v="5"/>
    <x v="5"/>
    <x v="5"/>
    <x v="13"/>
    <x v="90"/>
    <x v="172"/>
    <x v="61"/>
    <x v="267"/>
    <x v="70"/>
    <x v="237"/>
    <x v="1"/>
  </r>
  <r>
    <x v="0"/>
    <x v="19"/>
    <x v="19"/>
    <x v="10"/>
    <x v="10"/>
    <x v="10"/>
    <x v="13"/>
    <x v="90"/>
    <x v="172"/>
    <x v="62"/>
    <x v="14"/>
    <x v="68"/>
    <x v="138"/>
    <x v="1"/>
  </r>
  <r>
    <x v="0"/>
    <x v="19"/>
    <x v="19"/>
    <x v="17"/>
    <x v="17"/>
    <x v="17"/>
    <x v="16"/>
    <x v="81"/>
    <x v="129"/>
    <x v="78"/>
    <x v="270"/>
    <x v="64"/>
    <x v="238"/>
    <x v="1"/>
  </r>
  <r>
    <x v="0"/>
    <x v="19"/>
    <x v="19"/>
    <x v="21"/>
    <x v="21"/>
    <x v="21"/>
    <x v="17"/>
    <x v="82"/>
    <x v="98"/>
    <x v="19"/>
    <x v="157"/>
    <x v="54"/>
    <x v="103"/>
    <x v="1"/>
  </r>
  <r>
    <x v="0"/>
    <x v="19"/>
    <x v="19"/>
    <x v="20"/>
    <x v="20"/>
    <x v="20"/>
    <x v="17"/>
    <x v="82"/>
    <x v="98"/>
    <x v="38"/>
    <x v="269"/>
    <x v="54"/>
    <x v="103"/>
    <x v="4"/>
  </r>
  <r>
    <x v="0"/>
    <x v="19"/>
    <x v="19"/>
    <x v="15"/>
    <x v="15"/>
    <x v="15"/>
    <x v="17"/>
    <x v="82"/>
    <x v="98"/>
    <x v="37"/>
    <x v="127"/>
    <x v="63"/>
    <x v="239"/>
    <x v="1"/>
  </r>
  <r>
    <x v="0"/>
    <x v="20"/>
    <x v="20"/>
    <x v="9"/>
    <x v="9"/>
    <x v="9"/>
    <x v="0"/>
    <x v="54"/>
    <x v="261"/>
    <x v="59"/>
    <x v="271"/>
    <x v="61"/>
    <x v="64"/>
    <x v="4"/>
  </r>
  <r>
    <x v="0"/>
    <x v="20"/>
    <x v="20"/>
    <x v="4"/>
    <x v="4"/>
    <x v="4"/>
    <x v="1"/>
    <x v="129"/>
    <x v="262"/>
    <x v="78"/>
    <x v="215"/>
    <x v="52"/>
    <x v="240"/>
    <x v="1"/>
  </r>
  <r>
    <x v="0"/>
    <x v="20"/>
    <x v="20"/>
    <x v="0"/>
    <x v="0"/>
    <x v="0"/>
    <x v="2"/>
    <x v="130"/>
    <x v="263"/>
    <x v="54"/>
    <x v="272"/>
    <x v="61"/>
    <x v="64"/>
    <x v="1"/>
  </r>
  <r>
    <x v="0"/>
    <x v="20"/>
    <x v="20"/>
    <x v="1"/>
    <x v="1"/>
    <x v="1"/>
    <x v="3"/>
    <x v="136"/>
    <x v="264"/>
    <x v="75"/>
    <x v="216"/>
    <x v="61"/>
    <x v="64"/>
    <x v="1"/>
  </r>
  <r>
    <x v="0"/>
    <x v="20"/>
    <x v="20"/>
    <x v="6"/>
    <x v="6"/>
    <x v="6"/>
    <x v="4"/>
    <x v="141"/>
    <x v="265"/>
    <x v="78"/>
    <x v="215"/>
    <x v="70"/>
    <x v="241"/>
    <x v="1"/>
  </r>
  <r>
    <x v="0"/>
    <x v="20"/>
    <x v="20"/>
    <x v="5"/>
    <x v="5"/>
    <x v="5"/>
    <x v="4"/>
    <x v="141"/>
    <x v="265"/>
    <x v="71"/>
    <x v="273"/>
    <x v="61"/>
    <x v="64"/>
    <x v="1"/>
  </r>
  <r>
    <x v="0"/>
    <x v="20"/>
    <x v="20"/>
    <x v="14"/>
    <x v="14"/>
    <x v="14"/>
    <x v="6"/>
    <x v="137"/>
    <x v="266"/>
    <x v="83"/>
    <x v="274"/>
    <x v="70"/>
    <x v="241"/>
    <x v="1"/>
  </r>
  <r>
    <x v="0"/>
    <x v="20"/>
    <x v="20"/>
    <x v="8"/>
    <x v="8"/>
    <x v="8"/>
    <x v="7"/>
    <x v="138"/>
    <x v="9"/>
    <x v="38"/>
    <x v="129"/>
    <x v="68"/>
    <x v="242"/>
    <x v="1"/>
  </r>
  <r>
    <x v="0"/>
    <x v="20"/>
    <x v="20"/>
    <x v="7"/>
    <x v="7"/>
    <x v="7"/>
    <x v="7"/>
    <x v="138"/>
    <x v="9"/>
    <x v="83"/>
    <x v="274"/>
    <x v="61"/>
    <x v="64"/>
    <x v="1"/>
  </r>
  <r>
    <x v="0"/>
    <x v="20"/>
    <x v="20"/>
    <x v="28"/>
    <x v="28"/>
    <x v="28"/>
    <x v="9"/>
    <x v="139"/>
    <x v="267"/>
    <x v="70"/>
    <x v="82"/>
    <x v="70"/>
    <x v="241"/>
    <x v="4"/>
  </r>
  <r>
    <x v="0"/>
    <x v="20"/>
    <x v="20"/>
    <x v="44"/>
    <x v="44"/>
    <x v="44"/>
    <x v="9"/>
    <x v="139"/>
    <x v="267"/>
    <x v="38"/>
    <x v="129"/>
    <x v="70"/>
    <x v="241"/>
    <x v="1"/>
  </r>
  <r>
    <x v="0"/>
    <x v="20"/>
    <x v="20"/>
    <x v="24"/>
    <x v="24"/>
    <x v="24"/>
    <x v="9"/>
    <x v="139"/>
    <x v="267"/>
    <x v="70"/>
    <x v="82"/>
    <x v="68"/>
    <x v="242"/>
    <x v="1"/>
  </r>
  <r>
    <x v="0"/>
    <x v="20"/>
    <x v="20"/>
    <x v="3"/>
    <x v="3"/>
    <x v="3"/>
    <x v="9"/>
    <x v="139"/>
    <x v="267"/>
    <x v="38"/>
    <x v="129"/>
    <x v="70"/>
    <x v="241"/>
    <x v="1"/>
  </r>
  <r>
    <x v="0"/>
    <x v="20"/>
    <x v="20"/>
    <x v="15"/>
    <x v="15"/>
    <x v="15"/>
    <x v="9"/>
    <x v="139"/>
    <x v="267"/>
    <x v="70"/>
    <x v="82"/>
    <x v="68"/>
    <x v="242"/>
    <x v="1"/>
  </r>
  <r>
    <x v="0"/>
    <x v="20"/>
    <x v="20"/>
    <x v="16"/>
    <x v="16"/>
    <x v="16"/>
    <x v="9"/>
    <x v="139"/>
    <x v="267"/>
    <x v="38"/>
    <x v="129"/>
    <x v="70"/>
    <x v="241"/>
    <x v="1"/>
  </r>
  <r>
    <x v="0"/>
    <x v="20"/>
    <x v="20"/>
    <x v="27"/>
    <x v="27"/>
    <x v="27"/>
    <x v="15"/>
    <x v="140"/>
    <x v="268"/>
    <x v="70"/>
    <x v="82"/>
    <x v="70"/>
    <x v="241"/>
    <x v="1"/>
  </r>
  <r>
    <x v="0"/>
    <x v="20"/>
    <x v="20"/>
    <x v="23"/>
    <x v="23"/>
    <x v="23"/>
    <x v="15"/>
    <x v="140"/>
    <x v="268"/>
    <x v="70"/>
    <x v="82"/>
    <x v="70"/>
    <x v="241"/>
    <x v="1"/>
  </r>
  <r>
    <x v="0"/>
    <x v="20"/>
    <x v="20"/>
    <x v="45"/>
    <x v="45"/>
    <x v="45"/>
    <x v="15"/>
    <x v="140"/>
    <x v="268"/>
    <x v="38"/>
    <x v="129"/>
    <x v="61"/>
    <x v="64"/>
    <x v="1"/>
  </r>
  <r>
    <x v="0"/>
    <x v="20"/>
    <x v="20"/>
    <x v="26"/>
    <x v="26"/>
    <x v="26"/>
    <x v="15"/>
    <x v="140"/>
    <x v="268"/>
    <x v="70"/>
    <x v="82"/>
    <x v="70"/>
    <x v="241"/>
    <x v="1"/>
  </r>
  <r>
    <x v="0"/>
    <x v="20"/>
    <x v="20"/>
    <x v="46"/>
    <x v="46"/>
    <x v="46"/>
    <x v="15"/>
    <x v="140"/>
    <x v="268"/>
    <x v="70"/>
    <x v="82"/>
    <x v="70"/>
    <x v="241"/>
    <x v="1"/>
  </r>
  <r>
    <x v="0"/>
    <x v="20"/>
    <x v="20"/>
    <x v="13"/>
    <x v="13"/>
    <x v="13"/>
    <x v="15"/>
    <x v="140"/>
    <x v="268"/>
    <x v="38"/>
    <x v="129"/>
    <x v="61"/>
    <x v="64"/>
    <x v="1"/>
  </r>
  <r>
    <x v="0"/>
    <x v="20"/>
    <x v="20"/>
    <x v="32"/>
    <x v="32"/>
    <x v="32"/>
    <x v="15"/>
    <x v="140"/>
    <x v="268"/>
    <x v="70"/>
    <x v="82"/>
    <x v="70"/>
    <x v="241"/>
    <x v="1"/>
  </r>
  <r>
    <x v="0"/>
    <x v="20"/>
    <x v="20"/>
    <x v="12"/>
    <x v="12"/>
    <x v="12"/>
    <x v="15"/>
    <x v="140"/>
    <x v="268"/>
    <x v="38"/>
    <x v="129"/>
    <x v="61"/>
    <x v="64"/>
    <x v="1"/>
  </r>
  <r>
    <x v="0"/>
    <x v="20"/>
    <x v="20"/>
    <x v="42"/>
    <x v="42"/>
    <x v="42"/>
    <x v="15"/>
    <x v="140"/>
    <x v="268"/>
    <x v="70"/>
    <x v="82"/>
    <x v="70"/>
    <x v="241"/>
    <x v="1"/>
  </r>
  <r>
    <x v="0"/>
    <x v="20"/>
    <x v="20"/>
    <x v="39"/>
    <x v="39"/>
    <x v="39"/>
    <x v="15"/>
    <x v="140"/>
    <x v="268"/>
    <x v="70"/>
    <x v="82"/>
    <x v="61"/>
    <x v="64"/>
    <x v="1"/>
  </r>
  <r>
    <x v="0"/>
    <x v="20"/>
    <x v="20"/>
    <x v="10"/>
    <x v="10"/>
    <x v="10"/>
    <x v="15"/>
    <x v="140"/>
    <x v="268"/>
    <x v="70"/>
    <x v="82"/>
    <x v="61"/>
    <x v="64"/>
    <x v="1"/>
  </r>
  <r>
    <x v="0"/>
    <x v="20"/>
    <x v="20"/>
    <x v="19"/>
    <x v="19"/>
    <x v="19"/>
    <x v="15"/>
    <x v="140"/>
    <x v="268"/>
    <x v="70"/>
    <x v="82"/>
    <x v="70"/>
    <x v="241"/>
    <x v="1"/>
  </r>
  <r>
    <x v="0"/>
    <x v="21"/>
    <x v="21"/>
    <x v="18"/>
    <x v="18"/>
    <x v="18"/>
    <x v="0"/>
    <x v="72"/>
    <x v="269"/>
    <x v="74"/>
    <x v="275"/>
    <x v="47"/>
    <x v="243"/>
    <x v="1"/>
  </r>
  <r>
    <x v="0"/>
    <x v="21"/>
    <x v="21"/>
    <x v="3"/>
    <x v="3"/>
    <x v="3"/>
    <x v="1"/>
    <x v="84"/>
    <x v="270"/>
    <x v="71"/>
    <x v="276"/>
    <x v="63"/>
    <x v="244"/>
    <x v="1"/>
  </r>
  <r>
    <x v="0"/>
    <x v="21"/>
    <x v="21"/>
    <x v="0"/>
    <x v="0"/>
    <x v="0"/>
    <x v="1"/>
    <x v="84"/>
    <x v="270"/>
    <x v="37"/>
    <x v="277"/>
    <x v="68"/>
    <x v="245"/>
    <x v="1"/>
  </r>
  <r>
    <x v="0"/>
    <x v="21"/>
    <x v="21"/>
    <x v="1"/>
    <x v="1"/>
    <x v="1"/>
    <x v="1"/>
    <x v="84"/>
    <x v="270"/>
    <x v="68"/>
    <x v="272"/>
    <x v="61"/>
    <x v="64"/>
    <x v="1"/>
  </r>
  <r>
    <x v="0"/>
    <x v="21"/>
    <x v="21"/>
    <x v="8"/>
    <x v="8"/>
    <x v="8"/>
    <x v="4"/>
    <x v="131"/>
    <x v="271"/>
    <x v="75"/>
    <x v="278"/>
    <x v="68"/>
    <x v="245"/>
    <x v="1"/>
  </r>
  <r>
    <x v="0"/>
    <x v="21"/>
    <x v="21"/>
    <x v="6"/>
    <x v="6"/>
    <x v="6"/>
    <x v="5"/>
    <x v="136"/>
    <x v="255"/>
    <x v="71"/>
    <x v="276"/>
    <x v="70"/>
    <x v="113"/>
    <x v="1"/>
  </r>
  <r>
    <x v="0"/>
    <x v="21"/>
    <x v="21"/>
    <x v="5"/>
    <x v="5"/>
    <x v="5"/>
    <x v="5"/>
    <x v="136"/>
    <x v="255"/>
    <x v="71"/>
    <x v="276"/>
    <x v="70"/>
    <x v="113"/>
    <x v="1"/>
  </r>
  <r>
    <x v="0"/>
    <x v="21"/>
    <x v="21"/>
    <x v="4"/>
    <x v="4"/>
    <x v="4"/>
    <x v="7"/>
    <x v="141"/>
    <x v="181"/>
    <x v="38"/>
    <x v="279"/>
    <x v="71"/>
    <x v="246"/>
    <x v="1"/>
  </r>
  <r>
    <x v="0"/>
    <x v="21"/>
    <x v="21"/>
    <x v="14"/>
    <x v="14"/>
    <x v="14"/>
    <x v="8"/>
    <x v="137"/>
    <x v="63"/>
    <x v="78"/>
    <x v="280"/>
    <x v="61"/>
    <x v="64"/>
    <x v="1"/>
  </r>
  <r>
    <x v="0"/>
    <x v="21"/>
    <x v="21"/>
    <x v="31"/>
    <x v="31"/>
    <x v="31"/>
    <x v="9"/>
    <x v="138"/>
    <x v="272"/>
    <x v="19"/>
    <x v="234"/>
    <x v="70"/>
    <x v="113"/>
    <x v="1"/>
  </r>
  <r>
    <x v="0"/>
    <x v="21"/>
    <x v="21"/>
    <x v="28"/>
    <x v="28"/>
    <x v="28"/>
    <x v="10"/>
    <x v="139"/>
    <x v="50"/>
    <x v="70"/>
    <x v="82"/>
    <x v="68"/>
    <x v="245"/>
    <x v="1"/>
  </r>
  <r>
    <x v="0"/>
    <x v="21"/>
    <x v="21"/>
    <x v="37"/>
    <x v="37"/>
    <x v="37"/>
    <x v="10"/>
    <x v="139"/>
    <x v="50"/>
    <x v="70"/>
    <x v="82"/>
    <x v="68"/>
    <x v="245"/>
    <x v="1"/>
  </r>
  <r>
    <x v="0"/>
    <x v="21"/>
    <x v="21"/>
    <x v="23"/>
    <x v="23"/>
    <x v="23"/>
    <x v="10"/>
    <x v="139"/>
    <x v="50"/>
    <x v="38"/>
    <x v="279"/>
    <x v="70"/>
    <x v="113"/>
    <x v="1"/>
  </r>
  <r>
    <x v="0"/>
    <x v="21"/>
    <x v="21"/>
    <x v="34"/>
    <x v="34"/>
    <x v="34"/>
    <x v="10"/>
    <x v="139"/>
    <x v="50"/>
    <x v="38"/>
    <x v="279"/>
    <x v="70"/>
    <x v="113"/>
    <x v="1"/>
  </r>
  <r>
    <x v="0"/>
    <x v="21"/>
    <x v="21"/>
    <x v="47"/>
    <x v="47"/>
    <x v="47"/>
    <x v="10"/>
    <x v="139"/>
    <x v="50"/>
    <x v="38"/>
    <x v="279"/>
    <x v="70"/>
    <x v="113"/>
    <x v="1"/>
  </r>
  <r>
    <x v="0"/>
    <x v="21"/>
    <x v="21"/>
    <x v="13"/>
    <x v="13"/>
    <x v="13"/>
    <x v="10"/>
    <x v="139"/>
    <x v="50"/>
    <x v="38"/>
    <x v="279"/>
    <x v="70"/>
    <x v="113"/>
    <x v="1"/>
  </r>
  <r>
    <x v="0"/>
    <x v="21"/>
    <x v="21"/>
    <x v="40"/>
    <x v="40"/>
    <x v="40"/>
    <x v="10"/>
    <x v="139"/>
    <x v="50"/>
    <x v="70"/>
    <x v="82"/>
    <x v="68"/>
    <x v="245"/>
    <x v="1"/>
  </r>
  <r>
    <x v="0"/>
    <x v="21"/>
    <x v="21"/>
    <x v="48"/>
    <x v="48"/>
    <x v="48"/>
    <x v="10"/>
    <x v="139"/>
    <x v="50"/>
    <x v="70"/>
    <x v="82"/>
    <x v="61"/>
    <x v="64"/>
    <x v="1"/>
  </r>
  <r>
    <x v="0"/>
    <x v="21"/>
    <x v="21"/>
    <x v="36"/>
    <x v="36"/>
    <x v="36"/>
    <x v="10"/>
    <x v="139"/>
    <x v="50"/>
    <x v="70"/>
    <x v="82"/>
    <x v="68"/>
    <x v="245"/>
    <x v="1"/>
  </r>
  <r>
    <x v="0"/>
    <x v="21"/>
    <x v="21"/>
    <x v="2"/>
    <x v="2"/>
    <x v="2"/>
    <x v="10"/>
    <x v="139"/>
    <x v="50"/>
    <x v="70"/>
    <x v="82"/>
    <x v="68"/>
    <x v="245"/>
    <x v="1"/>
  </r>
  <r>
    <x v="0"/>
    <x v="21"/>
    <x v="21"/>
    <x v="16"/>
    <x v="16"/>
    <x v="16"/>
    <x v="10"/>
    <x v="139"/>
    <x v="50"/>
    <x v="38"/>
    <x v="279"/>
    <x v="70"/>
    <x v="113"/>
    <x v="1"/>
  </r>
  <r>
    <x v="0"/>
    <x v="21"/>
    <x v="21"/>
    <x v="33"/>
    <x v="33"/>
    <x v="33"/>
    <x v="10"/>
    <x v="139"/>
    <x v="50"/>
    <x v="70"/>
    <x v="82"/>
    <x v="70"/>
    <x v="113"/>
    <x v="4"/>
  </r>
  <r>
    <x v="0"/>
    <x v="21"/>
    <x v="21"/>
    <x v="10"/>
    <x v="10"/>
    <x v="10"/>
    <x v="10"/>
    <x v="139"/>
    <x v="50"/>
    <x v="19"/>
    <x v="234"/>
    <x v="61"/>
    <x v="64"/>
    <x v="1"/>
  </r>
  <r>
    <x v="0"/>
    <x v="21"/>
    <x v="21"/>
    <x v="19"/>
    <x v="19"/>
    <x v="19"/>
    <x v="10"/>
    <x v="139"/>
    <x v="50"/>
    <x v="70"/>
    <x v="82"/>
    <x v="70"/>
    <x v="113"/>
    <x v="1"/>
  </r>
  <r>
    <x v="0"/>
    <x v="22"/>
    <x v="22"/>
    <x v="4"/>
    <x v="4"/>
    <x v="4"/>
    <x v="0"/>
    <x v="87"/>
    <x v="273"/>
    <x v="69"/>
    <x v="281"/>
    <x v="82"/>
    <x v="247"/>
    <x v="1"/>
  </r>
  <r>
    <x v="0"/>
    <x v="22"/>
    <x v="22"/>
    <x v="9"/>
    <x v="9"/>
    <x v="9"/>
    <x v="1"/>
    <x v="94"/>
    <x v="241"/>
    <x v="35"/>
    <x v="277"/>
    <x v="60"/>
    <x v="248"/>
    <x v="1"/>
  </r>
  <r>
    <x v="0"/>
    <x v="22"/>
    <x v="22"/>
    <x v="0"/>
    <x v="0"/>
    <x v="0"/>
    <x v="1"/>
    <x v="94"/>
    <x v="241"/>
    <x v="63"/>
    <x v="282"/>
    <x v="47"/>
    <x v="249"/>
    <x v="1"/>
  </r>
  <r>
    <x v="0"/>
    <x v="22"/>
    <x v="22"/>
    <x v="6"/>
    <x v="6"/>
    <x v="6"/>
    <x v="3"/>
    <x v="71"/>
    <x v="150"/>
    <x v="76"/>
    <x v="278"/>
    <x v="52"/>
    <x v="250"/>
    <x v="1"/>
  </r>
  <r>
    <x v="0"/>
    <x v="22"/>
    <x v="22"/>
    <x v="1"/>
    <x v="1"/>
    <x v="1"/>
    <x v="3"/>
    <x v="71"/>
    <x v="150"/>
    <x v="63"/>
    <x v="282"/>
    <x v="61"/>
    <x v="64"/>
    <x v="1"/>
  </r>
  <r>
    <x v="0"/>
    <x v="22"/>
    <x v="22"/>
    <x v="5"/>
    <x v="5"/>
    <x v="5"/>
    <x v="5"/>
    <x v="80"/>
    <x v="118"/>
    <x v="61"/>
    <x v="283"/>
    <x v="47"/>
    <x v="249"/>
    <x v="1"/>
  </r>
  <r>
    <x v="0"/>
    <x v="22"/>
    <x v="22"/>
    <x v="8"/>
    <x v="8"/>
    <x v="8"/>
    <x v="6"/>
    <x v="90"/>
    <x v="274"/>
    <x v="68"/>
    <x v="276"/>
    <x v="63"/>
    <x v="140"/>
    <x v="1"/>
  </r>
  <r>
    <x v="0"/>
    <x v="22"/>
    <x v="22"/>
    <x v="3"/>
    <x v="3"/>
    <x v="3"/>
    <x v="7"/>
    <x v="83"/>
    <x v="275"/>
    <x v="54"/>
    <x v="284"/>
    <x v="47"/>
    <x v="249"/>
    <x v="1"/>
  </r>
  <r>
    <x v="0"/>
    <x v="22"/>
    <x v="22"/>
    <x v="23"/>
    <x v="23"/>
    <x v="23"/>
    <x v="8"/>
    <x v="129"/>
    <x v="276"/>
    <x v="83"/>
    <x v="33"/>
    <x v="59"/>
    <x v="251"/>
    <x v="1"/>
  </r>
  <r>
    <x v="0"/>
    <x v="22"/>
    <x v="22"/>
    <x v="11"/>
    <x v="11"/>
    <x v="11"/>
    <x v="9"/>
    <x v="131"/>
    <x v="277"/>
    <x v="75"/>
    <x v="285"/>
    <x v="68"/>
    <x v="252"/>
    <x v="1"/>
  </r>
  <r>
    <x v="0"/>
    <x v="22"/>
    <x v="22"/>
    <x v="7"/>
    <x v="7"/>
    <x v="7"/>
    <x v="10"/>
    <x v="135"/>
    <x v="278"/>
    <x v="71"/>
    <x v="213"/>
    <x v="68"/>
    <x v="252"/>
    <x v="1"/>
  </r>
  <r>
    <x v="0"/>
    <x v="22"/>
    <x v="22"/>
    <x v="10"/>
    <x v="10"/>
    <x v="10"/>
    <x v="11"/>
    <x v="136"/>
    <x v="12"/>
    <x v="75"/>
    <x v="285"/>
    <x v="61"/>
    <x v="64"/>
    <x v="1"/>
  </r>
  <r>
    <x v="0"/>
    <x v="22"/>
    <x v="22"/>
    <x v="2"/>
    <x v="2"/>
    <x v="2"/>
    <x v="12"/>
    <x v="141"/>
    <x v="279"/>
    <x v="19"/>
    <x v="279"/>
    <x v="47"/>
    <x v="249"/>
    <x v="1"/>
  </r>
  <r>
    <x v="0"/>
    <x v="22"/>
    <x v="22"/>
    <x v="14"/>
    <x v="14"/>
    <x v="14"/>
    <x v="12"/>
    <x v="141"/>
    <x v="279"/>
    <x v="78"/>
    <x v="234"/>
    <x v="70"/>
    <x v="253"/>
    <x v="1"/>
  </r>
  <r>
    <x v="0"/>
    <x v="22"/>
    <x v="22"/>
    <x v="16"/>
    <x v="16"/>
    <x v="16"/>
    <x v="14"/>
    <x v="137"/>
    <x v="280"/>
    <x v="83"/>
    <x v="33"/>
    <x v="70"/>
    <x v="253"/>
    <x v="1"/>
  </r>
  <r>
    <x v="0"/>
    <x v="22"/>
    <x v="22"/>
    <x v="28"/>
    <x v="28"/>
    <x v="28"/>
    <x v="15"/>
    <x v="138"/>
    <x v="281"/>
    <x v="70"/>
    <x v="82"/>
    <x v="47"/>
    <x v="249"/>
    <x v="1"/>
  </r>
  <r>
    <x v="0"/>
    <x v="22"/>
    <x v="22"/>
    <x v="24"/>
    <x v="24"/>
    <x v="24"/>
    <x v="15"/>
    <x v="138"/>
    <x v="281"/>
    <x v="70"/>
    <x v="82"/>
    <x v="47"/>
    <x v="249"/>
    <x v="1"/>
  </r>
  <r>
    <x v="0"/>
    <x v="22"/>
    <x v="22"/>
    <x v="17"/>
    <x v="17"/>
    <x v="17"/>
    <x v="15"/>
    <x v="138"/>
    <x v="281"/>
    <x v="19"/>
    <x v="279"/>
    <x v="70"/>
    <x v="253"/>
    <x v="1"/>
  </r>
  <r>
    <x v="0"/>
    <x v="22"/>
    <x v="22"/>
    <x v="15"/>
    <x v="15"/>
    <x v="15"/>
    <x v="15"/>
    <x v="138"/>
    <x v="281"/>
    <x v="38"/>
    <x v="286"/>
    <x v="68"/>
    <x v="252"/>
    <x v="1"/>
  </r>
  <r>
    <x v="0"/>
    <x v="22"/>
    <x v="22"/>
    <x v="33"/>
    <x v="33"/>
    <x v="33"/>
    <x v="15"/>
    <x v="138"/>
    <x v="281"/>
    <x v="38"/>
    <x v="286"/>
    <x v="68"/>
    <x v="252"/>
    <x v="1"/>
  </r>
  <r>
    <x v="0"/>
    <x v="22"/>
    <x v="22"/>
    <x v="19"/>
    <x v="19"/>
    <x v="19"/>
    <x v="15"/>
    <x v="138"/>
    <x v="281"/>
    <x v="70"/>
    <x v="82"/>
    <x v="70"/>
    <x v="253"/>
    <x v="1"/>
  </r>
  <r>
    <x v="0"/>
    <x v="23"/>
    <x v="23"/>
    <x v="9"/>
    <x v="9"/>
    <x v="9"/>
    <x v="0"/>
    <x v="143"/>
    <x v="282"/>
    <x v="56"/>
    <x v="287"/>
    <x v="48"/>
    <x v="254"/>
    <x v="1"/>
  </r>
  <r>
    <x v="0"/>
    <x v="23"/>
    <x v="23"/>
    <x v="0"/>
    <x v="0"/>
    <x v="0"/>
    <x v="1"/>
    <x v="79"/>
    <x v="283"/>
    <x v="100"/>
    <x v="288"/>
    <x v="47"/>
    <x v="11"/>
    <x v="1"/>
  </r>
  <r>
    <x v="0"/>
    <x v="23"/>
    <x v="23"/>
    <x v="4"/>
    <x v="4"/>
    <x v="4"/>
    <x v="2"/>
    <x v="80"/>
    <x v="90"/>
    <x v="19"/>
    <x v="98"/>
    <x v="55"/>
    <x v="255"/>
    <x v="1"/>
  </r>
  <r>
    <x v="0"/>
    <x v="23"/>
    <x v="23"/>
    <x v="5"/>
    <x v="5"/>
    <x v="5"/>
    <x v="3"/>
    <x v="81"/>
    <x v="284"/>
    <x v="77"/>
    <x v="289"/>
    <x v="52"/>
    <x v="256"/>
    <x v="1"/>
  </r>
  <r>
    <x v="0"/>
    <x v="23"/>
    <x v="23"/>
    <x v="3"/>
    <x v="3"/>
    <x v="3"/>
    <x v="4"/>
    <x v="84"/>
    <x v="285"/>
    <x v="19"/>
    <x v="98"/>
    <x v="59"/>
    <x v="257"/>
    <x v="1"/>
  </r>
  <r>
    <x v="0"/>
    <x v="23"/>
    <x v="23"/>
    <x v="8"/>
    <x v="8"/>
    <x v="8"/>
    <x v="5"/>
    <x v="130"/>
    <x v="286"/>
    <x v="19"/>
    <x v="98"/>
    <x v="52"/>
    <x v="256"/>
    <x v="1"/>
  </r>
  <r>
    <x v="0"/>
    <x v="23"/>
    <x v="23"/>
    <x v="2"/>
    <x v="2"/>
    <x v="2"/>
    <x v="5"/>
    <x v="130"/>
    <x v="286"/>
    <x v="70"/>
    <x v="82"/>
    <x v="62"/>
    <x v="258"/>
    <x v="1"/>
  </r>
  <r>
    <x v="0"/>
    <x v="23"/>
    <x v="23"/>
    <x v="1"/>
    <x v="1"/>
    <x v="1"/>
    <x v="7"/>
    <x v="131"/>
    <x v="32"/>
    <x v="77"/>
    <x v="289"/>
    <x v="70"/>
    <x v="259"/>
    <x v="1"/>
  </r>
  <r>
    <x v="0"/>
    <x v="23"/>
    <x v="23"/>
    <x v="7"/>
    <x v="7"/>
    <x v="7"/>
    <x v="7"/>
    <x v="131"/>
    <x v="32"/>
    <x v="38"/>
    <x v="290"/>
    <x v="63"/>
    <x v="260"/>
    <x v="1"/>
  </r>
  <r>
    <x v="0"/>
    <x v="23"/>
    <x v="23"/>
    <x v="33"/>
    <x v="33"/>
    <x v="33"/>
    <x v="9"/>
    <x v="135"/>
    <x v="287"/>
    <x v="19"/>
    <x v="98"/>
    <x v="63"/>
    <x v="260"/>
    <x v="1"/>
  </r>
  <r>
    <x v="0"/>
    <x v="23"/>
    <x v="23"/>
    <x v="20"/>
    <x v="20"/>
    <x v="20"/>
    <x v="10"/>
    <x v="137"/>
    <x v="37"/>
    <x v="70"/>
    <x v="82"/>
    <x v="71"/>
    <x v="261"/>
    <x v="1"/>
  </r>
  <r>
    <x v="0"/>
    <x v="23"/>
    <x v="23"/>
    <x v="39"/>
    <x v="39"/>
    <x v="39"/>
    <x v="10"/>
    <x v="137"/>
    <x v="37"/>
    <x v="70"/>
    <x v="82"/>
    <x v="71"/>
    <x v="261"/>
    <x v="1"/>
  </r>
  <r>
    <x v="0"/>
    <x v="23"/>
    <x v="23"/>
    <x v="6"/>
    <x v="6"/>
    <x v="6"/>
    <x v="12"/>
    <x v="138"/>
    <x v="54"/>
    <x v="38"/>
    <x v="290"/>
    <x v="68"/>
    <x v="54"/>
    <x v="1"/>
  </r>
  <r>
    <x v="0"/>
    <x v="23"/>
    <x v="23"/>
    <x v="17"/>
    <x v="17"/>
    <x v="17"/>
    <x v="12"/>
    <x v="138"/>
    <x v="54"/>
    <x v="70"/>
    <x v="82"/>
    <x v="47"/>
    <x v="11"/>
    <x v="1"/>
  </r>
  <r>
    <x v="0"/>
    <x v="23"/>
    <x v="23"/>
    <x v="42"/>
    <x v="42"/>
    <x v="42"/>
    <x v="12"/>
    <x v="138"/>
    <x v="54"/>
    <x v="70"/>
    <x v="82"/>
    <x v="47"/>
    <x v="11"/>
    <x v="1"/>
  </r>
  <r>
    <x v="0"/>
    <x v="23"/>
    <x v="23"/>
    <x v="16"/>
    <x v="16"/>
    <x v="16"/>
    <x v="12"/>
    <x v="138"/>
    <x v="54"/>
    <x v="38"/>
    <x v="290"/>
    <x v="68"/>
    <x v="54"/>
    <x v="1"/>
  </r>
  <r>
    <x v="0"/>
    <x v="23"/>
    <x v="23"/>
    <x v="29"/>
    <x v="29"/>
    <x v="29"/>
    <x v="12"/>
    <x v="138"/>
    <x v="54"/>
    <x v="70"/>
    <x v="82"/>
    <x v="47"/>
    <x v="11"/>
    <x v="1"/>
  </r>
  <r>
    <x v="0"/>
    <x v="23"/>
    <x v="23"/>
    <x v="49"/>
    <x v="49"/>
    <x v="49"/>
    <x v="17"/>
    <x v="139"/>
    <x v="288"/>
    <x v="70"/>
    <x v="82"/>
    <x v="68"/>
    <x v="54"/>
    <x v="1"/>
  </r>
  <r>
    <x v="0"/>
    <x v="23"/>
    <x v="23"/>
    <x v="11"/>
    <x v="11"/>
    <x v="11"/>
    <x v="17"/>
    <x v="139"/>
    <x v="288"/>
    <x v="38"/>
    <x v="290"/>
    <x v="70"/>
    <x v="259"/>
    <x v="1"/>
  </r>
  <r>
    <x v="0"/>
    <x v="23"/>
    <x v="23"/>
    <x v="30"/>
    <x v="30"/>
    <x v="30"/>
    <x v="17"/>
    <x v="139"/>
    <x v="288"/>
    <x v="38"/>
    <x v="290"/>
    <x v="70"/>
    <x v="259"/>
    <x v="1"/>
  </r>
  <r>
    <x v="0"/>
    <x v="23"/>
    <x v="23"/>
    <x v="50"/>
    <x v="50"/>
    <x v="50"/>
    <x v="17"/>
    <x v="139"/>
    <x v="288"/>
    <x v="70"/>
    <x v="82"/>
    <x v="70"/>
    <x v="259"/>
    <x v="1"/>
  </r>
  <r>
    <x v="0"/>
    <x v="23"/>
    <x v="23"/>
    <x v="14"/>
    <x v="14"/>
    <x v="14"/>
    <x v="17"/>
    <x v="139"/>
    <x v="288"/>
    <x v="38"/>
    <x v="290"/>
    <x v="70"/>
    <x v="259"/>
    <x v="1"/>
  </r>
  <r>
    <x v="0"/>
    <x v="24"/>
    <x v="24"/>
    <x v="4"/>
    <x v="4"/>
    <x v="4"/>
    <x v="0"/>
    <x v="82"/>
    <x v="289"/>
    <x v="75"/>
    <x v="291"/>
    <x v="52"/>
    <x v="262"/>
    <x v="1"/>
  </r>
  <r>
    <x v="0"/>
    <x v="24"/>
    <x v="24"/>
    <x v="6"/>
    <x v="6"/>
    <x v="6"/>
    <x v="1"/>
    <x v="84"/>
    <x v="290"/>
    <x v="77"/>
    <x v="272"/>
    <x v="47"/>
    <x v="263"/>
    <x v="1"/>
  </r>
  <r>
    <x v="0"/>
    <x v="24"/>
    <x v="24"/>
    <x v="9"/>
    <x v="9"/>
    <x v="9"/>
    <x v="1"/>
    <x v="84"/>
    <x v="290"/>
    <x v="77"/>
    <x v="272"/>
    <x v="47"/>
    <x v="263"/>
    <x v="1"/>
  </r>
  <r>
    <x v="0"/>
    <x v="24"/>
    <x v="24"/>
    <x v="5"/>
    <x v="5"/>
    <x v="5"/>
    <x v="3"/>
    <x v="135"/>
    <x v="291"/>
    <x v="78"/>
    <x v="292"/>
    <x v="47"/>
    <x v="263"/>
    <x v="1"/>
  </r>
  <r>
    <x v="0"/>
    <x v="24"/>
    <x v="24"/>
    <x v="1"/>
    <x v="1"/>
    <x v="1"/>
    <x v="4"/>
    <x v="136"/>
    <x v="292"/>
    <x v="71"/>
    <x v="293"/>
    <x v="61"/>
    <x v="64"/>
    <x v="1"/>
  </r>
  <r>
    <x v="0"/>
    <x v="24"/>
    <x v="24"/>
    <x v="8"/>
    <x v="8"/>
    <x v="8"/>
    <x v="5"/>
    <x v="141"/>
    <x v="293"/>
    <x v="78"/>
    <x v="292"/>
    <x v="70"/>
    <x v="264"/>
    <x v="1"/>
  </r>
  <r>
    <x v="0"/>
    <x v="24"/>
    <x v="24"/>
    <x v="0"/>
    <x v="0"/>
    <x v="0"/>
    <x v="5"/>
    <x v="141"/>
    <x v="293"/>
    <x v="78"/>
    <x v="292"/>
    <x v="70"/>
    <x v="264"/>
    <x v="1"/>
  </r>
  <r>
    <x v="0"/>
    <x v="24"/>
    <x v="24"/>
    <x v="27"/>
    <x v="27"/>
    <x v="27"/>
    <x v="7"/>
    <x v="137"/>
    <x v="122"/>
    <x v="70"/>
    <x v="82"/>
    <x v="71"/>
    <x v="265"/>
    <x v="1"/>
  </r>
  <r>
    <x v="0"/>
    <x v="24"/>
    <x v="24"/>
    <x v="7"/>
    <x v="7"/>
    <x v="7"/>
    <x v="7"/>
    <x v="137"/>
    <x v="122"/>
    <x v="38"/>
    <x v="233"/>
    <x v="70"/>
    <x v="264"/>
    <x v="1"/>
  </r>
  <r>
    <x v="0"/>
    <x v="24"/>
    <x v="24"/>
    <x v="44"/>
    <x v="44"/>
    <x v="44"/>
    <x v="9"/>
    <x v="138"/>
    <x v="79"/>
    <x v="38"/>
    <x v="233"/>
    <x v="68"/>
    <x v="266"/>
    <x v="1"/>
  </r>
  <r>
    <x v="0"/>
    <x v="24"/>
    <x v="24"/>
    <x v="15"/>
    <x v="15"/>
    <x v="15"/>
    <x v="9"/>
    <x v="138"/>
    <x v="79"/>
    <x v="70"/>
    <x v="82"/>
    <x v="47"/>
    <x v="263"/>
    <x v="1"/>
  </r>
  <r>
    <x v="0"/>
    <x v="24"/>
    <x v="24"/>
    <x v="33"/>
    <x v="33"/>
    <x v="33"/>
    <x v="9"/>
    <x v="138"/>
    <x v="79"/>
    <x v="19"/>
    <x v="294"/>
    <x v="70"/>
    <x v="264"/>
    <x v="1"/>
  </r>
  <r>
    <x v="0"/>
    <x v="24"/>
    <x v="24"/>
    <x v="10"/>
    <x v="10"/>
    <x v="10"/>
    <x v="9"/>
    <x v="138"/>
    <x v="79"/>
    <x v="83"/>
    <x v="295"/>
    <x v="61"/>
    <x v="64"/>
    <x v="1"/>
  </r>
  <r>
    <x v="0"/>
    <x v="24"/>
    <x v="24"/>
    <x v="37"/>
    <x v="37"/>
    <x v="37"/>
    <x v="13"/>
    <x v="139"/>
    <x v="294"/>
    <x v="19"/>
    <x v="294"/>
    <x v="61"/>
    <x v="64"/>
    <x v="1"/>
  </r>
  <r>
    <x v="0"/>
    <x v="24"/>
    <x v="24"/>
    <x v="40"/>
    <x v="40"/>
    <x v="40"/>
    <x v="13"/>
    <x v="139"/>
    <x v="294"/>
    <x v="70"/>
    <x v="82"/>
    <x v="68"/>
    <x v="266"/>
    <x v="1"/>
  </r>
  <r>
    <x v="0"/>
    <x v="24"/>
    <x v="24"/>
    <x v="51"/>
    <x v="51"/>
    <x v="51"/>
    <x v="13"/>
    <x v="139"/>
    <x v="294"/>
    <x v="70"/>
    <x v="82"/>
    <x v="68"/>
    <x v="266"/>
    <x v="1"/>
  </r>
  <r>
    <x v="0"/>
    <x v="24"/>
    <x v="24"/>
    <x v="11"/>
    <x v="11"/>
    <x v="11"/>
    <x v="13"/>
    <x v="139"/>
    <x v="294"/>
    <x v="19"/>
    <x v="294"/>
    <x v="61"/>
    <x v="64"/>
    <x v="1"/>
  </r>
  <r>
    <x v="0"/>
    <x v="24"/>
    <x v="24"/>
    <x v="3"/>
    <x v="3"/>
    <x v="3"/>
    <x v="13"/>
    <x v="139"/>
    <x v="294"/>
    <x v="38"/>
    <x v="233"/>
    <x v="70"/>
    <x v="264"/>
    <x v="1"/>
  </r>
  <r>
    <x v="0"/>
    <x v="24"/>
    <x v="24"/>
    <x v="2"/>
    <x v="2"/>
    <x v="2"/>
    <x v="13"/>
    <x v="139"/>
    <x v="294"/>
    <x v="70"/>
    <x v="82"/>
    <x v="68"/>
    <x v="266"/>
    <x v="1"/>
  </r>
  <r>
    <x v="0"/>
    <x v="24"/>
    <x v="24"/>
    <x v="14"/>
    <x v="14"/>
    <x v="14"/>
    <x v="13"/>
    <x v="139"/>
    <x v="294"/>
    <x v="38"/>
    <x v="233"/>
    <x v="70"/>
    <x v="264"/>
    <x v="1"/>
  </r>
  <r>
    <x v="0"/>
    <x v="25"/>
    <x v="25"/>
    <x v="9"/>
    <x v="9"/>
    <x v="9"/>
    <x v="0"/>
    <x v="144"/>
    <x v="295"/>
    <x v="111"/>
    <x v="296"/>
    <x v="66"/>
    <x v="267"/>
    <x v="1"/>
  </r>
  <r>
    <x v="0"/>
    <x v="25"/>
    <x v="25"/>
    <x v="0"/>
    <x v="0"/>
    <x v="0"/>
    <x v="1"/>
    <x v="145"/>
    <x v="296"/>
    <x v="112"/>
    <x v="259"/>
    <x v="45"/>
    <x v="235"/>
    <x v="1"/>
  </r>
  <r>
    <x v="0"/>
    <x v="25"/>
    <x v="25"/>
    <x v="3"/>
    <x v="3"/>
    <x v="3"/>
    <x v="2"/>
    <x v="91"/>
    <x v="297"/>
    <x v="66"/>
    <x v="297"/>
    <x v="82"/>
    <x v="268"/>
    <x v="1"/>
  </r>
  <r>
    <x v="0"/>
    <x v="25"/>
    <x v="25"/>
    <x v="4"/>
    <x v="4"/>
    <x v="4"/>
    <x v="3"/>
    <x v="50"/>
    <x v="298"/>
    <x v="51"/>
    <x v="298"/>
    <x v="85"/>
    <x v="269"/>
    <x v="1"/>
  </r>
  <r>
    <x v="0"/>
    <x v="25"/>
    <x v="25"/>
    <x v="1"/>
    <x v="1"/>
    <x v="1"/>
    <x v="4"/>
    <x v="51"/>
    <x v="299"/>
    <x v="95"/>
    <x v="299"/>
    <x v="62"/>
    <x v="7"/>
    <x v="1"/>
  </r>
  <r>
    <x v="0"/>
    <x v="25"/>
    <x v="25"/>
    <x v="2"/>
    <x v="2"/>
    <x v="2"/>
    <x v="5"/>
    <x v="66"/>
    <x v="300"/>
    <x v="76"/>
    <x v="52"/>
    <x v="84"/>
    <x v="196"/>
    <x v="1"/>
  </r>
  <r>
    <x v="0"/>
    <x v="25"/>
    <x v="25"/>
    <x v="6"/>
    <x v="6"/>
    <x v="6"/>
    <x v="6"/>
    <x v="52"/>
    <x v="301"/>
    <x v="82"/>
    <x v="300"/>
    <x v="51"/>
    <x v="270"/>
    <x v="1"/>
  </r>
  <r>
    <x v="0"/>
    <x v="25"/>
    <x v="25"/>
    <x v="5"/>
    <x v="5"/>
    <x v="5"/>
    <x v="7"/>
    <x v="106"/>
    <x v="245"/>
    <x v="64"/>
    <x v="301"/>
    <x v="54"/>
    <x v="271"/>
    <x v="1"/>
  </r>
  <r>
    <x v="0"/>
    <x v="25"/>
    <x v="25"/>
    <x v="7"/>
    <x v="7"/>
    <x v="7"/>
    <x v="8"/>
    <x v="88"/>
    <x v="10"/>
    <x v="108"/>
    <x v="302"/>
    <x v="55"/>
    <x v="58"/>
    <x v="1"/>
  </r>
  <r>
    <x v="0"/>
    <x v="25"/>
    <x v="25"/>
    <x v="14"/>
    <x v="14"/>
    <x v="14"/>
    <x v="9"/>
    <x v="56"/>
    <x v="156"/>
    <x v="64"/>
    <x v="301"/>
    <x v="71"/>
    <x v="272"/>
    <x v="1"/>
  </r>
  <r>
    <x v="0"/>
    <x v="25"/>
    <x v="25"/>
    <x v="10"/>
    <x v="10"/>
    <x v="10"/>
    <x v="10"/>
    <x v="70"/>
    <x v="33"/>
    <x v="82"/>
    <x v="300"/>
    <x v="70"/>
    <x v="273"/>
    <x v="1"/>
  </r>
  <r>
    <x v="0"/>
    <x v="25"/>
    <x v="25"/>
    <x v="12"/>
    <x v="12"/>
    <x v="12"/>
    <x v="11"/>
    <x v="57"/>
    <x v="272"/>
    <x v="76"/>
    <x v="52"/>
    <x v="54"/>
    <x v="271"/>
    <x v="1"/>
  </r>
  <r>
    <x v="0"/>
    <x v="25"/>
    <x v="25"/>
    <x v="33"/>
    <x v="33"/>
    <x v="33"/>
    <x v="11"/>
    <x v="57"/>
    <x v="272"/>
    <x v="35"/>
    <x v="95"/>
    <x v="52"/>
    <x v="274"/>
    <x v="1"/>
  </r>
  <r>
    <x v="0"/>
    <x v="25"/>
    <x v="25"/>
    <x v="8"/>
    <x v="8"/>
    <x v="8"/>
    <x v="13"/>
    <x v="94"/>
    <x v="302"/>
    <x v="76"/>
    <x v="52"/>
    <x v="64"/>
    <x v="275"/>
    <x v="1"/>
  </r>
  <r>
    <x v="0"/>
    <x v="25"/>
    <x v="25"/>
    <x v="11"/>
    <x v="11"/>
    <x v="11"/>
    <x v="14"/>
    <x v="80"/>
    <x v="97"/>
    <x v="54"/>
    <x v="131"/>
    <x v="59"/>
    <x v="276"/>
    <x v="1"/>
  </r>
  <r>
    <x v="0"/>
    <x v="25"/>
    <x v="25"/>
    <x v="16"/>
    <x v="16"/>
    <x v="16"/>
    <x v="15"/>
    <x v="96"/>
    <x v="159"/>
    <x v="37"/>
    <x v="98"/>
    <x v="52"/>
    <x v="274"/>
    <x v="1"/>
  </r>
  <r>
    <x v="0"/>
    <x v="25"/>
    <x v="25"/>
    <x v="31"/>
    <x v="31"/>
    <x v="31"/>
    <x v="16"/>
    <x v="81"/>
    <x v="303"/>
    <x v="37"/>
    <x v="98"/>
    <x v="60"/>
    <x v="277"/>
    <x v="1"/>
  </r>
  <r>
    <x v="0"/>
    <x v="25"/>
    <x v="25"/>
    <x v="36"/>
    <x v="36"/>
    <x v="36"/>
    <x v="16"/>
    <x v="81"/>
    <x v="303"/>
    <x v="37"/>
    <x v="98"/>
    <x v="60"/>
    <x v="277"/>
    <x v="1"/>
  </r>
  <r>
    <x v="0"/>
    <x v="25"/>
    <x v="25"/>
    <x v="42"/>
    <x v="42"/>
    <x v="42"/>
    <x v="18"/>
    <x v="82"/>
    <x v="18"/>
    <x v="77"/>
    <x v="303"/>
    <x v="60"/>
    <x v="277"/>
    <x v="1"/>
  </r>
  <r>
    <x v="0"/>
    <x v="25"/>
    <x v="25"/>
    <x v="24"/>
    <x v="24"/>
    <x v="24"/>
    <x v="19"/>
    <x v="129"/>
    <x v="161"/>
    <x v="78"/>
    <x v="290"/>
    <x v="52"/>
    <x v="274"/>
    <x v="1"/>
  </r>
  <r>
    <x v="0"/>
    <x v="25"/>
    <x v="25"/>
    <x v="15"/>
    <x v="15"/>
    <x v="15"/>
    <x v="19"/>
    <x v="129"/>
    <x v="161"/>
    <x v="37"/>
    <x v="98"/>
    <x v="47"/>
    <x v="278"/>
    <x v="1"/>
  </r>
  <r>
    <x v="0"/>
    <x v="26"/>
    <x v="26"/>
    <x v="9"/>
    <x v="9"/>
    <x v="9"/>
    <x v="0"/>
    <x v="130"/>
    <x v="304"/>
    <x v="78"/>
    <x v="304"/>
    <x v="71"/>
    <x v="279"/>
    <x v="4"/>
  </r>
  <r>
    <x v="0"/>
    <x v="26"/>
    <x v="26"/>
    <x v="5"/>
    <x v="5"/>
    <x v="5"/>
    <x v="1"/>
    <x v="131"/>
    <x v="305"/>
    <x v="37"/>
    <x v="305"/>
    <x v="61"/>
    <x v="64"/>
    <x v="1"/>
  </r>
  <r>
    <x v="0"/>
    <x v="26"/>
    <x v="26"/>
    <x v="4"/>
    <x v="4"/>
    <x v="4"/>
    <x v="2"/>
    <x v="141"/>
    <x v="306"/>
    <x v="83"/>
    <x v="306"/>
    <x v="68"/>
    <x v="280"/>
    <x v="1"/>
  </r>
  <r>
    <x v="0"/>
    <x v="26"/>
    <x v="26"/>
    <x v="3"/>
    <x v="3"/>
    <x v="3"/>
    <x v="2"/>
    <x v="141"/>
    <x v="306"/>
    <x v="78"/>
    <x v="304"/>
    <x v="70"/>
    <x v="246"/>
    <x v="1"/>
  </r>
  <r>
    <x v="0"/>
    <x v="26"/>
    <x v="26"/>
    <x v="6"/>
    <x v="6"/>
    <x v="6"/>
    <x v="4"/>
    <x v="138"/>
    <x v="220"/>
    <x v="19"/>
    <x v="307"/>
    <x v="70"/>
    <x v="246"/>
    <x v="1"/>
  </r>
  <r>
    <x v="0"/>
    <x v="26"/>
    <x v="26"/>
    <x v="1"/>
    <x v="1"/>
    <x v="1"/>
    <x v="4"/>
    <x v="138"/>
    <x v="220"/>
    <x v="83"/>
    <x v="306"/>
    <x v="61"/>
    <x v="64"/>
    <x v="1"/>
  </r>
  <r>
    <x v="0"/>
    <x v="26"/>
    <x v="26"/>
    <x v="32"/>
    <x v="32"/>
    <x v="32"/>
    <x v="6"/>
    <x v="139"/>
    <x v="221"/>
    <x v="19"/>
    <x v="307"/>
    <x v="61"/>
    <x v="64"/>
    <x v="1"/>
  </r>
  <r>
    <x v="0"/>
    <x v="26"/>
    <x v="26"/>
    <x v="7"/>
    <x v="7"/>
    <x v="7"/>
    <x v="6"/>
    <x v="139"/>
    <x v="221"/>
    <x v="70"/>
    <x v="82"/>
    <x v="61"/>
    <x v="64"/>
    <x v="1"/>
  </r>
  <r>
    <x v="0"/>
    <x v="26"/>
    <x v="26"/>
    <x v="27"/>
    <x v="27"/>
    <x v="27"/>
    <x v="8"/>
    <x v="140"/>
    <x v="222"/>
    <x v="70"/>
    <x v="82"/>
    <x v="61"/>
    <x v="64"/>
    <x v="1"/>
  </r>
  <r>
    <x v="0"/>
    <x v="26"/>
    <x v="26"/>
    <x v="18"/>
    <x v="18"/>
    <x v="18"/>
    <x v="8"/>
    <x v="140"/>
    <x v="222"/>
    <x v="38"/>
    <x v="308"/>
    <x v="61"/>
    <x v="64"/>
    <x v="1"/>
  </r>
  <r>
    <x v="0"/>
    <x v="26"/>
    <x v="26"/>
    <x v="44"/>
    <x v="44"/>
    <x v="44"/>
    <x v="8"/>
    <x v="140"/>
    <x v="222"/>
    <x v="38"/>
    <x v="308"/>
    <x v="61"/>
    <x v="64"/>
    <x v="1"/>
  </r>
  <r>
    <x v="0"/>
    <x v="26"/>
    <x v="26"/>
    <x v="48"/>
    <x v="48"/>
    <x v="48"/>
    <x v="8"/>
    <x v="140"/>
    <x v="222"/>
    <x v="70"/>
    <x v="82"/>
    <x v="70"/>
    <x v="246"/>
    <x v="1"/>
  </r>
  <r>
    <x v="0"/>
    <x v="26"/>
    <x v="26"/>
    <x v="49"/>
    <x v="49"/>
    <x v="49"/>
    <x v="8"/>
    <x v="140"/>
    <x v="222"/>
    <x v="70"/>
    <x v="82"/>
    <x v="70"/>
    <x v="246"/>
    <x v="1"/>
  </r>
  <r>
    <x v="0"/>
    <x v="26"/>
    <x v="26"/>
    <x v="0"/>
    <x v="0"/>
    <x v="0"/>
    <x v="8"/>
    <x v="140"/>
    <x v="222"/>
    <x v="38"/>
    <x v="308"/>
    <x v="61"/>
    <x v="64"/>
    <x v="1"/>
  </r>
  <r>
    <x v="0"/>
    <x v="26"/>
    <x v="26"/>
    <x v="39"/>
    <x v="39"/>
    <x v="39"/>
    <x v="8"/>
    <x v="140"/>
    <x v="222"/>
    <x v="70"/>
    <x v="82"/>
    <x v="61"/>
    <x v="64"/>
    <x v="1"/>
  </r>
  <r>
    <x v="0"/>
    <x v="26"/>
    <x v="26"/>
    <x v="33"/>
    <x v="33"/>
    <x v="33"/>
    <x v="8"/>
    <x v="140"/>
    <x v="222"/>
    <x v="70"/>
    <x v="82"/>
    <x v="70"/>
    <x v="246"/>
    <x v="1"/>
  </r>
  <r>
    <x v="0"/>
    <x v="26"/>
    <x v="26"/>
    <x v="19"/>
    <x v="19"/>
    <x v="19"/>
    <x v="8"/>
    <x v="140"/>
    <x v="222"/>
    <x v="70"/>
    <x v="82"/>
    <x v="61"/>
    <x v="64"/>
    <x v="1"/>
  </r>
  <r>
    <x v="0"/>
    <x v="27"/>
    <x v="27"/>
    <x v="9"/>
    <x v="9"/>
    <x v="9"/>
    <x v="0"/>
    <x v="84"/>
    <x v="307"/>
    <x v="37"/>
    <x v="309"/>
    <x v="68"/>
    <x v="281"/>
    <x v="1"/>
  </r>
  <r>
    <x v="0"/>
    <x v="27"/>
    <x v="27"/>
    <x v="5"/>
    <x v="5"/>
    <x v="5"/>
    <x v="1"/>
    <x v="137"/>
    <x v="308"/>
    <x v="83"/>
    <x v="310"/>
    <x v="70"/>
    <x v="282"/>
    <x v="1"/>
  </r>
  <r>
    <x v="0"/>
    <x v="27"/>
    <x v="27"/>
    <x v="0"/>
    <x v="0"/>
    <x v="0"/>
    <x v="2"/>
    <x v="138"/>
    <x v="263"/>
    <x v="38"/>
    <x v="311"/>
    <x v="68"/>
    <x v="281"/>
    <x v="1"/>
  </r>
  <r>
    <x v="0"/>
    <x v="27"/>
    <x v="27"/>
    <x v="1"/>
    <x v="1"/>
    <x v="1"/>
    <x v="2"/>
    <x v="138"/>
    <x v="263"/>
    <x v="83"/>
    <x v="310"/>
    <x v="61"/>
    <x v="64"/>
    <x v="1"/>
  </r>
  <r>
    <x v="0"/>
    <x v="27"/>
    <x v="27"/>
    <x v="48"/>
    <x v="48"/>
    <x v="48"/>
    <x v="4"/>
    <x v="139"/>
    <x v="264"/>
    <x v="70"/>
    <x v="82"/>
    <x v="70"/>
    <x v="282"/>
    <x v="1"/>
  </r>
  <r>
    <x v="0"/>
    <x v="27"/>
    <x v="27"/>
    <x v="10"/>
    <x v="10"/>
    <x v="10"/>
    <x v="4"/>
    <x v="139"/>
    <x v="264"/>
    <x v="70"/>
    <x v="82"/>
    <x v="70"/>
    <x v="282"/>
    <x v="1"/>
  </r>
  <r>
    <x v="0"/>
    <x v="27"/>
    <x v="27"/>
    <x v="28"/>
    <x v="28"/>
    <x v="28"/>
    <x v="6"/>
    <x v="140"/>
    <x v="9"/>
    <x v="70"/>
    <x v="82"/>
    <x v="70"/>
    <x v="282"/>
    <x v="1"/>
  </r>
  <r>
    <x v="0"/>
    <x v="27"/>
    <x v="27"/>
    <x v="25"/>
    <x v="25"/>
    <x v="25"/>
    <x v="6"/>
    <x v="140"/>
    <x v="9"/>
    <x v="38"/>
    <x v="311"/>
    <x v="61"/>
    <x v="64"/>
    <x v="1"/>
  </r>
  <r>
    <x v="0"/>
    <x v="27"/>
    <x v="27"/>
    <x v="52"/>
    <x v="52"/>
    <x v="52"/>
    <x v="6"/>
    <x v="140"/>
    <x v="9"/>
    <x v="38"/>
    <x v="311"/>
    <x v="61"/>
    <x v="64"/>
    <x v="1"/>
  </r>
  <r>
    <x v="0"/>
    <x v="27"/>
    <x v="27"/>
    <x v="53"/>
    <x v="53"/>
    <x v="53"/>
    <x v="6"/>
    <x v="140"/>
    <x v="9"/>
    <x v="38"/>
    <x v="311"/>
    <x v="61"/>
    <x v="64"/>
    <x v="1"/>
  </r>
  <r>
    <x v="0"/>
    <x v="27"/>
    <x v="27"/>
    <x v="11"/>
    <x v="11"/>
    <x v="11"/>
    <x v="6"/>
    <x v="140"/>
    <x v="9"/>
    <x v="38"/>
    <x v="311"/>
    <x v="61"/>
    <x v="64"/>
    <x v="1"/>
  </r>
  <r>
    <x v="0"/>
    <x v="27"/>
    <x v="27"/>
    <x v="3"/>
    <x v="3"/>
    <x v="3"/>
    <x v="6"/>
    <x v="140"/>
    <x v="9"/>
    <x v="38"/>
    <x v="311"/>
    <x v="61"/>
    <x v="64"/>
    <x v="1"/>
  </r>
  <r>
    <x v="0"/>
    <x v="27"/>
    <x v="27"/>
    <x v="39"/>
    <x v="39"/>
    <x v="39"/>
    <x v="6"/>
    <x v="140"/>
    <x v="9"/>
    <x v="70"/>
    <x v="82"/>
    <x v="61"/>
    <x v="64"/>
    <x v="1"/>
  </r>
  <r>
    <x v="0"/>
    <x v="27"/>
    <x v="27"/>
    <x v="33"/>
    <x v="33"/>
    <x v="33"/>
    <x v="6"/>
    <x v="140"/>
    <x v="9"/>
    <x v="70"/>
    <x v="82"/>
    <x v="61"/>
    <x v="64"/>
    <x v="1"/>
  </r>
  <r>
    <x v="0"/>
    <x v="27"/>
    <x v="27"/>
    <x v="7"/>
    <x v="7"/>
    <x v="7"/>
    <x v="6"/>
    <x v="140"/>
    <x v="9"/>
    <x v="70"/>
    <x v="82"/>
    <x v="61"/>
    <x v="64"/>
    <x v="1"/>
  </r>
  <r>
    <x v="0"/>
    <x v="27"/>
    <x v="27"/>
    <x v="14"/>
    <x v="14"/>
    <x v="14"/>
    <x v="6"/>
    <x v="140"/>
    <x v="9"/>
    <x v="38"/>
    <x v="311"/>
    <x v="61"/>
    <x v="64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6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0"/>
  </r>
  <r>
    <x v="0"/>
    <x v="0"/>
    <x v="0"/>
    <x v="6"/>
    <x v="6"/>
    <x v="6"/>
    <x v="6"/>
    <x v="6"/>
    <x v="6"/>
    <x v="6"/>
    <x v="6"/>
    <x v="6"/>
    <x v="6"/>
    <x v="1"/>
  </r>
  <r>
    <x v="0"/>
    <x v="0"/>
    <x v="0"/>
    <x v="7"/>
    <x v="7"/>
    <x v="7"/>
    <x v="7"/>
    <x v="7"/>
    <x v="7"/>
    <x v="7"/>
    <x v="7"/>
    <x v="7"/>
    <x v="7"/>
    <x v="0"/>
  </r>
  <r>
    <x v="0"/>
    <x v="0"/>
    <x v="0"/>
    <x v="8"/>
    <x v="8"/>
    <x v="8"/>
    <x v="8"/>
    <x v="8"/>
    <x v="8"/>
    <x v="8"/>
    <x v="8"/>
    <x v="8"/>
    <x v="8"/>
    <x v="0"/>
  </r>
  <r>
    <x v="0"/>
    <x v="0"/>
    <x v="0"/>
    <x v="9"/>
    <x v="9"/>
    <x v="9"/>
    <x v="9"/>
    <x v="9"/>
    <x v="9"/>
    <x v="9"/>
    <x v="9"/>
    <x v="9"/>
    <x v="9"/>
    <x v="0"/>
  </r>
  <r>
    <x v="0"/>
    <x v="0"/>
    <x v="0"/>
    <x v="10"/>
    <x v="10"/>
    <x v="10"/>
    <x v="10"/>
    <x v="10"/>
    <x v="10"/>
    <x v="10"/>
    <x v="10"/>
    <x v="10"/>
    <x v="10"/>
    <x v="1"/>
  </r>
  <r>
    <x v="0"/>
    <x v="0"/>
    <x v="0"/>
    <x v="11"/>
    <x v="11"/>
    <x v="11"/>
    <x v="11"/>
    <x v="11"/>
    <x v="11"/>
    <x v="11"/>
    <x v="11"/>
    <x v="11"/>
    <x v="11"/>
    <x v="0"/>
  </r>
  <r>
    <x v="0"/>
    <x v="0"/>
    <x v="0"/>
    <x v="12"/>
    <x v="12"/>
    <x v="12"/>
    <x v="12"/>
    <x v="12"/>
    <x v="12"/>
    <x v="12"/>
    <x v="12"/>
    <x v="12"/>
    <x v="12"/>
    <x v="0"/>
  </r>
  <r>
    <x v="0"/>
    <x v="0"/>
    <x v="0"/>
    <x v="13"/>
    <x v="13"/>
    <x v="13"/>
    <x v="13"/>
    <x v="13"/>
    <x v="13"/>
    <x v="13"/>
    <x v="13"/>
    <x v="13"/>
    <x v="13"/>
    <x v="0"/>
  </r>
  <r>
    <x v="0"/>
    <x v="0"/>
    <x v="0"/>
    <x v="14"/>
    <x v="14"/>
    <x v="14"/>
    <x v="14"/>
    <x v="14"/>
    <x v="14"/>
    <x v="14"/>
    <x v="14"/>
    <x v="14"/>
    <x v="14"/>
    <x v="0"/>
  </r>
  <r>
    <x v="0"/>
    <x v="0"/>
    <x v="0"/>
    <x v="15"/>
    <x v="15"/>
    <x v="15"/>
    <x v="15"/>
    <x v="15"/>
    <x v="15"/>
    <x v="15"/>
    <x v="15"/>
    <x v="15"/>
    <x v="15"/>
    <x v="0"/>
  </r>
  <r>
    <x v="0"/>
    <x v="0"/>
    <x v="0"/>
    <x v="16"/>
    <x v="16"/>
    <x v="16"/>
    <x v="16"/>
    <x v="16"/>
    <x v="16"/>
    <x v="16"/>
    <x v="16"/>
    <x v="16"/>
    <x v="16"/>
    <x v="2"/>
  </r>
  <r>
    <x v="0"/>
    <x v="0"/>
    <x v="0"/>
    <x v="17"/>
    <x v="17"/>
    <x v="17"/>
    <x v="17"/>
    <x v="17"/>
    <x v="17"/>
    <x v="17"/>
    <x v="17"/>
    <x v="17"/>
    <x v="17"/>
    <x v="0"/>
  </r>
  <r>
    <x v="0"/>
    <x v="0"/>
    <x v="0"/>
    <x v="18"/>
    <x v="18"/>
    <x v="18"/>
    <x v="18"/>
    <x v="18"/>
    <x v="18"/>
    <x v="18"/>
    <x v="18"/>
    <x v="18"/>
    <x v="18"/>
    <x v="0"/>
  </r>
  <r>
    <x v="0"/>
    <x v="0"/>
    <x v="0"/>
    <x v="19"/>
    <x v="19"/>
    <x v="19"/>
    <x v="19"/>
    <x v="19"/>
    <x v="19"/>
    <x v="19"/>
    <x v="19"/>
    <x v="19"/>
    <x v="19"/>
    <x v="0"/>
  </r>
  <r>
    <x v="0"/>
    <x v="1"/>
    <x v="1"/>
    <x v="0"/>
    <x v="0"/>
    <x v="0"/>
    <x v="0"/>
    <x v="20"/>
    <x v="20"/>
    <x v="14"/>
    <x v="20"/>
    <x v="20"/>
    <x v="20"/>
    <x v="0"/>
  </r>
  <r>
    <x v="0"/>
    <x v="1"/>
    <x v="1"/>
    <x v="2"/>
    <x v="2"/>
    <x v="2"/>
    <x v="1"/>
    <x v="21"/>
    <x v="21"/>
    <x v="20"/>
    <x v="21"/>
    <x v="21"/>
    <x v="21"/>
    <x v="0"/>
  </r>
  <r>
    <x v="0"/>
    <x v="1"/>
    <x v="1"/>
    <x v="1"/>
    <x v="1"/>
    <x v="1"/>
    <x v="2"/>
    <x v="22"/>
    <x v="22"/>
    <x v="21"/>
    <x v="22"/>
    <x v="6"/>
    <x v="22"/>
    <x v="0"/>
  </r>
  <r>
    <x v="0"/>
    <x v="1"/>
    <x v="1"/>
    <x v="20"/>
    <x v="20"/>
    <x v="20"/>
    <x v="3"/>
    <x v="23"/>
    <x v="23"/>
    <x v="22"/>
    <x v="23"/>
    <x v="22"/>
    <x v="23"/>
    <x v="0"/>
  </r>
  <r>
    <x v="0"/>
    <x v="1"/>
    <x v="1"/>
    <x v="4"/>
    <x v="4"/>
    <x v="4"/>
    <x v="4"/>
    <x v="24"/>
    <x v="24"/>
    <x v="23"/>
    <x v="24"/>
    <x v="23"/>
    <x v="24"/>
    <x v="0"/>
  </r>
  <r>
    <x v="0"/>
    <x v="1"/>
    <x v="1"/>
    <x v="12"/>
    <x v="12"/>
    <x v="12"/>
    <x v="5"/>
    <x v="25"/>
    <x v="25"/>
    <x v="24"/>
    <x v="25"/>
    <x v="24"/>
    <x v="25"/>
    <x v="0"/>
  </r>
  <r>
    <x v="0"/>
    <x v="1"/>
    <x v="1"/>
    <x v="3"/>
    <x v="3"/>
    <x v="3"/>
    <x v="6"/>
    <x v="26"/>
    <x v="26"/>
    <x v="25"/>
    <x v="26"/>
    <x v="25"/>
    <x v="26"/>
    <x v="0"/>
  </r>
  <r>
    <x v="0"/>
    <x v="1"/>
    <x v="1"/>
    <x v="6"/>
    <x v="6"/>
    <x v="6"/>
    <x v="7"/>
    <x v="27"/>
    <x v="27"/>
    <x v="26"/>
    <x v="27"/>
    <x v="26"/>
    <x v="27"/>
    <x v="0"/>
  </r>
  <r>
    <x v="0"/>
    <x v="1"/>
    <x v="1"/>
    <x v="10"/>
    <x v="10"/>
    <x v="10"/>
    <x v="8"/>
    <x v="28"/>
    <x v="28"/>
    <x v="27"/>
    <x v="28"/>
    <x v="27"/>
    <x v="28"/>
    <x v="1"/>
  </r>
  <r>
    <x v="0"/>
    <x v="1"/>
    <x v="1"/>
    <x v="9"/>
    <x v="9"/>
    <x v="9"/>
    <x v="9"/>
    <x v="29"/>
    <x v="7"/>
    <x v="28"/>
    <x v="29"/>
    <x v="28"/>
    <x v="29"/>
    <x v="0"/>
  </r>
  <r>
    <x v="0"/>
    <x v="1"/>
    <x v="1"/>
    <x v="21"/>
    <x v="21"/>
    <x v="21"/>
    <x v="10"/>
    <x v="30"/>
    <x v="29"/>
    <x v="29"/>
    <x v="30"/>
    <x v="29"/>
    <x v="30"/>
    <x v="0"/>
  </r>
  <r>
    <x v="0"/>
    <x v="1"/>
    <x v="1"/>
    <x v="22"/>
    <x v="22"/>
    <x v="22"/>
    <x v="11"/>
    <x v="31"/>
    <x v="30"/>
    <x v="30"/>
    <x v="31"/>
    <x v="30"/>
    <x v="31"/>
    <x v="0"/>
  </r>
  <r>
    <x v="0"/>
    <x v="1"/>
    <x v="1"/>
    <x v="23"/>
    <x v="23"/>
    <x v="23"/>
    <x v="11"/>
    <x v="31"/>
    <x v="30"/>
    <x v="31"/>
    <x v="9"/>
    <x v="31"/>
    <x v="32"/>
    <x v="0"/>
  </r>
  <r>
    <x v="0"/>
    <x v="1"/>
    <x v="1"/>
    <x v="15"/>
    <x v="15"/>
    <x v="15"/>
    <x v="13"/>
    <x v="32"/>
    <x v="31"/>
    <x v="32"/>
    <x v="32"/>
    <x v="32"/>
    <x v="33"/>
    <x v="0"/>
  </r>
  <r>
    <x v="0"/>
    <x v="1"/>
    <x v="1"/>
    <x v="7"/>
    <x v="7"/>
    <x v="7"/>
    <x v="14"/>
    <x v="33"/>
    <x v="32"/>
    <x v="33"/>
    <x v="33"/>
    <x v="33"/>
    <x v="34"/>
    <x v="0"/>
  </r>
  <r>
    <x v="0"/>
    <x v="1"/>
    <x v="1"/>
    <x v="19"/>
    <x v="19"/>
    <x v="19"/>
    <x v="15"/>
    <x v="34"/>
    <x v="33"/>
    <x v="34"/>
    <x v="34"/>
    <x v="34"/>
    <x v="35"/>
    <x v="0"/>
  </r>
  <r>
    <x v="0"/>
    <x v="1"/>
    <x v="1"/>
    <x v="24"/>
    <x v="24"/>
    <x v="24"/>
    <x v="16"/>
    <x v="35"/>
    <x v="34"/>
    <x v="35"/>
    <x v="35"/>
    <x v="35"/>
    <x v="36"/>
    <x v="0"/>
  </r>
  <r>
    <x v="0"/>
    <x v="1"/>
    <x v="1"/>
    <x v="13"/>
    <x v="13"/>
    <x v="13"/>
    <x v="17"/>
    <x v="36"/>
    <x v="35"/>
    <x v="36"/>
    <x v="36"/>
    <x v="36"/>
    <x v="37"/>
    <x v="0"/>
  </r>
  <r>
    <x v="0"/>
    <x v="1"/>
    <x v="1"/>
    <x v="25"/>
    <x v="25"/>
    <x v="25"/>
    <x v="18"/>
    <x v="37"/>
    <x v="36"/>
    <x v="37"/>
    <x v="37"/>
    <x v="16"/>
    <x v="38"/>
    <x v="0"/>
  </r>
  <r>
    <x v="0"/>
    <x v="1"/>
    <x v="1"/>
    <x v="26"/>
    <x v="26"/>
    <x v="26"/>
    <x v="19"/>
    <x v="38"/>
    <x v="37"/>
    <x v="38"/>
    <x v="38"/>
    <x v="35"/>
    <x v="36"/>
    <x v="0"/>
  </r>
  <r>
    <x v="0"/>
    <x v="2"/>
    <x v="2"/>
    <x v="27"/>
    <x v="27"/>
    <x v="27"/>
    <x v="0"/>
    <x v="30"/>
    <x v="38"/>
    <x v="21"/>
    <x v="39"/>
    <x v="33"/>
    <x v="39"/>
    <x v="0"/>
  </r>
  <r>
    <x v="0"/>
    <x v="2"/>
    <x v="2"/>
    <x v="0"/>
    <x v="0"/>
    <x v="0"/>
    <x v="1"/>
    <x v="39"/>
    <x v="39"/>
    <x v="39"/>
    <x v="40"/>
    <x v="28"/>
    <x v="40"/>
    <x v="0"/>
  </r>
  <r>
    <x v="0"/>
    <x v="2"/>
    <x v="2"/>
    <x v="4"/>
    <x v="4"/>
    <x v="4"/>
    <x v="2"/>
    <x v="40"/>
    <x v="40"/>
    <x v="40"/>
    <x v="41"/>
    <x v="12"/>
    <x v="41"/>
    <x v="0"/>
  </r>
  <r>
    <x v="0"/>
    <x v="2"/>
    <x v="2"/>
    <x v="2"/>
    <x v="2"/>
    <x v="2"/>
    <x v="3"/>
    <x v="41"/>
    <x v="41"/>
    <x v="35"/>
    <x v="42"/>
    <x v="24"/>
    <x v="42"/>
    <x v="0"/>
  </r>
  <r>
    <x v="0"/>
    <x v="2"/>
    <x v="2"/>
    <x v="12"/>
    <x v="12"/>
    <x v="12"/>
    <x v="4"/>
    <x v="42"/>
    <x v="42"/>
    <x v="41"/>
    <x v="43"/>
    <x v="37"/>
    <x v="43"/>
    <x v="0"/>
  </r>
  <r>
    <x v="0"/>
    <x v="2"/>
    <x v="2"/>
    <x v="1"/>
    <x v="1"/>
    <x v="1"/>
    <x v="5"/>
    <x v="43"/>
    <x v="4"/>
    <x v="42"/>
    <x v="44"/>
    <x v="31"/>
    <x v="44"/>
    <x v="0"/>
  </r>
  <r>
    <x v="0"/>
    <x v="2"/>
    <x v="2"/>
    <x v="3"/>
    <x v="3"/>
    <x v="3"/>
    <x v="5"/>
    <x v="43"/>
    <x v="4"/>
    <x v="43"/>
    <x v="45"/>
    <x v="38"/>
    <x v="24"/>
    <x v="0"/>
  </r>
  <r>
    <x v="0"/>
    <x v="2"/>
    <x v="2"/>
    <x v="9"/>
    <x v="9"/>
    <x v="9"/>
    <x v="7"/>
    <x v="44"/>
    <x v="43"/>
    <x v="43"/>
    <x v="45"/>
    <x v="39"/>
    <x v="45"/>
    <x v="0"/>
  </r>
  <r>
    <x v="0"/>
    <x v="2"/>
    <x v="2"/>
    <x v="5"/>
    <x v="5"/>
    <x v="5"/>
    <x v="8"/>
    <x v="45"/>
    <x v="44"/>
    <x v="30"/>
    <x v="18"/>
    <x v="36"/>
    <x v="46"/>
    <x v="0"/>
  </r>
  <r>
    <x v="0"/>
    <x v="2"/>
    <x v="2"/>
    <x v="19"/>
    <x v="19"/>
    <x v="19"/>
    <x v="9"/>
    <x v="46"/>
    <x v="45"/>
    <x v="42"/>
    <x v="44"/>
    <x v="40"/>
    <x v="47"/>
    <x v="0"/>
  </r>
  <r>
    <x v="0"/>
    <x v="2"/>
    <x v="2"/>
    <x v="18"/>
    <x v="18"/>
    <x v="18"/>
    <x v="10"/>
    <x v="47"/>
    <x v="33"/>
    <x v="37"/>
    <x v="46"/>
    <x v="41"/>
    <x v="48"/>
    <x v="0"/>
  </r>
  <r>
    <x v="0"/>
    <x v="2"/>
    <x v="2"/>
    <x v="7"/>
    <x v="7"/>
    <x v="7"/>
    <x v="10"/>
    <x v="47"/>
    <x v="33"/>
    <x v="42"/>
    <x v="44"/>
    <x v="24"/>
    <x v="42"/>
    <x v="0"/>
  </r>
  <r>
    <x v="0"/>
    <x v="2"/>
    <x v="2"/>
    <x v="11"/>
    <x v="11"/>
    <x v="11"/>
    <x v="12"/>
    <x v="48"/>
    <x v="46"/>
    <x v="44"/>
    <x v="47"/>
    <x v="28"/>
    <x v="40"/>
    <x v="0"/>
  </r>
  <r>
    <x v="0"/>
    <x v="2"/>
    <x v="2"/>
    <x v="17"/>
    <x v="17"/>
    <x v="17"/>
    <x v="13"/>
    <x v="49"/>
    <x v="47"/>
    <x v="45"/>
    <x v="48"/>
    <x v="42"/>
    <x v="49"/>
    <x v="0"/>
  </r>
  <r>
    <x v="0"/>
    <x v="2"/>
    <x v="2"/>
    <x v="14"/>
    <x v="14"/>
    <x v="14"/>
    <x v="13"/>
    <x v="49"/>
    <x v="47"/>
    <x v="46"/>
    <x v="49"/>
    <x v="43"/>
    <x v="50"/>
    <x v="0"/>
  </r>
  <r>
    <x v="0"/>
    <x v="2"/>
    <x v="2"/>
    <x v="28"/>
    <x v="28"/>
    <x v="28"/>
    <x v="13"/>
    <x v="49"/>
    <x v="47"/>
    <x v="47"/>
    <x v="50"/>
    <x v="44"/>
    <x v="51"/>
    <x v="1"/>
  </r>
  <r>
    <x v="0"/>
    <x v="2"/>
    <x v="2"/>
    <x v="29"/>
    <x v="29"/>
    <x v="29"/>
    <x v="16"/>
    <x v="50"/>
    <x v="15"/>
    <x v="45"/>
    <x v="48"/>
    <x v="45"/>
    <x v="52"/>
    <x v="0"/>
  </r>
  <r>
    <x v="0"/>
    <x v="2"/>
    <x v="2"/>
    <x v="6"/>
    <x v="6"/>
    <x v="6"/>
    <x v="16"/>
    <x v="50"/>
    <x v="15"/>
    <x v="44"/>
    <x v="47"/>
    <x v="40"/>
    <x v="47"/>
    <x v="0"/>
  </r>
  <r>
    <x v="0"/>
    <x v="2"/>
    <x v="2"/>
    <x v="10"/>
    <x v="10"/>
    <x v="10"/>
    <x v="18"/>
    <x v="51"/>
    <x v="48"/>
    <x v="48"/>
    <x v="51"/>
    <x v="40"/>
    <x v="47"/>
    <x v="0"/>
  </r>
  <r>
    <x v="0"/>
    <x v="2"/>
    <x v="2"/>
    <x v="13"/>
    <x v="13"/>
    <x v="13"/>
    <x v="19"/>
    <x v="52"/>
    <x v="36"/>
    <x v="37"/>
    <x v="46"/>
    <x v="42"/>
    <x v="49"/>
    <x v="0"/>
  </r>
  <r>
    <x v="0"/>
    <x v="2"/>
    <x v="2"/>
    <x v="24"/>
    <x v="24"/>
    <x v="24"/>
    <x v="19"/>
    <x v="52"/>
    <x v="36"/>
    <x v="49"/>
    <x v="52"/>
    <x v="12"/>
    <x v="41"/>
    <x v="0"/>
  </r>
  <r>
    <x v="0"/>
    <x v="3"/>
    <x v="3"/>
    <x v="1"/>
    <x v="1"/>
    <x v="1"/>
    <x v="0"/>
    <x v="34"/>
    <x v="49"/>
    <x v="50"/>
    <x v="53"/>
    <x v="45"/>
    <x v="53"/>
    <x v="0"/>
  </r>
  <r>
    <x v="0"/>
    <x v="3"/>
    <x v="3"/>
    <x v="0"/>
    <x v="0"/>
    <x v="0"/>
    <x v="1"/>
    <x v="53"/>
    <x v="50"/>
    <x v="51"/>
    <x v="54"/>
    <x v="43"/>
    <x v="54"/>
    <x v="0"/>
  </r>
  <r>
    <x v="0"/>
    <x v="3"/>
    <x v="3"/>
    <x v="2"/>
    <x v="2"/>
    <x v="2"/>
    <x v="2"/>
    <x v="49"/>
    <x v="51"/>
    <x v="52"/>
    <x v="55"/>
    <x v="39"/>
    <x v="55"/>
    <x v="0"/>
  </r>
  <r>
    <x v="0"/>
    <x v="3"/>
    <x v="3"/>
    <x v="6"/>
    <x v="6"/>
    <x v="6"/>
    <x v="3"/>
    <x v="54"/>
    <x v="26"/>
    <x v="53"/>
    <x v="22"/>
    <x v="46"/>
    <x v="56"/>
    <x v="0"/>
  </r>
  <r>
    <x v="0"/>
    <x v="3"/>
    <x v="3"/>
    <x v="5"/>
    <x v="5"/>
    <x v="5"/>
    <x v="4"/>
    <x v="55"/>
    <x v="52"/>
    <x v="54"/>
    <x v="56"/>
    <x v="23"/>
    <x v="57"/>
    <x v="0"/>
  </r>
  <r>
    <x v="0"/>
    <x v="3"/>
    <x v="3"/>
    <x v="9"/>
    <x v="9"/>
    <x v="9"/>
    <x v="4"/>
    <x v="55"/>
    <x v="52"/>
    <x v="46"/>
    <x v="57"/>
    <x v="44"/>
    <x v="51"/>
    <x v="0"/>
  </r>
  <r>
    <x v="0"/>
    <x v="3"/>
    <x v="3"/>
    <x v="4"/>
    <x v="4"/>
    <x v="4"/>
    <x v="6"/>
    <x v="56"/>
    <x v="53"/>
    <x v="55"/>
    <x v="58"/>
    <x v="44"/>
    <x v="51"/>
    <x v="0"/>
  </r>
  <r>
    <x v="0"/>
    <x v="3"/>
    <x v="3"/>
    <x v="3"/>
    <x v="3"/>
    <x v="3"/>
    <x v="6"/>
    <x v="56"/>
    <x v="53"/>
    <x v="55"/>
    <x v="58"/>
    <x v="44"/>
    <x v="51"/>
    <x v="0"/>
  </r>
  <r>
    <x v="0"/>
    <x v="3"/>
    <x v="3"/>
    <x v="12"/>
    <x v="12"/>
    <x v="12"/>
    <x v="8"/>
    <x v="57"/>
    <x v="46"/>
    <x v="56"/>
    <x v="59"/>
    <x v="44"/>
    <x v="51"/>
    <x v="0"/>
  </r>
  <r>
    <x v="0"/>
    <x v="3"/>
    <x v="3"/>
    <x v="7"/>
    <x v="7"/>
    <x v="7"/>
    <x v="8"/>
    <x v="57"/>
    <x v="46"/>
    <x v="57"/>
    <x v="16"/>
    <x v="39"/>
    <x v="55"/>
    <x v="0"/>
  </r>
  <r>
    <x v="0"/>
    <x v="3"/>
    <x v="3"/>
    <x v="30"/>
    <x v="30"/>
    <x v="30"/>
    <x v="10"/>
    <x v="58"/>
    <x v="54"/>
    <x v="58"/>
    <x v="60"/>
    <x v="40"/>
    <x v="58"/>
    <x v="0"/>
  </r>
  <r>
    <x v="0"/>
    <x v="3"/>
    <x v="3"/>
    <x v="31"/>
    <x v="31"/>
    <x v="31"/>
    <x v="11"/>
    <x v="59"/>
    <x v="55"/>
    <x v="54"/>
    <x v="56"/>
    <x v="24"/>
    <x v="59"/>
    <x v="0"/>
  </r>
  <r>
    <x v="0"/>
    <x v="3"/>
    <x v="3"/>
    <x v="32"/>
    <x v="32"/>
    <x v="32"/>
    <x v="11"/>
    <x v="59"/>
    <x v="55"/>
    <x v="59"/>
    <x v="61"/>
    <x v="38"/>
    <x v="60"/>
    <x v="0"/>
  </r>
  <r>
    <x v="0"/>
    <x v="3"/>
    <x v="3"/>
    <x v="19"/>
    <x v="19"/>
    <x v="19"/>
    <x v="11"/>
    <x v="59"/>
    <x v="55"/>
    <x v="58"/>
    <x v="60"/>
    <x v="47"/>
    <x v="61"/>
    <x v="0"/>
  </r>
  <r>
    <x v="0"/>
    <x v="3"/>
    <x v="3"/>
    <x v="11"/>
    <x v="11"/>
    <x v="11"/>
    <x v="14"/>
    <x v="60"/>
    <x v="56"/>
    <x v="60"/>
    <x v="62"/>
    <x v="39"/>
    <x v="55"/>
    <x v="0"/>
  </r>
  <r>
    <x v="0"/>
    <x v="3"/>
    <x v="3"/>
    <x v="29"/>
    <x v="29"/>
    <x v="29"/>
    <x v="14"/>
    <x v="60"/>
    <x v="56"/>
    <x v="61"/>
    <x v="63"/>
    <x v="47"/>
    <x v="61"/>
    <x v="0"/>
  </r>
  <r>
    <x v="0"/>
    <x v="3"/>
    <x v="3"/>
    <x v="16"/>
    <x v="16"/>
    <x v="16"/>
    <x v="14"/>
    <x v="60"/>
    <x v="56"/>
    <x v="59"/>
    <x v="61"/>
    <x v="39"/>
    <x v="55"/>
    <x v="1"/>
  </r>
  <r>
    <x v="0"/>
    <x v="3"/>
    <x v="3"/>
    <x v="15"/>
    <x v="15"/>
    <x v="15"/>
    <x v="14"/>
    <x v="60"/>
    <x v="56"/>
    <x v="59"/>
    <x v="61"/>
    <x v="25"/>
    <x v="7"/>
    <x v="0"/>
  </r>
  <r>
    <x v="0"/>
    <x v="3"/>
    <x v="3"/>
    <x v="10"/>
    <x v="10"/>
    <x v="10"/>
    <x v="14"/>
    <x v="60"/>
    <x v="56"/>
    <x v="60"/>
    <x v="62"/>
    <x v="39"/>
    <x v="55"/>
    <x v="0"/>
  </r>
  <r>
    <x v="0"/>
    <x v="3"/>
    <x v="3"/>
    <x v="13"/>
    <x v="13"/>
    <x v="13"/>
    <x v="19"/>
    <x v="61"/>
    <x v="57"/>
    <x v="59"/>
    <x v="61"/>
    <x v="39"/>
    <x v="55"/>
    <x v="0"/>
  </r>
  <r>
    <x v="0"/>
    <x v="4"/>
    <x v="4"/>
    <x v="0"/>
    <x v="0"/>
    <x v="0"/>
    <x v="0"/>
    <x v="62"/>
    <x v="58"/>
    <x v="43"/>
    <x v="64"/>
    <x v="25"/>
    <x v="62"/>
    <x v="0"/>
  </r>
  <r>
    <x v="0"/>
    <x v="4"/>
    <x v="4"/>
    <x v="2"/>
    <x v="2"/>
    <x v="2"/>
    <x v="1"/>
    <x v="48"/>
    <x v="59"/>
    <x v="52"/>
    <x v="65"/>
    <x v="25"/>
    <x v="62"/>
    <x v="0"/>
  </r>
  <r>
    <x v="0"/>
    <x v="4"/>
    <x v="4"/>
    <x v="9"/>
    <x v="9"/>
    <x v="9"/>
    <x v="2"/>
    <x v="52"/>
    <x v="60"/>
    <x v="53"/>
    <x v="66"/>
    <x v="39"/>
    <x v="27"/>
    <x v="0"/>
  </r>
  <r>
    <x v="0"/>
    <x v="4"/>
    <x v="4"/>
    <x v="1"/>
    <x v="1"/>
    <x v="1"/>
    <x v="3"/>
    <x v="63"/>
    <x v="61"/>
    <x v="57"/>
    <x v="67"/>
    <x v="28"/>
    <x v="63"/>
    <x v="0"/>
  </r>
  <r>
    <x v="0"/>
    <x v="4"/>
    <x v="4"/>
    <x v="7"/>
    <x v="7"/>
    <x v="7"/>
    <x v="3"/>
    <x v="63"/>
    <x v="61"/>
    <x v="62"/>
    <x v="68"/>
    <x v="46"/>
    <x v="64"/>
    <x v="0"/>
  </r>
  <r>
    <x v="0"/>
    <x v="4"/>
    <x v="4"/>
    <x v="6"/>
    <x v="6"/>
    <x v="6"/>
    <x v="5"/>
    <x v="64"/>
    <x v="62"/>
    <x v="49"/>
    <x v="69"/>
    <x v="25"/>
    <x v="62"/>
    <x v="0"/>
  </r>
  <r>
    <x v="0"/>
    <x v="4"/>
    <x v="4"/>
    <x v="3"/>
    <x v="3"/>
    <x v="3"/>
    <x v="6"/>
    <x v="65"/>
    <x v="28"/>
    <x v="63"/>
    <x v="70"/>
    <x v="44"/>
    <x v="51"/>
    <x v="0"/>
  </r>
  <r>
    <x v="0"/>
    <x v="4"/>
    <x v="4"/>
    <x v="16"/>
    <x v="16"/>
    <x v="16"/>
    <x v="7"/>
    <x v="66"/>
    <x v="6"/>
    <x v="56"/>
    <x v="71"/>
    <x v="37"/>
    <x v="65"/>
    <x v="0"/>
  </r>
  <r>
    <x v="0"/>
    <x v="4"/>
    <x v="4"/>
    <x v="10"/>
    <x v="10"/>
    <x v="10"/>
    <x v="7"/>
    <x v="66"/>
    <x v="6"/>
    <x v="60"/>
    <x v="10"/>
    <x v="47"/>
    <x v="38"/>
    <x v="0"/>
  </r>
  <r>
    <x v="0"/>
    <x v="4"/>
    <x v="4"/>
    <x v="33"/>
    <x v="33"/>
    <x v="33"/>
    <x v="7"/>
    <x v="66"/>
    <x v="6"/>
    <x v="37"/>
    <x v="72"/>
    <x v="43"/>
    <x v="66"/>
    <x v="0"/>
  </r>
  <r>
    <x v="0"/>
    <x v="4"/>
    <x v="4"/>
    <x v="13"/>
    <x v="13"/>
    <x v="13"/>
    <x v="10"/>
    <x v="57"/>
    <x v="8"/>
    <x v="64"/>
    <x v="73"/>
    <x v="43"/>
    <x v="66"/>
    <x v="0"/>
  </r>
  <r>
    <x v="0"/>
    <x v="4"/>
    <x v="4"/>
    <x v="18"/>
    <x v="18"/>
    <x v="18"/>
    <x v="11"/>
    <x v="67"/>
    <x v="63"/>
    <x v="58"/>
    <x v="74"/>
    <x v="12"/>
    <x v="67"/>
    <x v="0"/>
  </r>
  <r>
    <x v="0"/>
    <x v="4"/>
    <x v="4"/>
    <x v="15"/>
    <x v="15"/>
    <x v="15"/>
    <x v="11"/>
    <x v="67"/>
    <x v="63"/>
    <x v="65"/>
    <x v="75"/>
    <x v="48"/>
    <x v="68"/>
    <x v="0"/>
  </r>
  <r>
    <x v="0"/>
    <x v="4"/>
    <x v="4"/>
    <x v="14"/>
    <x v="14"/>
    <x v="14"/>
    <x v="11"/>
    <x v="67"/>
    <x v="63"/>
    <x v="37"/>
    <x v="72"/>
    <x v="25"/>
    <x v="62"/>
    <x v="0"/>
  </r>
  <r>
    <x v="0"/>
    <x v="4"/>
    <x v="4"/>
    <x v="4"/>
    <x v="4"/>
    <x v="4"/>
    <x v="11"/>
    <x v="67"/>
    <x v="63"/>
    <x v="57"/>
    <x v="67"/>
    <x v="46"/>
    <x v="64"/>
    <x v="0"/>
  </r>
  <r>
    <x v="0"/>
    <x v="4"/>
    <x v="4"/>
    <x v="5"/>
    <x v="5"/>
    <x v="5"/>
    <x v="15"/>
    <x v="58"/>
    <x v="64"/>
    <x v="66"/>
    <x v="76"/>
    <x v="42"/>
    <x v="69"/>
    <x v="0"/>
  </r>
  <r>
    <x v="0"/>
    <x v="4"/>
    <x v="4"/>
    <x v="30"/>
    <x v="30"/>
    <x v="30"/>
    <x v="16"/>
    <x v="60"/>
    <x v="65"/>
    <x v="30"/>
    <x v="77"/>
    <x v="38"/>
    <x v="70"/>
    <x v="0"/>
  </r>
  <r>
    <x v="0"/>
    <x v="4"/>
    <x v="4"/>
    <x v="17"/>
    <x v="17"/>
    <x v="17"/>
    <x v="17"/>
    <x v="61"/>
    <x v="47"/>
    <x v="67"/>
    <x v="78"/>
    <x v="47"/>
    <x v="38"/>
    <x v="0"/>
  </r>
  <r>
    <x v="0"/>
    <x v="4"/>
    <x v="4"/>
    <x v="11"/>
    <x v="11"/>
    <x v="11"/>
    <x v="18"/>
    <x v="68"/>
    <x v="18"/>
    <x v="67"/>
    <x v="78"/>
    <x v="24"/>
    <x v="49"/>
    <x v="0"/>
  </r>
  <r>
    <x v="0"/>
    <x v="4"/>
    <x v="4"/>
    <x v="29"/>
    <x v="29"/>
    <x v="29"/>
    <x v="18"/>
    <x v="68"/>
    <x v="18"/>
    <x v="68"/>
    <x v="79"/>
    <x v="40"/>
    <x v="71"/>
    <x v="0"/>
  </r>
  <r>
    <x v="0"/>
    <x v="5"/>
    <x v="5"/>
    <x v="0"/>
    <x v="0"/>
    <x v="0"/>
    <x v="0"/>
    <x v="48"/>
    <x v="39"/>
    <x v="69"/>
    <x v="80"/>
    <x v="44"/>
    <x v="51"/>
    <x v="0"/>
  </r>
  <r>
    <x v="0"/>
    <x v="5"/>
    <x v="5"/>
    <x v="1"/>
    <x v="1"/>
    <x v="1"/>
    <x v="1"/>
    <x v="50"/>
    <x v="66"/>
    <x v="46"/>
    <x v="81"/>
    <x v="25"/>
    <x v="72"/>
    <x v="0"/>
  </r>
  <r>
    <x v="0"/>
    <x v="5"/>
    <x v="5"/>
    <x v="5"/>
    <x v="5"/>
    <x v="5"/>
    <x v="2"/>
    <x v="69"/>
    <x v="67"/>
    <x v="70"/>
    <x v="82"/>
    <x v="31"/>
    <x v="73"/>
    <x v="0"/>
  </r>
  <r>
    <x v="0"/>
    <x v="5"/>
    <x v="5"/>
    <x v="3"/>
    <x v="3"/>
    <x v="3"/>
    <x v="3"/>
    <x v="56"/>
    <x v="68"/>
    <x v="55"/>
    <x v="83"/>
    <x v="44"/>
    <x v="51"/>
    <x v="0"/>
  </r>
  <r>
    <x v="0"/>
    <x v="5"/>
    <x v="5"/>
    <x v="2"/>
    <x v="2"/>
    <x v="2"/>
    <x v="4"/>
    <x v="65"/>
    <x v="69"/>
    <x v="56"/>
    <x v="27"/>
    <x v="46"/>
    <x v="74"/>
    <x v="0"/>
  </r>
  <r>
    <x v="0"/>
    <x v="5"/>
    <x v="5"/>
    <x v="23"/>
    <x v="23"/>
    <x v="23"/>
    <x v="5"/>
    <x v="57"/>
    <x v="70"/>
    <x v="71"/>
    <x v="84"/>
    <x v="46"/>
    <x v="74"/>
    <x v="0"/>
  </r>
  <r>
    <x v="0"/>
    <x v="5"/>
    <x v="5"/>
    <x v="6"/>
    <x v="6"/>
    <x v="6"/>
    <x v="5"/>
    <x v="57"/>
    <x v="70"/>
    <x v="56"/>
    <x v="27"/>
    <x v="44"/>
    <x v="51"/>
    <x v="0"/>
  </r>
  <r>
    <x v="0"/>
    <x v="5"/>
    <x v="5"/>
    <x v="30"/>
    <x v="30"/>
    <x v="30"/>
    <x v="7"/>
    <x v="67"/>
    <x v="71"/>
    <x v="54"/>
    <x v="85"/>
    <x v="40"/>
    <x v="75"/>
    <x v="0"/>
  </r>
  <r>
    <x v="0"/>
    <x v="5"/>
    <x v="5"/>
    <x v="14"/>
    <x v="14"/>
    <x v="14"/>
    <x v="7"/>
    <x v="67"/>
    <x v="71"/>
    <x v="72"/>
    <x v="86"/>
    <x v="39"/>
    <x v="2"/>
    <x v="0"/>
  </r>
  <r>
    <x v="0"/>
    <x v="5"/>
    <x v="5"/>
    <x v="7"/>
    <x v="7"/>
    <x v="7"/>
    <x v="7"/>
    <x v="67"/>
    <x v="71"/>
    <x v="37"/>
    <x v="87"/>
    <x v="25"/>
    <x v="72"/>
    <x v="0"/>
  </r>
  <r>
    <x v="0"/>
    <x v="5"/>
    <x v="5"/>
    <x v="11"/>
    <x v="11"/>
    <x v="11"/>
    <x v="10"/>
    <x v="60"/>
    <x v="72"/>
    <x v="60"/>
    <x v="88"/>
    <x v="39"/>
    <x v="2"/>
    <x v="0"/>
  </r>
  <r>
    <x v="0"/>
    <x v="5"/>
    <x v="5"/>
    <x v="16"/>
    <x v="16"/>
    <x v="16"/>
    <x v="11"/>
    <x v="61"/>
    <x v="73"/>
    <x v="54"/>
    <x v="85"/>
    <x v="38"/>
    <x v="76"/>
    <x v="0"/>
  </r>
  <r>
    <x v="0"/>
    <x v="5"/>
    <x v="5"/>
    <x v="34"/>
    <x v="34"/>
    <x v="34"/>
    <x v="12"/>
    <x v="70"/>
    <x v="35"/>
    <x v="61"/>
    <x v="89"/>
    <x v="38"/>
    <x v="76"/>
    <x v="0"/>
  </r>
  <r>
    <x v="0"/>
    <x v="5"/>
    <x v="5"/>
    <x v="10"/>
    <x v="10"/>
    <x v="10"/>
    <x v="12"/>
    <x v="70"/>
    <x v="35"/>
    <x v="58"/>
    <x v="90"/>
    <x v="25"/>
    <x v="72"/>
    <x v="0"/>
  </r>
  <r>
    <x v="0"/>
    <x v="5"/>
    <x v="5"/>
    <x v="18"/>
    <x v="18"/>
    <x v="18"/>
    <x v="14"/>
    <x v="71"/>
    <x v="74"/>
    <x v="65"/>
    <x v="91"/>
    <x v="43"/>
    <x v="77"/>
    <x v="0"/>
  </r>
  <r>
    <x v="0"/>
    <x v="5"/>
    <x v="5"/>
    <x v="35"/>
    <x v="35"/>
    <x v="35"/>
    <x v="14"/>
    <x v="71"/>
    <x v="74"/>
    <x v="61"/>
    <x v="89"/>
    <x v="25"/>
    <x v="72"/>
    <x v="0"/>
  </r>
  <r>
    <x v="0"/>
    <x v="5"/>
    <x v="5"/>
    <x v="19"/>
    <x v="19"/>
    <x v="19"/>
    <x v="14"/>
    <x v="71"/>
    <x v="74"/>
    <x v="70"/>
    <x v="82"/>
    <x v="24"/>
    <x v="78"/>
    <x v="0"/>
  </r>
  <r>
    <x v="0"/>
    <x v="5"/>
    <x v="5"/>
    <x v="36"/>
    <x v="36"/>
    <x v="36"/>
    <x v="17"/>
    <x v="72"/>
    <x v="75"/>
    <x v="67"/>
    <x v="92"/>
    <x v="25"/>
    <x v="72"/>
    <x v="0"/>
  </r>
  <r>
    <x v="0"/>
    <x v="5"/>
    <x v="5"/>
    <x v="37"/>
    <x v="37"/>
    <x v="37"/>
    <x v="17"/>
    <x v="72"/>
    <x v="75"/>
    <x v="58"/>
    <x v="90"/>
    <x v="46"/>
    <x v="74"/>
    <x v="0"/>
  </r>
  <r>
    <x v="0"/>
    <x v="5"/>
    <x v="5"/>
    <x v="38"/>
    <x v="38"/>
    <x v="38"/>
    <x v="17"/>
    <x v="72"/>
    <x v="75"/>
    <x v="54"/>
    <x v="85"/>
    <x v="37"/>
    <x v="79"/>
    <x v="0"/>
  </r>
  <r>
    <x v="0"/>
    <x v="5"/>
    <x v="5"/>
    <x v="22"/>
    <x v="22"/>
    <x v="22"/>
    <x v="17"/>
    <x v="72"/>
    <x v="75"/>
    <x v="70"/>
    <x v="82"/>
    <x v="24"/>
    <x v="78"/>
    <x v="0"/>
  </r>
  <r>
    <x v="0"/>
    <x v="5"/>
    <x v="5"/>
    <x v="12"/>
    <x v="12"/>
    <x v="12"/>
    <x v="17"/>
    <x v="72"/>
    <x v="75"/>
    <x v="30"/>
    <x v="93"/>
    <x v="44"/>
    <x v="51"/>
    <x v="0"/>
  </r>
  <r>
    <x v="0"/>
    <x v="6"/>
    <x v="6"/>
    <x v="1"/>
    <x v="1"/>
    <x v="1"/>
    <x v="0"/>
    <x v="73"/>
    <x v="76"/>
    <x v="42"/>
    <x v="94"/>
    <x v="3"/>
    <x v="80"/>
    <x v="0"/>
  </r>
  <r>
    <x v="0"/>
    <x v="6"/>
    <x v="6"/>
    <x v="0"/>
    <x v="0"/>
    <x v="0"/>
    <x v="1"/>
    <x v="47"/>
    <x v="77"/>
    <x v="42"/>
    <x v="94"/>
    <x v="24"/>
    <x v="81"/>
    <x v="0"/>
  </r>
  <r>
    <x v="0"/>
    <x v="6"/>
    <x v="6"/>
    <x v="5"/>
    <x v="5"/>
    <x v="5"/>
    <x v="2"/>
    <x v="69"/>
    <x v="78"/>
    <x v="68"/>
    <x v="95"/>
    <x v="41"/>
    <x v="82"/>
    <x v="0"/>
  </r>
  <r>
    <x v="0"/>
    <x v="6"/>
    <x v="6"/>
    <x v="7"/>
    <x v="7"/>
    <x v="7"/>
    <x v="3"/>
    <x v="64"/>
    <x v="79"/>
    <x v="63"/>
    <x v="96"/>
    <x v="39"/>
    <x v="83"/>
    <x v="0"/>
  </r>
  <r>
    <x v="0"/>
    <x v="6"/>
    <x v="6"/>
    <x v="3"/>
    <x v="3"/>
    <x v="3"/>
    <x v="4"/>
    <x v="66"/>
    <x v="80"/>
    <x v="49"/>
    <x v="97"/>
    <x v="44"/>
    <x v="51"/>
    <x v="0"/>
  </r>
  <r>
    <x v="0"/>
    <x v="6"/>
    <x v="6"/>
    <x v="15"/>
    <x v="15"/>
    <x v="15"/>
    <x v="5"/>
    <x v="57"/>
    <x v="81"/>
    <x v="54"/>
    <x v="98"/>
    <x v="12"/>
    <x v="84"/>
    <x v="0"/>
  </r>
  <r>
    <x v="0"/>
    <x v="6"/>
    <x v="6"/>
    <x v="4"/>
    <x v="4"/>
    <x v="4"/>
    <x v="5"/>
    <x v="57"/>
    <x v="81"/>
    <x v="57"/>
    <x v="99"/>
    <x v="39"/>
    <x v="83"/>
    <x v="0"/>
  </r>
  <r>
    <x v="0"/>
    <x v="6"/>
    <x v="6"/>
    <x v="6"/>
    <x v="6"/>
    <x v="6"/>
    <x v="7"/>
    <x v="67"/>
    <x v="82"/>
    <x v="57"/>
    <x v="99"/>
    <x v="46"/>
    <x v="85"/>
    <x v="0"/>
  </r>
  <r>
    <x v="0"/>
    <x v="6"/>
    <x v="6"/>
    <x v="2"/>
    <x v="2"/>
    <x v="2"/>
    <x v="8"/>
    <x v="58"/>
    <x v="8"/>
    <x v="37"/>
    <x v="100"/>
    <x v="39"/>
    <x v="83"/>
    <x v="0"/>
  </r>
  <r>
    <x v="0"/>
    <x v="6"/>
    <x v="6"/>
    <x v="11"/>
    <x v="11"/>
    <x v="11"/>
    <x v="9"/>
    <x v="59"/>
    <x v="83"/>
    <x v="54"/>
    <x v="98"/>
    <x v="24"/>
    <x v="81"/>
    <x v="0"/>
  </r>
  <r>
    <x v="0"/>
    <x v="6"/>
    <x v="6"/>
    <x v="10"/>
    <x v="10"/>
    <x v="10"/>
    <x v="9"/>
    <x v="59"/>
    <x v="83"/>
    <x v="64"/>
    <x v="8"/>
    <x v="39"/>
    <x v="83"/>
    <x v="0"/>
  </r>
  <r>
    <x v="0"/>
    <x v="6"/>
    <x v="6"/>
    <x v="9"/>
    <x v="9"/>
    <x v="9"/>
    <x v="9"/>
    <x v="59"/>
    <x v="83"/>
    <x v="57"/>
    <x v="99"/>
    <x v="44"/>
    <x v="51"/>
    <x v="0"/>
  </r>
  <r>
    <x v="0"/>
    <x v="6"/>
    <x v="6"/>
    <x v="14"/>
    <x v="14"/>
    <x v="14"/>
    <x v="12"/>
    <x v="60"/>
    <x v="84"/>
    <x v="64"/>
    <x v="8"/>
    <x v="46"/>
    <x v="85"/>
    <x v="0"/>
  </r>
  <r>
    <x v="0"/>
    <x v="6"/>
    <x v="6"/>
    <x v="12"/>
    <x v="12"/>
    <x v="12"/>
    <x v="13"/>
    <x v="68"/>
    <x v="85"/>
    <x v="64"/>
    <x v="8"/>
    <x v="44"/>
    <x v="51"/>
    <x v="0"/>
  </r>
  <r>
    <x v="0"/>
    <x v="6"/>
    <x v="6"/>
    <x v="24"/>
    <x v="24"/>
    <x v="24"/>
    <x v="13"/>
    <x v="68"/>
    <x v="85"/>
    <x v="58"/>
    <x v="13"/>
    <x v="38"/>
    <x v="86"/>
    <x v="0"/>
  </r>
  <r>
    <x v="0"/>
    <x v="6"/>
    <x v="6"/>
    <x v="18"/>
    <x v="18"/>
    <x v="18"/>
    <x v="15"/>
    <x v="70"/>
    <x v="16"/>
    <x v="65"/>
    <x v="101"/>
    <x v="24"/>
    <x v="81"/>
    <x v="0"/>
  </r>
  <r>
    <x v="0"/>
    <x v="6"/>
    <x v="6"/>
    <x v="17"/>
    <x v="17"/>
    <x v="17"/>
    <x v="15"/>
    <x v="70"/>
    <x v="16"/>
    <x v="65"/>
    <x v="101"/>
    <x v="24"/>
    <x v="81"/>
    <x v="0"/>
  </r>
  <r>
    <x v="0"/>
    <x v="6"/>
    <x v="6"/>
    <x v="16"/>
    <x v="16"/>
    <x v="16"/>
    <x v="15"/>
    <x v="70"/>
    <x v="16"/>
    <x v="30"/>
    <x v="102"/>
    <x v="37"/>
    <x v="87"/>
    <x v="1"/>
  </r>
  <r>
    <x v="0"/>
    <x v="6"/>
    <x v="6"/>
    <x v="33"/>
    <x v="33"/>
    <x v="33"/>
    <x v="15"/>
    <x v="70"/>
    <x v="16"/>
    <x v="61"/>
    <x v="103"/>
    <x v="38"/>
    <x v="86"/>
    <x v="0"/>
  </r>
  <r>
    <x v="0"/>
    <x v="6"/>
    <x v="6"/>
    <x v="38"/>
    <x v="38"/>
    <x v="38"/>
    <x v="19"/>
    <x v="71"/>
    <x v="36"/>
    <x v="58"/>
    <x v="13"/>
    <x v="39"/>
    <x v="83"/>
    <x v="0"/>
  </r>
  <r>
    <x v="0"/>
    <x v="6"/>
    <x v="6"/>
    <x v="13"/>
    <x v="13"/>
    <x v="13"/>
    <x v="19"/>
    <x v="71"/>
    <x v="36"/>
    <x v="58"/>
    <x v="13"/>
    <x v="39"/>
    <x v="83"/>
    <x v="0"/>
  </r>
  <r>
    <x v="0"/>
    <x v="7"/>
    <x v="7"/>
    <x v="0"/>
    <x v="0"/>
    <x v="0"/>
    <x v="0"/>
    <x v="74"/>
    <x v="86"/>
    <x v="73"/>
    <x v="104"/>
    <x v="12"/>
    <x v="88"/>
    <x v="0"/>
  </r>
  <r>
    <x v="0"/>
    <x v="7"/>
    <x v="7"/>
    <x v="1"/>
    <x v="1"/>
    <x v="1"/>
    <x v="1"/>
    <x v="75"/>
    <x v="87"/>
    <x v="36"/>
    <x v="105"/>
    <x v="45"/>
    <x v="89"/>
    <x v="0"/>
  </r>
  <r>
    <x v="0"/>
    <x v="7"/>
    <x v="7"/>
    <x v="7"/>
    <x v="7"/>
    <x v="7"/>
    <x v="2"/>
    <x v="76"/>
    <x v="88"/>
    <x v="74"/>
    <x v="106"/>
    <x v="24"/>
    <x v="90"/>
    <x v="0"/>
  </r>
  <r>
    <x v="0"/>
    <x v="7"/>
    <x v="7"/>
    <x v="5"/>
    <x v="5"/>
    <x v="5"/>
    <x v="3"/>
    <x v="77"/>
    <x v="89"/>
    <x v="59"/>
    <x v="107"/>
    <x v="36"/>
    <x v="91"/>
    <x v="0"/>
  </r>
  <r>
    <x v="0"/>
    <x v="7"/>
    <x v="7"/>
    <x v="6"/>
    <x v="6"/>
    <x v="6"/>
    <x v="3"/>
    <x v="77"/>
    <x v="89"/>
    <x v="75"/>
    <x v="108"/>
    <x v="40"/>
    <x v="92"/>
    <x v="1"/>
  </r>
  <r>
    <x v="0"/>
    <x v="7"/>
    <x v="7"/>
    <x v="3"/>
    <x v="3"/>
    <x v="3"/>
    <x v="5"/>
    <x v="78"/>
    <x v="90"/>
    <x v="76"/>
    <x v="109"/>
    <x v="37"/>
    <x v="93"/>
    <x v="0"/>
  </r>
  <r>
    <x v="0"/>
    <x v="7"/>
    <x v="7"/>
    <x v="17"/>
    <x v="17"/>
    <x v="17"/>
    <x v="6"/>
    <x v="47"/>
    <x v="52"/>
    <x v="72"/>
    <x v="110"/>
    <x v="49"/>
    <x v="94"/>
    <x v="0"/>
  </r>
  <r>
    <x v="0"/>
    <x v="7"/>
    <x v="7"/>
    <x v="13"/>
    <x v="13"/>
    <x v="13"/>
    <x v="6"/>
    <x v="47"/>
    <x v="52"/>
    <x v="53"/>
    <x v="111"/>
    <x v="40"/>
    <x v="92"/>
    <x v="0"/>
  </r>
  <r>
    <x v="0"/>
    <x v="7"/>
    <x v="7"/>
    <x v="2"/>
    <x v="2"/>
    <x v="2"/>
    <x v="8"/>
    <x v="79"/>
    <x v="91"/>
    <x v="53"/>
    <x v="111"/>
    <x v="25"/>
    <x v="95"/>
    <x v="0"/>
  </r>
  <r>
    <x v="0"/>
    <x v="7"/>
    <x v="7"/>
    <x v="9"/>
    <x v="9"/>
    <x v="9"/>
    <x v="8"/>
    <x v="79"/>
    <x v="91"/>
    <x v="42"/>
    <x v="112"/>
    <x v="46"/>
    <x v="96"/>
    <x v="0"/>
  </r>
  <r>
    <x v="0"/>
    <x v="7"/>
    <x v="7"/>
    <x v="11"/>
    <x v="11"/>
    <x v="11"/>
    <x v="10"/>
    <x v="52"/>
    <x v="92"/>
    <x v="72"/>
    <x v="110"/>
    <x v="45"/>
    <x v="89"/>
    <x v="0"/>
  </r>
  <r>
    <x v="0"/>
    <x v="7"/>
    <x v="7"/>
    <x v="18"/>
    <x v="18"/>
    <x v="18"/>
    <x v="11"/>
    <x v="54"/>
    <x v="64"/>
    <x v="54"/>
    <x v="113"/>
    <x v="33"/>
    <x v="97"/>
    <x v="0"/>
  </r>
  <r>
    <x v="0"/>
    <x v="7"/>
    <x v="7"/>
    <x v="36"/>
    <x v="36"/>
    <x v="36"/>
    <x v="12"/>
    <x v="55"/>
    <x v="11"/>
    <x v="71"/>
    <x v="114"/>
    <x v="28"/>
    <x v="98"/>
    <x v="0"/>
  </r>
  <r>
    <x v="0"/>
    <x v="7"/>
    <x v="7"/>
    <x v="4"/>
    <x v="4"/>
    <x v="4"/>
    <x v="12"/>
    <x v="55"/>
    <x v="11"/>
    <x v="46"/>
    <x v="115"/>
    <x v="44"/>
    <x v="51"/>
    <x v="0"/>
  </r>
  <r>
    <x v="0"/>
    <x v="7"/>
    <x v="7"/>
    <x v="10"/>
    <x v="10"/>
    <x v="10"/>
    <x v="14"/>
    <x v="63"/>
    <x v="73"/>
    <x v="71"/>
    <x v="114"/>
    <x v="12"/>
    <x v="88"/>
    <x v="0"/>
  </r>
  <r>
    <x v="0"/>
    <x v="7"/>
    <x v="7"/>
    <x v="14"/>
    <x v="14"/>
    <x v="14"/>
    <x v="14"/>
    <x v="63"/>
    <x v="73"/>
    <x v="55"/>
    <x v="116"/>
    <x v="38"/>
    <x v="99"/>
    <x v="0"/>
  </r>
  <r>
    <x v="0"/>
    <x v="7"/>
    <x v="7"/>
    <x v="16"/>
    <x v="16"/>
    <x v="16"/>
    <x v="16"/>
    <x v="64"/>
    <x v="34"/>
    <x v="49"/>
    <x v="102"/>
    <x v="25"/>
    <x v="95"/>
    <x v="0"/>
  </r>
  <r>
    <x v="0"/>
    <x v="7"/>
    <x v="7"/>
    <x v="33"/>
    <x v="33"/>
    <x v="33"/>
    <x v="16"/>
    <x v="64"/>
    <x v="34"/>
    <x v="71"/>
    <x v="114"/>
    <x v="24"/>
    <x v="90"/>
    <x v="0"/>
  </r>
  <r>
    <x v="0"/>
    <x v="7"/>
    <x v="7"/>
    <x v="19"/>
    <x v="19"/>
    <x v="19"/>
    <x v="18"/>
    <x v="56"/>
    <x v="18"/>
    <x v="30"/>
    <x v="117"/>
    <x v="12"/>
    <x v="88"/>
    <x v="0"/>
  </r>
  <r>
    <x v="0"/>
    <x v="7"/>
    <x v="7"/>
    <x v="21"/>
    <x v="21"/>
    <x v="21"/>
    <x v="19"/>
    <x v="66"/>
    <x v="37"/>
    <x v="77"/>
    <x v="118"/>
    <x v="50"/>
    <x v="100"/>
    <x v="0"/>
  </r>
  <r>
    <x v="0"/>
    <x v="8"/>
    <x v="8"/>
    <x v="8"/>
    <x v="8"/>
    <x v="8"/>
    <x v="0"/>
    <x v="31"/>
    <x v="93"/>
    <x v="78"/>
    <x v="119"/>
    <x v="48"/>
    <x v="15"/>
    <x v="0"/>
  </r>
  <r>
    <x v="0"/>
    <x v="8"/>
    <x v="8"/>
    <x v="2"/>
    <x v="2"/>
    <x v="2"/>
    <x v="1"/>
    <x v="80"/>
    <x v="94"/>
    <x v="79"/>
    <x v="120"/>
    <x v="28"/>
    <x v="101"/>
    <x v="0"/>
  </r>
  <r>
    <x v="0"/>
    <x v="8"/>
    <x v="8"/>
    <x v="11"/>
    <x v="11"/>
    <x v="11"/>
    <x v="2"/>
    <x v="77"/>
    <x v="61"/>
    <x v="53"/>
    <x v="121"/>
    <x v="33"/>
    <x v="102"/>
    <x v="0"/>
  </r>
  <r>
    <x v="0"/>
    <x v="8"/>
    <x v="8"/>
    <x v="0"/>
    <x v="0"/>
    <x v="0"/>
    <x v="3"/>
    <x v="81"/>
    <x v="90"/>
    <x v="32"/>
    <x v="122"/>
    <x v="37"/>
    <x v="93"/>
    <x v="0"/>
  </r>
  <r>
    <x v="0"/>
    <x v="8"/>
    <x v="8"/>
    <x v="5"/>
    <x v="5"/>
    <x v="5"/>
    <x v="4"/>
    <x v="82"/>
    <x v="95"/>
    <x v="60"/>
    <x v="123"/>
    <x v="51"/>
    <x v="103"/>
    <x v="0"/>
  </r>
  <r>
    <x v="0"/>
    <x v="8"/>
    <x v="8"/>
    <x v="14"/>
    <x v="14"/>
    <x v="14"/>
    <x v="4"/>
    <x v="82"/>
    <x v="95"/>
    <x v="69"/>
    <x v="124"/>
    <x v="24"/>
    <x v="104"/>
    <x v="0"/>
  </r>
  <r>
    <x v="0"/>
    <x v="8"/>
    <x v="8"/>
    <x v="10"/>
    <x v="10"/>
    <x v="10"/>
    <x v="6"/>
    <x v="83"/>
    <x v="96"/>
    <x v="80"/>
    <x v="125"/>
    <x v="47"/>
    <x v="37"/>
    <x v="0"/>
  </r>
  <r>
    <x v="0"/>
    <x v="8"/>
    <x v="8"/>
    <x v="39"/>
    <x v="39"/>
    <x v="39"/>
    <x v="7"/>
    <x v="84"/>
    <x v="4"/>
    <x v="80"/>
    <x v="125"/>
    <x v="43"/>
    <x v="105"/>
    <x v="0"/>
  </r>
  <r>
    <x v="0"/>
    <x v="8"/>
    <x v="8"/>
    <x v="3"/>
    <x v="3"/>
    <x v="3"/>
    <x v="7"/>
    <x v="84"/>
    <x v="4"/>
    <x v="81"/>
    <x v="126"/>
    <x v="44"/>
    <x v="51"/>
    <x v="0"/>
  </r>
  <r>
    <x v="0"/>
    <x v="8"/>
    <x v="8"/>
    <x v="38"/>
    <x v="38"/>
    <x v="38"/>
    <x v="9"/>
    <x v="47"/>
    <x v="97"/>
    <x v="46"/>
    <x v="127"/>
    <x v="47"/>
    <x v="37"/>
    <x v="0"/>
  </r>
  <r>
    <x v="0"/>
    <x v="8"/>
    <x v="8"/>
    <x v="18"/>
    <x v="18"/>
    <x v="18"/>
    <x v="10"/>
    <x v="51"/>
    <x v="30"/>
    <x v="30"/>
    <x v="78"/>
    <x v="41"/>
    <x v="80"/>
    <x v="0"/>
  </r>
  <r>
    <x v="0"/>
    <x v="8"/>
    <x v="8"/>
    <x v="16"/>
    <x v="16"/>
    <x v="16"/>
    <x v="10"/>
    <x v="51"/>
    <x v="30"/>
    <x v="63"/>
    <x v="128"/>
    <x v="12"/>
    <x v="106"/>
    <x v="1"/>
  </r>
  <r>
    <x v="0"/>
    <x v="8"/>
    <x v="8"/>
    <x v="6"/>
    <x v="6"/>
    <x v="6"/>
    <x v="10"/>
    <x v="51"/>
    <x v="30"/>
    <x v="55"/>
    <x v="129"/>
    <x v="12"/>
    <x v="106"/>
    <x v="0"/>
  </r>
  <r>
    <x v="0"/>
    <x v="8"/>
    <x v="8"/>
    <x v="9"/>
    <x v="9"/>
    <x v="9"/>
    <x v="13"/>
    <x v="55"/>
    <x v="98"/>
    <x v="53"/>
    <x v="121"/>
    <x v="37"/>
    <x v="93"/>
    <x v="0"/>
  </r>
  <r>
    <x v="0"/>
    <x v="8"/>
    <x v="8"/>
    <x v="40"/>
    <x v="40"/>
    <x v="40"/>
    <x v="14"/>
    <x v="85"/>
    <x v="46"/>
    <x v="65"/>
    <x v="130"/>
    <x v="40"/>
    <x v="107"/>
    <x v="0"/>
  </r>
  <r>
    <x v="0"/>
    <x v="8"/>
    <x v="8"/>
    <x v="17"/>
    <x v="17"/>
    <x v="17"/>
    <x v="15"/>
    <x v="64"/>
    <x v="14"/>
    <x v="37"/>
    <x v="62"/>
    <x v="12"/>
    <x v="106"/>
    <x v="0"/>
  </r>
  <r>
    <x v="0"/>
    <x v="8"/>
    <x v="8"/>
    <x v="28"/>
    <x v="28"/>
    <x v="28"/>
    <x v="15"/>
    <x v="64"/>
    <x v="14"/>
    <x v="56"/>
    <x v="131"/>
    <x v="38"/>
    <x v="108"/>
    <x v="0"/>
  </r>
  <r>
    <x v="0"/>
    <x v="8"/>
    <x v="8"/>
    <x v="19"/>
    <x v="19"/>
    <x v="19"/>
    <x v="17"/>
    <x v="86"/>
    <x v="17"/>
    <x v="54"/>
    <x v="46"/>
    <x v="48"/>
    <x v="15"/>
    <x v="0"/>
  </r>
  <r>
    <x v="0"/>
    <x v="8"/>
    <x v="8"/>
    <x v="29"/>
    <x v="29"/>
    <x v="29"/>
    <x v="18"/>
    <x v="65"/>
    <x v="99"/>
    <x v="60"/>
    <x v="123"/>
    <x v="40"/>
    <x v="107"/>
    <x v="0"/>
  </r>
  <r>
    <x v="0"/>
    <x v="8"/>
    <x v="8"/>
    <x v="7"/>
    <x v="7"/>
    <x v="7"/>
    <x v="18"/>
    <x v="65"/>
    <x v="99"/>
    <x v="57"/>
    <x v="36"/>
    <x v="38"/>
    <x v="108"/>
    <x v="0"/>
  </r>
  <r>
    <x v="0"/>
    <x v="9"/>
    <x v="9"/>
    <x v="1"/>
    <x v="1"/>
    <x v="1"/>
    <x v="0"/>
    <x v="87"/>
    <x v="100"/>
    <x v="82"/>
    <x v="132"/>
    <x v="52"/>
    <x v="109"/>
    <x v="0"/>
  </r>
  <r>
    <x v="0"/>
    <x v="9"/>
    <x v="9"/>
    <x v="0"/>
    <x v="0"/>
    <x v="0"/>
    <x v="1"/>
    <x v="88"/>
    <x v="101"/>
    <x v="83"/>
    <x v="133"/>
    <x v="40"/>
    <x v="21"/>
    <x v="0"/>
  </r>
  <r>
    <x v="0"/>
    <x v="9"/>
    <x v="9"/>
    <x v="6"/>
    <x v="6"/>
    <x v="6"/>
    <x v="2"/>
    <x v="89"/>
    <x v="102"/>
    <x v="84"/>
    <x v="134"/>
    <x v="25"/>
    <x v="14"/>
    <x v="0"/>
  </r>
  <r>
    <x v="0"/>
    <x v="9"/>
    <x v="9"/>
    <x v="9"/>
    <x v="9"/>
    <x v="9"/>
    <x v="3"/>
    <x v="62"/>
    <x v="79"/>
    <x v="43"/>
    <x v="135"/>
    <x v="25"/>
    <x v="14"/>
    <x v="0"/>
  </r>
  <r>
    <x v="0"/>
    <x v="9"/>
    <x v="9"/>
    <x v="5"/>
    <x v="5"/>
    <x v="5"/>
    <x v="4"/>
    <x v="90"/>
    <x v="25"/>
    <x v="54"/>
    <x v="136"/>
    <x v="53"/>
    <x v="110"/>
    <x v="0"/>
  </r>
  <r>
    <x v="0"/>
    <x v="9"/>
    <x v="9"/>
    <x v="2"/>
    <x v="2"/>
    <x v="2"/>
    <x v="5"/>
    <x v="45"/>
    <x v="42"/>
    <x v="85"/>
    <x v="137"/>
    <x v="38"/>
    <x v="74"/>
    <x v="0"/>
  </r>
  <r>
    <x v="0"/>
    <x v="9"/>
    <x v="9"/>
    <x v="4"/>
    <x v="4"/>
    <x v="4"/>
    <x v="6"/>
    <x v="82"/>
    <x v="5"/>
    <x v="86"/>
    <x v="138"/>
    <x v="39"/>
    <x v="111"/>
    <x v="0"/>
  </r>
  <r>
    <x v="0"/>
    <x v="9"/>
    <x v="9"/>
    <x v="20"/>
    <x v="20"/>
    <x v="20"/>
    <x v="7"/>
    <x v="73"/>
    <x v="81"/>
    <x v="71"/>
    <x v="139"/>
    <x v="54"/>
    <x v="112"/>
    <x v="0"/>
  </r>
  <r>
    <x v="0"/>
    <x v="9"/>
    <x v="9"/>
    <x v="18"/>
    <x v="18"/>
    <x v="18"/>
    <x v="8"/>
    <x v="83"/>
    <x v="97"/>
    <x v="30"/>
    <x v="140"/>
    <x v="51"/>
    <x v="113"/>
    <x v="0"/>
  </r>
  <r>
    <x v="0"/>
    <x v="9"/>
    <x v="9"/>
    <x v="3"/>
    <x v="3"/>
    <x v="3"/>
    <x v="9"/>
    <x v="46"/>
    <x v="82"/>
    <x v="81"/>
    <x v="141"/>
    <x v="37"/>
    <x v="114"/>
    <x v="0"/>
  </r>
  <r>
    <x v="0"/>
    <x v="9"/>
    <x v="9"/>
    <x v="13"/>
    <x v="13"/>
    <x v="13"/>
    <x v="10"/>
    <x v="84"/>
    <x v="103"/>
    <x v="29"/>
    <x v="142"/>
    <x v="3"/>
    <x v="115"/>
    <x v="0"/>
  </r>
  <r>
    <x v="0"/>
    <x v="9"/>
    <x v="9"/>
    <x v="7"/>
    <x v="7"/>
    <x v="7"/>
    <x v="11"/>
    <x v="47"/>
    <x v="104"/>
    <x v="44"/>
    <x v="143"/>
    <x v="3"/>
    <x v="115"/>
    <x v="0"/>
  </r>
  <r>
    <x v="0"/>
    <x v="9"/>
    <x v="9"/>
    <x v="10"/>
    <x v="10"/>
    <x v="10"/>
    <x v="12"/>
    <x v="49"/>
    <x v="105"/>
    <x v="56"/>
    <x v="11"/>
    <x v="45"/>
    <x v="77"/>
    <x v="0"/>
  </r>
  <r>
    <x v="0"/>
    <x v="9"/>
    <x v="9"/>
    <x v="17"/>
    <x v="17"/>
    <x v="17"/>
    <x v="13"/>
    <x v="50"/>
    <x v="72"/>
    <x v="54"/>
    <x v="136"/>
    <x v="54"/>
    <x v="112"/>
    <x v="0"/>
  </r>
  <r>
    <x v="0"/>
    <x v="9"/>
    <x v="9"/>
    <x v="15"/>
    <x v="15"/>
    <x v="15"/>
    <x v="14"/>
    <x v="51"/>
    <x v="106"/>
    <x v="45"/>
    <x v="47"/>
    <x v="55"/>
    <x v="116"/>
    <x v="0"/>
  </r>
  <r>
    <x v="0"/>
    <x v="9"/>
    <x v="9"/>
    <x v="29"/>
    <x v="29"/>
    <x v="29"/>
    <x v="15"/>
    <x v="52"/>
    <x v="107"/>
    <x v="72"/>
    <x v="52"/>
    <x v="45"/>
    <x v="77"/>
    <x v="0"/>
  </r>
  <r>
    <x v="0"/>
    <x v="9"/>
    <x v="9"/>
    <x v="19"/>
    <x v="19"/>
    <x v="19"/>
    <x v="16"/>
    <x v="54"/>
    <x v="65"/>
    <x v="71"/>
    <x v="139"/>
    <x v="3"/>
    <x v="115"/>
    <x v="0"/>
  </r>
  <r>
    <x v="0"/>
    <x v="9"/>
    <x v="9"/>
    <x v="33"/>
    <x v="33"/>
    <x v="33"/>
    <x v="16"/>
    <x v="54"/>
    <x v="65"/>
    <x v="57"/>
    <x v="144"/>
    <x v="48"/>
    <x v="117"/>
    <x v="0"/>
  </r>
  <r>
    <x v="0"/>
    <x v="9"/>
    <x v="9"/>
    <x v="11"/>
    <x v="11"/>
    <x v="11"/>
    <x v="18"/>
    <x v="63"/>
    <x v="47"/>
    <x v="72"/>
    <x v="52"/>
    <x v="3"/>
    <x v="115"/>
    <x v="0"/>
  </r>
  <r>
    <x v="0"/>
    <x v="9"/>
    <x v="9"/>
    <x v="36"/>
    <x v="36"/>
    <x v="36"/>
    <x v="19"/>
    <x v="64"/>
    <x v="108"/>
    <x v="30"/>
    <x v="140"/>
    <x v="55"/>
    <x v="116"/>
    <x v="0"/>
  </r>
  <r>
    <x v="0"/>
    <x v="10"/>
    <x v="10"/>
    <x v="1"/>
    <x v="1"/>
    <x v="1"/>
    <x v="0"/>
    <x v="91"/>
    <x v="109"/>
    <x v="87"/>
    <x v="145"/>
    <x v="23"/>
    <x v="118"/>
    <x v="0"/>
  </r>
  <r>
    <x v="0"/>
    <x v="10"/>
    <x v="10"/>
    <x v="0"/>
    <x v="0"/>
    <x v="0"/>
    <x v="1"/>
    <x v="92"/>
    <x v="110"/>
    <x v="88"/>
    <x v="146"/>
    <x v="40"/>
    <x v="119"/>
    <x v="0"/>
  </r>
  <r>
    <x v="0"/>
    <x v="10"/>
    <x v="10"/>
    <x v="7"/>
    <x v="7"/>
    <x v="7"/>
    <x v="2"/>
    <x v="93"/>
    <x v="111"/>
    <x v="89"/>
    <x v="68"/>
    <x v="12"/>
    <x v="120"/>
    <x v="0"/>
  </r>
  <r>
    <x v="0"/>
    <x v="10"/>
    <x v="10"/>
    <x v="2"/>
    <x v="2"/>
    <x v="2"/>
    <x v="3"/>
    <x v="94"/>
    <x v="112"/>
    <x v="76"/>
    <x v="147"/>
    <x v="38"/>
    <x v="108"/>
    <x v="0"/>
  </r>
  <r>
    <x v="0"/>
    <x v="10"/>
    <x v="10"/>
    <x v="3"/>
    <x v="3"/>
    <x v="3"/>
    <x v="4"/>
    <x v="77"/>
    <x v="113"/>
    <x v="90"/>
    <x v="148"/>
    <x v="37"/>
    <x v="93"/>
    <x v="0"/>
  </r>
  <r>
    <x v="0"/>
    <x v="10"/>
    <x v="10"/>
    <x v="14"/>
    <x v="14"/>
    <x v="14"/>
    <x v="5"/>
    <x v="84"/>
    <x v="80"/>
    <x v="80"/>
    <x v="69"/>
    <x v="43"/>
    <x v="121"/>
    <x v="0"/>
  </r>
  <r>
    <x v="0"/>
    <x v="10"/>
    <x v="10"/>
    <x v="11"/>
    <x v="11"/>
    <x v="11"/>
    <x v="6"/>
    <x v="48"/>
    <x v="71"/>
    <x v="45"/>
    <x v="16"/>
    <x v="56"/>
    <x v="122"/>
    <x v="0"/>
  </r>
  <r>
    <x v="0"/>
    <x v="10"/>
    <x v="10"/>
    <x v="4"/>
    <x v="4"/>
    <x v="4"/>
    <x v="6"/>
    <x v="48"/>
    <x v="71"/>
    <x v="91"/>
    <x v="149"/>
    <x v="37"/>
    <x v="93"/>
    <x v="0"/>
  </r>
  <r>
    <x v="0"/>
    <x v="10"/>
    <x v="10"/>
    <x v="9"/>
    <x v="9"/>
    <x v="9"/>
    <x v="8"/>
    <x v="49"/>
    <x v="114"/>
    <x v="92"/>
    <x v="45"/>
    <x v="25"/>
    <x v="123"/>
    <x v="0"/>
  </r>
  <r>
    <x v="0"/>
    <x v="10"/>
    <x v="10"/>
    <x v="13"/>
    <x v="13"/>
    <x v="13"/>
    <x v="9"/>
    <x v="52"/>
    <x v="92"/>
    <x v="71"/>
    <x v="150"/>
    <x v="48"/>
    <x v="124"/>
    <x v="0"/>
  </r>
  <r>
    <x v="0"/>
    <x v="10"/>
    <x v="10"/>
    <x v="5"/>
    <x v="5"/>
    <x v="5"/>
    <x v="10"/>
    <x v="54"/>
    <x v="64"/>
    <x v="54"/>
    <x v="60"/>
    <x v="33"/>
    <x v="125"/>
    <x v="0"/>
  </r>
  <r>
    <x v="0"/>
    <x v="10"/>
    <x v="10"/>
    <x v="6"/>
    <x v="6"/>
    <x v="6"/>
    <x v="10"/>
    <x v="54"/>
    <x v="64"/>
    <x v="63"/>
    <x v="151"/>
    <x v="47"/>
    <x v="126"/>
    <x v="0"/>
  </r>
  <r>
    <x v="0"/>
    <x v="10"/>
    <x v="10"/>
    <x v="17"/>
    <x v="17"/>
    <x v="17"/>
    <x v="12"/>
    <x v="55"/>
    <x v="11"/>
    <x v="59"/>
    <x v="152"/>
    <x v="56"/>
    <x v="122"/>
    <x v="0"/>
  </r>
  <r>
    <x v="0"/>
    <x v="10"/>
    <x v="10"/>
    <x v="10"/>
    <x v="10"/>
    <x v="10"/>
    <x v="12"/>
    <x v="55"/>
    <x v="11"/>
    <x v="57"/>
    <x v="77"/>
    <x v="3"/>
    <x v="127"/>
    <x v="0"/>
  </r>
  <r>
    <x v="0"/>
    <x v="10"/>
    <x v="10"/>
    <x v="29"/>
    <x v="29"/>
    <x v="29"/>
    <x v="14"/>
    <x v="63"/>
    <x v="115"/>
    <x v="59"/>
    <x v="152"/>
    <x v="42"/>
    <x v="128"/>
    <x v="0"/>
  </r>
  <r>
    <x v="0"/>
    <x v="10"/>
    <x v="10"/>
    <x v="15"/>
    <x v="15"/>
    <x v="15"/>
    <x v="14"/>
    <x v="63"/>
    <x v="115"/>
    <x v="59"/>
    <x v="152"/>
    <x v="42"/>
    <x v="128"/>
    <x v="0"/>
  </r>
  <r>
    <x v="0"/>
    <x v="10"/>
    <x v="10"/>
    <x v="16"/>
    <x v="16"/>
    <x v="16"/>
    <x v="16"/>
    <x v="64"/>
    <x v="34"/>
    <x v="57"/>
    <x v="77"/>
    <x v="47"/>
    <x v="126"/>
    <x v="0"/>
  </r>
  <r>
    <x v="0"/>
    <x v="10"/>
    <x v="10"/>
    <x v="18"/>
    <x v="18"/>
    <x v="18"/>
    <x v="17"/>
    <x v="86"/>
    <x v="15"/>
    <x v="65"/>
    <x v="153"/>
    <x v="50"/>
    <x v="129"/>
    <x v="0"/>
  </r>
  <r>
    <x v="0"/>
    <x v="10"/>
    <x v="10"/>
    <x v="41"/>
    <x v="41"/>
    <x v="41"/>
    <x v="17"/>
    <x v="86"/>
    <x v="15"/>
    <x v="56"/>
    <x v="154"/>
    <x v="25"/>
    <x v="123"/>
    <x v="0"/>
  </r>
  <r>
    <x v="0"/>
    <x v="10"/>
    <x v="10"/>
    <x v="21"/>
    <x v="21"/>
    <x v="21"/>
    <x v="19"/>
    <x v="56"/>
    <x v="54"/>
    <x v="58"/>
    <x v="75"/>
    <x v="55"/>
    <x v="130"/>
    <x v="0"/>
  </r>
  <r>
    <x v="0"/>
    <x v="11"/>
    <x v="11"/>
    <x v="1"/>
    <x v="1"/>
    <x v="1"/>
    <x v="0"/>
    <x v="95"/>
    <x v="116"/>
    <x v="93"/>
    <x v="155"/>
    <x v="43"/>
    <x v="131"/>
    <x v="0"/>
  </r>
  <r>
    <x v="0"/>
    <x v="11"/>
    <x v="11"/>
    <x v="0"/>
    <x v="0"/>
    <x v="0"/>
    <x v="1"/>
    <x v="50"/>
    <x v="117"/>
    <x v="47"/>
    <x v="156"/>
    <x v="44"/>
    <x v="51"/>
    <x v="0"/>
  </r>
  <r>
    <x v="0"/>
    <x v="11"/>
    <x v="11"/>
    <x v="23"/>
    <x v="23"/>
    <x v="23"/>
    <x v="2"/>
    <x v="64"/>
    <x v="118"/>
    <x v="44"/>
    <x v="157"/>
    <x v="44"/>
    <x v="51"/>
    <x v="0"/>
  </r>
  <r>
    <x v="0"/>
    <x v="11"/>
    <x v="11"/>
    <x v="3"/>
    <x v="3"/>
    <x v="3"/>
    <x v="3"/>
    <x v="65"/>
    <x v="119"/>
    <x v="63"/>
    <x v="158"/>
    <x v="44"/>
    <x v="51"/>
    <x v="0"/>
  </r>
  <r>
    <x v="0"/>
    <x v="11"/>
    <x v="11"/>
    <x v="11"/>
    <x v="11"/>
    <x v="11"/>
    <x v="4"/>
    <x v="67"/>
    <x v="120"/>
    <x v="57"/>
    <x v="69"/>
    <x v="46"/>
    <x v="50"/>
    <x v="0"/>
  </r>
  <r>
    <x v="0"/>
    <x v="11"/>
    <x v="11"/>
    <x v="5"/>
    <x v="5"/>
    <x v="5"/>
    <x v="5"/>
    <x v="58"/>
    <x v="4"/>
    <x v="70"/>
    <x v="159"/>
    <x v="55"/>
    <x v="132"/>
    <x v="0"/>
  </r>
  <r>
    <x v="0"/>
    <x v="11"/>
    <x v="11"/>
    <x v="35"/>
    <x v="35"/>
    <x v="35"/>
    <x v="5"/>
    <x v="58"/>
    <x v="4"/>
    <x v="67"/>
    <x v="160"/>
    <x v="28"/>
    <x v="133"/>
    <x v="0"/>
  </r>
  <r>
    <x v="0"/>
    <x v="11"/>
    <x v="11"/>
    <x v="17"/>
    <x v="17"/>
    <x v="17"/>
    <x v="7"/>
    <x v="59"/>
    <x v="71"/>
    <x v="30"/>
    <x v="143"/>
    <x v="43"/>
    <x v="131"/>
    <x v="0"/>
  </r>
  <r>
    <x v="0"/>
    <x v="11"/>
    <x v="11"/>
    <x v="42"/>
    <x v="42"/>
    <x v="42"/>
    <x v="8"/>
    <x v="60"/>
    <x v="121"/>
    <x v="59"/>
    <x v="161"/>
    <x v="25"/>
    <x v="134"/>
    <x v="0"/>
  </r>
  <r>
    <x v="0"/>
    <x v="11"/>
    <x v="11"/>
    <x v="7"/>
    <x v="7"/>
    <x v="7"/>
    <x v="9"/>
    <x v="68"/>
    <x v="84"/>
    <x v="30"/>
    <x v="143"/>
    <x v="39"/>
    <x v="135"/>
    <x v="0"/>
  </r>
  <r>
    <x v="0"/>
    <x v="11"/>
    <x v="11"/>
    <x v="32"/>
    <x v="32"/>
    <x v="32"/>
    <x v="10"/>
    <x v="70"/>
    <x v="122"/>
    <x v="68"/>
    <x v="75"/>
    <x v="47"/>
    <x v="136"/>
    <x v="0"/>
  </r>
  <r>
    <x v="0"/>
    <x v="11"/>
    <x v="11"/>
    <x v="16"/>
    <x v="16"/>
    <x v="16"/>
    <x v="10"/>
    <x v="70"/>
    <x v="122"/>
    <x v="60"/>
    <x v="162"/>
    <x v="44"/>
    <x v="51"/>
    <x v="0"/>
  </r>
  <r>
    <x v="0"/>
    <x v="11"/>
    <x v="11"/>
    <x v="30"/>
    <x v="30"/>
    <x v="30"/>
    <x v="10"/>
    <x v="70"/>
    <x v="122"/>
    <x v="58"/>
    <x v="77"/>
    <x v="25"/>
    <x v="134"/>
    <x v="0"/>
  </r>
  <r>
    <x v="0"/>
    <x v="11"/>
    <x v="11"/>
    <x v="2"/>
    <x v="2"/>
    <x v="2"/>
    <x v="13"/>
    <x v="71"/>
    <x v="13"/>
    <x v="30"/>
    <x v="143"/>
    <x v="37"/>
    <x v="137"/>
    <x v="0"/>
  </r>
  <r>
    <x v="0"/>
    <x v="11"/>
    <x v="11"/>
    <x v="4"/>
    <x v="4"/>
    <x v="4"/>
    <x v="13"/>
    <x v="71"/>
    <x v="13"/>
    <x v="30"/>
    <x v="143"/>
    <x v="37"/>
    <x v="137"/>
    <x v="0"/>
  </r>
  <r>
    <x v="0"/>
    <x v="11"/>
    <x v="11"/>
    <x v="36"/>
    <x v="36"/>
    <x v="36"/>
    <x v="15"/>
    <x v="72"/>
    <x v="54"/>
    <x v="77"/>
    <x v="163"/>
    <x v="47"/>
    <x v="136"/>
    <x v="0"/>
  </r>
  <r>
    <x v="0"/>
    <x v="11"/>
    <x v="11"/>
    <x v="38"/>
    <x v="38"/>
    <x v="38"/>
    <x v="15"/>
    <x v="72"/>
    <x v="54"/>
    <x v="54"/>
    <x v="16"/>
    <x v="37"/>
    <x v="137"/>
    <x v="0"/>
  </r>
  <r>
    <x v="0"/>
    <x v="11"/>
    <x v="11"/>
    <x v="12"/>
    <x v="12"/>
    <x v="12"/>
    <x v="15"/>
    <x v="72"/>
    <x v="54"/>
    <x v="30"/>
    <x v="143"/>
    <x v="44"/>
    <x v="51"/>
    <x v="0"/>
  </r>
  <r>
    <x v="0"/>
    <x v="11"/>
    <x v="11"/>
    <x v="29"/>
    <x v="29"/>
    <x v="29"/>
    <x v="18"/>
    <x v="96"/>
    <x v="123"/>
    <x v="70"/>
    <x v="159"/>
    <x v="43"/>
    <x v="131"/>
    <x v="0"/>
  </r>
  <r>
    <x v="0"/>
    <x v="11"/>
    <x v="11"/>
    <x v="10"/>
    <x v="10"/>
    <x v="10"/>
    <x v="18"/>
    <x v="96"/>
    <x v="123"/>
    <x v="61"/>
    <x v="164"/>
    <x v="46"/>
    <x v="50"/>
    <x v="0"/>
  </r>
  <r>
    <x v="0"/>
    <x v="11"/>
    <x v="11"/>
    <x v="9"/>
    <x v="9"/>
    <x v="9"/>
    <x v="18"/>
    <x v="96"/>
    <x v="123"/>
    <x v="58"/>
    <x v="77"/>
    <x v="37"/>
    <x v="137"/>
    <x v="0"/>
  </r>
  <r>
    <x v="0"/>
    <x v="12"/>
    <x v="12"/>
    <x v="0"/>
    <x v="0"/>
    <x v="0"/>
    <x v="0"/>
    <x v="44"/>
    <x v="124"/>
    <x v="90"/>
    <x v="165"/>
    <x v="38"/>
    <x v="138"/>
    <x v="0"/>
  </r>
  <r>
    <x v="0"/>
    <x v="12"/>
    <x v="12"/>
    <x v="2"/>
    <x v="2"/>
    <x v="2"/>
    <x v="1"/>
    <x v="52"/>
    <x v="88"/>
    <x v="29"/>
    <x v="166"/>
    <x v="25"/>
    <x v="139"/>
    <x v="0"/>
  </r>
  <r>
    <x v="0"/>
    <x v="12"/>
    <x v="12"/>
    <x v="7"/>
    <x v="7"/>
    <x v="7"/>
    <x v="2"/>
    <x v="54"/>
    <x v="125"/>
    <x v="55"/>
    <x v="167"/>
    <x v="24"/>
    <x v="140"/>
    <x v="0"/>
  </r>
  <r>
    <x v="0"/>
    <x v="12"/>
    <x v="12"/>
    <x v="11"/>
    <x v="11"/>
    <x v="11"/>
    <x v="3"/>
    <x v="55"/>
    <x v="118"/>
    <x v="56"/>
    <x v="4"/>
    <x v="40"/>
    <x v="141"/>
    <x v="0"/>
  </r>
  <r>
    <x v="0"/>
    <x v="12"/>
    <x v="12"/>
    <x v="5"/>
    <x v="5"/>
    <x v="5"/>
    <x v="4"/>
    <x v="85"/>
    <x v="126"/>
    <x v="77"/>
    <x v="168"/>
    <x v="31"/>
    <x v="142"/>
    <x v="0"/>
  </r>
  <r>
    <x v="0"/>
    <x v="12"/>
    <x v="12"/>
    <x v="3"/>
    <x v="3"/>
    <x v="3"/>
    <x v="5"/>
    <x v="64"/>
    <x v="127"/>
    <x v="44"/>
    <x v="169"/>
    <x v="44"/>
    <x v="51"/>
    <x v="0"/>
  </r>
  <r>
    <x v="0"/>
    <x v="12"/>
    <x v="12"/>
    <x v="43"/>
    <x v="43"/>
    <x v="43"/>
    <x v="6"/>
    <x v="66"/>
    <x v="26"/>
    <x v="94"/>
    <x v="170"/>
    <x v="33"/>
    <x v="143"/>
    <x v="0"/>
  </r>
  <r>
    <x v="0"/>
    <x v="12"/>
    <x v="12"/>
    <x v="1"/>
    <x v="1"/>
    <x v="1"/>
    <x v="7"/>
    <x v="57"/>
    <x v="128"/>
    <x v="64"/>
    <x v="171"/>
    <x v="43"/>
    <x v="15"/>
    <x v="0"/>
  </r>
  <r>
    <x v="0"/>
    <x v="12"/>
    <x v="12"/>
    <x v="4"/>
    <x v="4"/>
    <x v="4"/>
    <x v="8"/>
    <x v="67"/>
    <x v="129"/>
    <x v="45"/>
    <x v="57"/>
    <x v="44"/>
    <x v="51"/>
    <x v="0"/>
  </r>
  <r>
    <x v="0"/>
    <x v="12"/>
    <x v="12"/>
    <x v="30"/>
    <x v="30"/>
    <x v="30"/>
    <x v="9"/>
    <x v="58"/>
    <x v="130"/>
    <x v="54"/>
    <x v="11"/>
    <x v="47"/>
    <x v="144"/>
    <x v="0"/>
  </r>
  <r>
    <x v="0"/>
    <x v="12"/>
    <x v="12"/>
    <x v="16"/>
    <x v="16"/>
    <x v="16"/>
    <x v="10"/>
    <x v="60"/>
    <x v="11"/>
    <x v="72"/>
    <x v="111"/>
    <x v="44"/>
    <x v="51"/>
    <x v="0"/>
  </r>
  <r>
    <x v="0"/>
    <x v="12"/>
    <x v="12"/>
    <x v="10"/>
    <x v="10"/>
    <x v="10"/>
    <x v="10"/>
    <x v="60"/>
    <x v="11"/>
    <x v="60"/>
    <x v="172"/>
    <x v="39"/>
    <x v="6"/>
    <x v="0"/>
  </r>
  <r>
    <x v="0"/>
    <x v="12"/>
    <x v="12"/>
    <x v="6"/>
    <x v="6"/>
    <x v="6"/>
    <x v="10"/>
    <x v="60"/>
    <x v="11"/>
    <x v="64"/>
    <x v="171"/>
    <x v="46"/>
    <x v="16"/>
    <x v="0"/>
  </r>
  <r>
    <x v="0"/>
    <x v="12"/>
    <x v="12"/>
    <x v="44"/>
    <x v="44"/>
    <x v="44"/>
    <x v="10"/>
    <x v="60"/>
    <x v="11"/>
    <x v="94"/>
    <x v="170"/>
    <x v="44"/>
    <x v="51"/>
    <x v="0"/>
  </r>
  <r>
    <x v="0"/>
    <x v="12"/>
    <x v="12"/>
    <x v="8"/>
    <x v="8"/>
    <x v="8"/>
    <x v="14"/>
    <x v="61"/>
    <x v="131"/>
    <x v="59"/>
    <x v="173"/>
    <x v="46"/>
    <x v="16"/>
    <x v="0"/>
  </r>
  <r>
    <x v="0"/>
    <x v="12"/>
    <x v="12"/>
    <x v="29"/>
    <x v="29"/>
    <x v="29"/>
    <x v="15"/>
    <x v="68"/>
    <x v="12"/>
    <x v="68"/>
    <x v="174"/>
    <x v="40"/>
    <x v="141"/>
    <x v="0"/>
  </r>
  <r>
    <x v="0"/>
    <x v="12"/>
    <x v="12"/>
    <x v="17"/>
    <x v="17"/>
    <x v="17"/>
    <x v="16"/>
    <x v="70"/>
    <x v="48"/>
    <x v="61"/>
    <x v="175"/>
    <x v="38"/>
    <x v="138"/>
    <x v="0"/>
  </r>
  <r>
    <x v="0"/>
    <x v="12"/>
    <x v="12"/>
    <x v="38"/>
    <x v="38"/>
    <x v="38"/>
    <x v="16"/>
    <x v="70"/>
    <x v="48"/>
    <x v="54"/>
    <x v="11"/>
    <x v="39"/>
    <x v="6"/>
    <x v="0"/>
  </r>
  <r>
    <x v="0"/>
    <x v="12"/>
    <x v="12"/>
    <x v="14"/>
    <x v="14"/>
    <x v="14"/>
    <x v="16"/>
    <x v="70"/>
    <x v="48"/>
    <x v="59"/>
    <x v="173"/>
    <x v="37"/>
    <x v="9"/>
    <x v="0"/>
  </r>
  <r>
    <x v="0"/>
    <x v="12"/>
    <x v="12"/>
    <x v="12"/>
    <x v="12"/>
    <x v="12"/>
    <x v="16"/>
    <x v="70"/>
    <x v="48"/>
    <x v="60"/>
    <x v="172"/>
    <x v="44"/>
    <x v="51"/>
    <x v="0"/>
  </r>
  <r>
    <x v="0"/>
    <x v="12"/>
    <x v="12"/>
    <x v="9"/>
    <x v="9"/>
    <x v="9"/>
    <x v="16"/>
    <x v="70"/>
    <x v="48"/>
    <x v="60"/>
    <x v="172"/>
    <x v="44"/>
    <x v="51"/>
    <x v="0"/>
  </r>
  <r>
    <x v="0"/>
    <x v="13"/>
    <x v="13"/>
    <x v="1"/>
    <x v="1"/>
    <x v="1"/>
    <x v="0"/>
    <x v="97"/>
    <x v="132"/>
    <x v="95"/>
    <x v="176"/>
    <x v="3"/>
    <x v="145"/>
    <x v="0"/>
  </r>
  <r>
    <x v="0"/>
    <x v="13"/>
    <x v="13"/>
    <x v="0"/>
    <x v="0"/>
    <x v="0"/>
    <x v="1"/>
    <x v="98"/>
    <x v="133"/>
    <x v="86"/>
    <x v="177"/>
    <x v="25"/>
    <x v="146"/>
    <x v="0"/>
  </r>
  <r>
    <x v="0"/>
    <x v="13"/>
    <x v="13"/>
    <x v="6"/>
    <x v="6"/>
    <x v="6"/>
    <x v="2"/>
    <x v="85"/>
    <x v="134"/>
    <x v="63"/>
    <x v="178"/>
    <x v="25"/>
    <x v="146"/>
    <x v="0"/>
  </r>
  <r>
    <x v="0"/>
    <x v="13"/>
    <x v="13"/>
    <x v="2"/>
    <x v="2"/>
    <x v="2"/>
    <x v="3"/>
    <x v="86"/>
    <x v="126"/>
    <x v="63"/>
    <x v="178"/>
    <x v="46"/>
    <x v="147"/>
    <x v="0"/>
  </r>
  <r>
    <x v="0"/>
    <x v="13"/>
    <x v="13"/>
    <x v="5"/>
    <x v="5"/>
    <x v="5"/>
    <x v="4"/>
    <x v="65"/>
    <x v="135"/>
    <x v="70"/>
    <x v="179"/>
    <x v="50"/>
    <x v="148"/>
    <x v="0"/>
  </r>
  <r>
    <x v="0"/>
    <x v="13"/>
    <x v="13"/>
    <x v="7"/>
    <x v="7"/>
    <x v="7"/>
    <x v="5"/>
    <x v="66"/>
    <x v="69"/>
    <x v="57"/>
    <x v="57"/>
    <x v="25"/>
    <x v="146"/>
    <x v="0"/>
  </r>
  <r>
    <x v="0"/>
    <x v="13"/>
    <x v="13"/>
    <x v="26"/>
    <x v="26"/>
    <x v="26"/>
    <x v="6"/>
    <x v="58"/>
    <x v="136"/>
    <x v="67"/>
    <x v="180"/>
    <x v="28"/>
    <x v="149"/>
    <x v="0"/>
  </r>
  <r>
    <x v="0"/>
    <x v="13"/>
    <x v="13"/>
    <x v="29"/>
    <x v="29"/>
    <x v="29"/>
    <x v="7"/>
    <x v="59"/>
    <x v="137"/>
    <x v="58"/>
    <x v="11"/>
    <x v="47"/>
    <x v="150"/>
    <x v="0"/>
  </r>
  <r>
    <x v="0"/>
    <x v="13"/>
    <x v="13"/>
    <x v="14"/>
    <x v="14"/>
    <x v="14"/>
    <x v="7"/>
    <x v="59"/>
    <x v="137"/>
    <x v="59"/>
    <x v="142"/>
    <x v="38"/>
    <x v="151"/>
    <x v="0"/>
  </r>
  <r>
    <x v="0"/>
    <x v="13"/>
    <x v="13"/>
    <x v="3"/>
    <x v="3"/>
    <x v="3"/>
    <x v="7"/>
    <x v="59"/>
    <x v="137"/>
    <x v="57"/>
    <x v="57"/>
    <x v="44"/>
    <x v="51"/>
    <x v="0"/>
  </r>
  <r>
    <x v="0"/>
    <x v="13"/>
    <x v="13"/>
    <x v="15"/>
    <x v="15"/>
    <x v="15"/>
    <x v="10"/>
    <x v="60"/>
    <x v="9"/>
    <x v="68"/>
    <x v="63"/>
    <x v="28"/>
    <x v="149"/>
    <x v="0"/>
  </r>
  <r>
    <x v="0"/>
    <x v="13"/>
    <x v="13"/>
    <x v="17"/>
    <x v="17"/>
    <x v="17"/>
    <x v="11"/>
    <x v="61"/>
    <x v="84"/>
    <x v="58"/>
    <x v="11"/>
    <x v="43"/>
    <x v="81"/>
    <x v="0"/>
  </r>
  <r>
    <x v="0"/>
    <x v="13"/>
    <x v="13"/>
    <x v="4"/>
    <x v="4"/>
    <x v="4"/>
    <x v="11"/>
    <x v="61"/>
    <x v="84"/>
    <x v="64"/>
    <x v="67"/>
    <x v="37"/>
    <x v="9"/>
    <x v="0"/>
  </r>
  <r>
    <x v="0"/>
    <x v="13"/>
    <x v="13"/>
    <x v="9"/>
    <x v="9"/>
    <x v="9"/>
    <x v="13"/>
    <x v="68"/>
    <x v="107"/>
    <x v="59"/>
    <x v="142"/>
    <x v="46"/>
    <x v="147"/>
    <x v="0"/>
  </r>
  <r>
    <x v="0"/>
    <x v="13"/>
    <x v="13"/>
    <x v="16"/>
    <x v="16"/>
    <x v="16"/>
    <x v="14"/>
    <x v="70"/>
    <x v="46"/>
    <x v="58"/>
    <x v="11"/>
    <x v="25"/>
    <x v="146"/>
    <x v="0"/>
  </r>
  <r>
    <x v="0"/>
    <x v="13"/>
    <x v="13"/>
    <x v="13"/>
    <x v="13"/>
    <x v="13"/>
    <x v="14"/>
    <x v="70"/>
    <x v="46"/>
    <x v="54"/>
    <x v="181"/>
    <x v="39"/>
    <x v="6"/>
    <x v="0"/>
  </r>
  <r>
    <x v="0"/>
    <x v="13"/>
    <x v="13"/>
    <x v="24"/>
    <x v="24"/>
    <x v="24"/>
    <x v="16"/>
    <x v="71"/>
    <x v="48"/>
    <x v="67"/>
    <x v="180"/>
    <x v="38"/>
    <x v="151"/>
    <x v="0"/>
  </r>
  <r>
    <x v="0"/>
    <x v="13"/>
    <x v="13"/>
    <x v="11"/>
    <x v="11"/>
    <x v="11"/>
    <x v="17"/>
    <x v="72"/>
    <x v="138"/>
    <x v="68"/>
    <x v="63"/>
    <x v="43"/>
    <x v="81"/>
    <x v="0"/>
  </r>
  <r>
    <x v="0"/>
    <x v="13"/>
    <x v="13"/>
    <x v="20"/>
    <x v="20"/>
    <x v="20"/>
    <x v="17"/>
    <x v="72"/>
    <x v="138"/>
    <x v="68"/>
    <x v="63"/>
    <x v="43"/>
    <x v="81"/>
    <x v="0"/>
  </r>
  <r>
    <x v="0"/>
    <x v="13"/>
    <x v="13"/>
    <x v="45"/>
    <x v="45"/>
    <x v="45"/>
    <x v="19"/>
    <x v="96"/>
    <x v="139"/>
    <x v="77"/>
    <x v="37"/>
    <x v="24"/>
    <x v="152"/>
    <x v="0"/>
  </r>
  <r>
    <x v="0"/>
    <x v="13"/>
    <x v="13"/>
    <x v="19"/>
    <x v="19"/>
    <x v="19"/>
    <x v="19"/>
    <x v="96"/>
    <x v="139"/>
    <x v="68"/>
    <x v="63"/>
    <x v="38"/>
    <x v="151"/>
    <x v="0"/>
  </r>
  <r>
    <x v="0"/>
    <x v="14"/>
    <x v="14"/>
    <x v="46"/>
    <x v="46"/>
    <x v="46"/>
    <x v="0"/>
    <x v="65"/>
    <x v="140"/>
    <x v="71"/>
    <x v="182"/>
    <x v="25"/>
    <x v="153"/>
    <x v="0"/>
  </r>
  <r>
    <x v="0"/>
    <x v="14"/>
    <x v="14"/>
    <x v="5"/>
    <x v="5"/>
    <x v="5"/>
    <x v="1"/>
    <x v="57"/>
    <x v="141"/>
    <x v="77"/>
    <x v="18"/>
    <x v="56"/>
    <x v="154"/>
    <x v="0"/>
  </r>
  <r>
    <x v="0"/>
    <x v="14"/>
    <x v="14"/>
    <x v="0"/>
    <x v="0"/>
    <x v="0"/>
    <x v="2"/>
    <x v="58"/>
    <x v="142"/>
    <x v="71"/>
    <x v="182"/>
    <x v="44"/>
    <x v="51"/>
    <x v="0"/>
  </r>
  <r>
    <x v="0"/>
    <x v="14"/>
    <x v="14"/>
    <x v="21"/>
    <x v="21"/>
    <x v="21"/>
    <x v="3"/>
    <x v="60"/>
    <x v="143"/>
    <x v="58"/>
    <x v="183"/>
    <x v="24"/>
    <x v="155"/>
    <x v="0"/>
  </r>
  <r>
    <x v="0"/>
    <x v="14"/>
    <x v="14"/>
    <x v="3"/>
    <x v="3"/>
    <x v="3"/>
    <x v="3"/>
    <x v="60"/>
    <x v="143"/>
    <x v="72"/>
    <x v="184"/>
    <x v="44"/>
    <x v="51"/>
    <x v="0"/>
  </r>
  <r>
    <x v="0"/>
    <x v="14"/>
    <x v="14"/>
    <x v="16"/>
    <x v="16"/>
    <x v="16"/>
    <x v="5"/>
    <x v="71"/>
    <x v="144"/>
    <x v="30"/>
    <x v="57"/>
    <x v="37"/>
    <x v="95"/>
    <x v="0"/>
  </r>
  <r>
    <x v="0"/>
    <x v="14"/>
    <x v="14"/>
    <x v="10"/>
    <x v="10"/>
    <x v="10"/>
    <x v="6"/>
    <x v="96"/>
    <x v="145"/>
    <x v="65"/>
    <x v="11"/>
    <x v="25"/>
    <x v="153"/>
    <x v="0"/>
  </r>
  <r>
    <x v="0"/>
    <x v="14"/>
    <x v="14"/>
    <x v="14"/>
    <x v="14"/>
    <x v="14"/>
    <x v="6"/>
    <x v="96"/>
    <x v="145"/>
    <x v="61"/>
    <x v="23"/>
    <x v="46"/>
    <x v="41"/>
    <x v="0"/>
  </r>
  <r>
    <x v="0"/>
    <x v="14"/>
    <x v="14"/>
    <x v="7"/>
    <x v="7"/>
    <x v="7"/>
    <x v="6"/>
    <x v="96"/>
    <x v="145"/>
    <x v="67"/>
    <x v="185"/>
    <x v="39"/>
    <x v="156"/>
    <x v="0"/>
  </r>
  <r>
    <x v="0"/>
    <x v="14"/>
    <x v="14"/>
    <x v="11"/>
    <x v="11"/>
    <x v="11"/>
    <x v="9"/>
    <x v="99"/>
    <x v="98"/>
    <x v="65"/>
    <x v="11"/>
    <x v="39"/>
    <x v="156"/>
    <x v="0"/>
  </r>
  <r>
    <x v="0"/>
    <x v="14"/>
    <x v="14"/>
    <x v="17"/>
    <x v="17"/>
    <x v="17"/>
    <x v="9"/>
    <x v="99"/>
    <x v="98"/>
    <x v="65"/>
    <x v="11"/>
    <x v="39"/>
    <x v="156"/>
    <x v="0"/>
  </r>
  <r>
    <x v="0"/>
    <x v="14"/>
    <x v="14"/>
    <x v="47"/>
    <x v="47"/>
    <x v="47"/>
    <x v="9"/>
    <x v="99"/>
    <x v="98"/>
    <x v="58"/>
    <x v="183"/>
    <x v="44"/>
    <x v="51"/>
    <x v="0"/>
  </r>
  <r>
    <x v="0"/>
    <x v="14"/>
    <x v="14"/>
    <x v="4"/>
    <x v="4"/>
    <x v="4"/>
    <x v="9"/>
    <x v="99"/>
    <x v="98"/>
    <x v="61"/>
    <x v="23"/>
    <x v="37"/>
    <x v="95"/>
    <x v="0"/>
  </r>
  <r>
    <x v="0"/>
    <x v="14"/>
    <x v="14"/>
    <x v="48"/>
    <x v="48"/>
    <x v="48"/>
    <x v="13"/>
    <x v="100"/>
    <x v="34"/>
    <x v="65"/>
    <x v="11"/>
    <x v="46"/>
    <x v="41"/>
    <x v="0"/>
  </r>
  <r>
    <x v="0"/>
    <x v="14"/>
    <x v="14"/>
    <x v="13"/>
    <x v="13"/>
    <x v="13"/>
    <x v="13"/>
    <x v="100"/>
    <x v="34"/>
    <x v="70"/>
    <x v="186"/>
    <x v="25"/>
    <x v="153"/>
    <x v="0"/>
  </r>
  <r>
    <x v="0"/>
    <x v="14"/>
    <x v="14"/>
    <x v="2"/>
    <x v="2"/>
    <x v="2"/>
    <x v="13"/>
    <x v="100"/>
    <x v="34"/>
    <x v="67"/>
    <x v="185"/>
    <x v="37"/>
    <x v="95"/>
    <x v="0"/>
  </r>
  <r>
    <x v="0"/>
    <x v="14"/>
    <x v="14"/>
    <x v="40"/>
    <x v="40"/>
    <x v="40"/>
    <x v="13"/>
    <x v="100"/>
    <x v="34"/>
    <x v="94"/>
    <x v="170"/>
    <x v="44"/>
    <x v="51"/>
    <x v="0"/>
  </r>
  <r>
    <x v="0"/>
    <x v="14"/>
    <x v="14"/>
    <x v="18"/>
    <x v="18"/>
    <x v="18"/>
    <x v="17"/>
    <x v="101"/>
    <x v="99"/>
    <x v="66"/>
    <x v="187"/>
    <x v="38"/>
    <x v="157"/>
    <x v="0"/>
  </r>
  <r>
    <x v="0"/>
    <x v="14"/>
    <x v="14"/>
    <x v="38"/>
    <x v="38"/>
    <x v="38"/>
    <x v="17"/>
    <x v="101"/>
    <x v="99"/>
    <x v="67"/>
    <x v="185"/>
    <x v="44"/>
    <x v="51"/>
    <x v="0"/>
  </r>
  <r>
    <x v="0"/>
    <x v="14"/>
    <x v="14"/>
    <x v="15"/>
    <x v="15"/>
    <x v="15"/>
    <x v="17"/>
    <x v="101"/>
    <x v="99"/>
    <x v="68"/>
    <x v="188"/>
    <x v="46"/>
    <x v="41"/>
    <x v="0"/>
  </r>
  <r>
    <x v="0"/>
    <x v="14"/>
    <x v="14"/>
    <x v="19"/>
    <x v="19"/>
    <x v="19"/>
    <x v="17"/>
    <x v="101"/>
    <x v="99"/>
    <x v="77"/>
    <x v="18"/>
    <x v="46"/>
    <x v="41"/>
    <x v="0"/>
  </r>
  <r>
    <x v="0"/>
    <x v="14"/>
    <x v="14"/>
    <x v="24"/>
    <x v="24"/>
    <x v="24"/>
    <x v="17"/>
    <x v="101"/>
    <x v="99"/>
    <x v="65"/>
    <x v="11"/>
    <x v="37"/>
    <x v="95"/>
    <x v="0"/>
  </r>
  <r>
    <x v="0"/>
    <x v="14"/>
    <x v="14"/>
    <x v="6"/>
    <x v="6"/>
    <x v="6"/>
    <x v="17"/>
    <x v="101"/>
    <x v="99"/>
    <x v="67"/>
    <x v="185"/>
    <x v="44"/>
    <x v="51"/>
    <x v="0"/>
  </r>
  <r>
    <x v="0"/>
    <x v="14"/>
    <x v="14"/>
    <x v="9"/>
    <x v="9"/>
    <x v="9"/>
    <x v="17"/>
    <x v="101"/>
    <x v="99"/>
    <x v="65"/>
    <x v="11"/>
    <x v="37"/>
    <x v="95"/>
    <x v="0"/>
  </r>
  <r>
    <x v="0"/>
    <x v="14"/>
    <x v="14"/>
    <x v="49"/>
    <x v="49"/>
    <x v="49"/>
    <x v="17"/>
    <x v="101"/>
    <x v="99"/>
    <x v="70"/>
    <x v="186"/>
    <x v="39"/>
    <x v="156"/>
    <x v="0"/>
  </r>
  <r>
    <x v="0"/>
    <x v="15"/>
    <x v="15"/>
    <x v="8"/>
    <x v="8"/>
    <x v="8"/>
    <x v="0"/>
    <x v="96"/>
    <x v="146"/>
    <x v="61"/>
    <x v="189"/>
    <x v="46"/>
    <x v="158"/>
    <x v="0"/>
  </r>
  <r>
    <x v="0"/>
    <x v="15"/>
    <x v="15"/>
    <x v="5"/>
    <x v="5"/>
    <x v="5"/>
    <x v="1"/>
    <x v="101"/>
    <x v="147"/>
    <x v="94"/>
    <x v="170"/>
    <x v="43"/>
    <x v="159"/>
    <x v="0"/>
  </r>
  <r>
    <x v="0"/>
    <x v="15"/>
    <x v="15"/>
    <x v="50"/>
    <x v="50"/>
    <x v="50"/>
    <x v="2"/>
    <x v="102"/>
    <x v="148"/>
    <x v="70"/>
    <x v="190"/>
    <x v="37"/>
    <x v="160"/>
    <x v="0"/>
  </r>
  <r>
    <x v="0"/>
    <x v="15"/>
    <x v="15"/>
    <x v="51"/>
    <x v="51"/>
    <x v="51"/>
    <x v="3"/>
    <x v="103"/>
    <x v="149"/>
    <x v="94"/>
    <x v="170"/>
    <x v="46"/>
    <x v="158"/>
    <x v="0"/>
  </r>
  <r>
    <x v="0"/>
    <x v="15"/>
    <x v="15"/>
    <x v="52"/>
    <x v="52"/>
    <x v="52"/>
    <x v="3"/>
    <x v="103"/>
    <x v="149"/>
    <x v="77"/>
    <x v="191"/>
    <x v="44"/>
    <x v="51"/>
    <x v="0"/>
  </r>
  <r>
    <x v="0"/>
    <x v="15"/>
    <x v="15"/>
    <x v="14"/>
    <x v="14"/>
    <x v="14"/>
    <x v="3"/>
    <x v="103"/>
    <x v="149"/>
    <x v="66"/>
    <x v="192"/>
    <x v="37"/>
    <x v="160"/>
    <x v="0"/>
  </r>
  <r>
    <x v="0"/>
    <x v="15"/>
    <x v="15"/>
    <x v="28"/>
    <x v="28"/>
    <x v="28"/>
    <x v="3"/>
    <x v="103"/>
    <x v="149"/>
    <x v="94"/>
    <x v="170"/>
    <x v="46"/>
    <x v="158"/>
    <x v="0"/>
  </r>
  <r>
    <x v="0"/>
    <x v="15"/>
    <x v="15"/>
    <x v="53"/>
    <x v="53"/>
    <x v="53"/>
    <x v="3"/>
    <x v="103"/>
    <x v="149"/>
    <x v="94"/>
    <x v="170"/>
    <x v="37"/>
    <x v="160"/>
    <x v="0"/>
  </r>
  <r>
    <x v="0"/>
    <x v="15"/>
    <x v="15"/>
    <x v="54"/>
    <x v="54"/>
    <x v="54"/>
    <x v="3"/>
    <x v="103"/>
    <x v="149"/>
    <x v="94"/>
    <x v="170"/>
    <x v="37"/>
    <x v="160"/>
    <x v="1"/>
  </r>
  <r>
    <x v="0"/>
    <x v="15"/>
    <x v="15"/>
    <x v="11"/>
    <x v="11"/>
    <x v="11"/>
    <x v="9"/>
    <x v="104"/>
    <x v="114"/>
    <x v="94"/>
    <x v="170"/>
    <x v="37"/>
    <x v="160"/>
    <x v="0"/>
  </r>
  <r>
    <x v="0"/>
    <x v="15"/>
    <x v="15"/>
    <x v="55"/>
    <x v="55"/>
    <x v="55"/>
    <x v="9"/>
    <x v="104"/>
    <x v="114"/>
    <x v="66"/>
    <x v="192"/>
    <x v="44"/>
    <x v="51"/>
    <x v="0"/>
  </r>
  <r>
    <x v="0"/>
    <x v="15"/>
    <x v="15"/>
    <x v="56"/>
    <x v="56"/>
    <x v="56"/>
    <x v="9"/>
    <x v="104"/>
    <x v="114"/>
    <x v="94"/>
    <x v="170"/>
    <x v="37"/>
    <x v="160"/>
    <x v="0"/>
  </r>
  <r>
    <x v="0"/>
    <x v="15"/>
    <x v="15"/>
    <x v="57"/>
    <x v="57"/>
    <x v="57"/>
    <x v="9"/>
    <x v="104"/>
    <x v="114"/>
    <x v="66"/>
    <x v="192"/>
    <x v="44"/>
    <x v="51"/>
    <x v="0"/>
  </r>
  <r>
    <x v="0"/>
    <x v="15"/>
    <x v="15"/>
    <x v="58"/>
    <x v="58"/>
    <x v="58"/>
    <x v="9"/>
    <x v="104"/>
    <x v="114"/>
    <x v="94"/>
    <x v="170"/>
    <x v="37"/>
    <x v="160"/>
    <x v="0"/>
  </r>
  <r>
    <x v="0"/>
    <x v="15"/>
    <x v="15"/>
    <x v="41"/>
    <x v="41"/>
    <x v="41"/>
    <x v="9"/>
    <x v="104"/>
    <x v="114"/>
    <x v="66"/>
    <x v="192"/>
    <x v="44"/>
    <x v="51"/>
    <x v="0"/>
  </r>
  <r>
    <x v="0"/>
    <x v="15"/>
    <x v="15"/>
    <x v="16"/>
    <x v="16"/>
    <x v="16"/>
    <x v="9"/>
    <x v="104"/>
    <x v="114"/>
    <x v="66"/>
    <x v="192"/>
    <x v="44"/>
    <x v="51"/>
    <x v="0"/>
  </r>
  <r>
    <x v="0"/>
    <x v="15"/>
    <x v="15"/>
    <x v="15"/>
    <x v="15"/>
    <x v="15"/>
    <x v="9"/>
    <x v="104"/>
    <x v="114"/>
    <x v="66"/>
    <x v="192"/>
    <x v="44"/>
    <x v="51"/>
    <x v="0"/>
  </r>
  <r>
    <x v="0"/>
    <x v="15"/>
    <x v="15"/>
    <x v="30"/>
    <x v="30"/>
    <x v="30"/>
    <x v="9"/>
    <x v="104"/>
    <x v="114"/>
    <x v="66"/>
    <x v="192"/>
    <x v="44"/>
    <x v="51"/>
    <x v="0"/>
  </r>
  <r>
    <x v="0"/>
    <x v="15"/>
    <x v="15"/>
    <x v="59"/>
    <x v="59"/>
    <x v="59"/>
    <x v="9"/>
    <x v="104"/>
    <x v="114"/>
    <x v="66"/>
    <x v="192"/>
    <x v="44"/>
    <x v="51"/>
    <x v="0"/>
  </r>
  <r>
    <x v="0"/>
    <x v="15"/>
    <x v="15"/>
    <x v="60"/>
    <x v="60"/>
    <x v="60"/>
    <x v="9"/>
    <x v="104"/>
    <x v="114"/>
    <x v="94"/>
    <x v="170"/>
    <x v="37"/>
    <x v="160"/>
    <x v="0"/>
  </r>
  <r>
    <x v="0"/>
    <x v="15"/>
    <x v="15"/>
    <x v="61"/>
    <x v="61"/>
    <x v="61"/>
    <x v="9"/>
    <x v="104"/>
    <x v="114"/>
    <x v="66"/>
    <x v="192"/>
    <x v="44"/>
    <x v="51"/>
    <x v="0"/>
  </r>
  <r>
    <x v="0"/>
    <x v="15"/>
    <x v="15"/>
    <x v="19"/>
    <x v="19"/>
    <x v="19"/>
    <x v="9"/>
    <x v="104"/>
    <x v="114"/>
    <x v="94"/>
    <x v="170"/>
    <x v="44"/>
    <x v="51"/>
    <x v="0"/>
  </r>
  <r>
    <x v="0"/>
    <x v="15"/>
    <x v="15"/>
    <x v="62"/>
    <x v="62"/>
    <x v="62"/>
    <x v="9"/>
    <x v="104"/>
    <x v="114"/>
    <x v="66"/>
    <x v="192"/>
    <x v="44"/>
    <x v="51"/>
    <x v="0"/>
  </r>
  <r>
    <x v="0"/>
    <x v="15"/>
    <x v="15"/>
    <x v="63"/>
    <x v="63"/>
    <x v="63"/>
    <x v="9"/>
    <x v="104"/>
    <x v="114"/>
    <x v="66"/>
    <x v="192"/>
    <x v="44"/>
    <x v="51"/>
    <x v="0"/>
  </r>
  <r>
    <x v="0"/>
    <x v="16"/>
    <x v="16"/>
    <x v="5"/>
    <x v="5"/>
    <x v="5"/>
    <x v="0"/>
    <x v="65"/>
    <x v="150"/>
    <x v="68"/>
    <x v="38"/>
    <x v="56"/>
    <x v="161"/>
    <x v="0"/>
  </r>
  <r>
    <x v="0"/>
    <x v="16"/>
    <x v="16"/>
    <x v="3"/>
    <x v="3"/>
    <x v="3"/>
    <x v="1"/>
    <x v="59"/>
    <x v="151"/>
    <x v="57"/>
    <x v="193"/>
    <x v="44"/>
    <x v="51"/>
    <x v="0"/>
  </r>
  <r>
    <x v="0"/>
    <x v="16"/>
    <x v="16"/>
    <x v="30"/>
    <x v="30"/>
    <x v="30"/>
    <x v="2"/>
    <x v="60"/>
    <x v="152"/>
    <x v="54"/>
    <x v="194"/>
    <x v="43"/>
    <x v="162"/>
    <x v="0"/>
  </r>
  <r>
    <x v="0"/>
    <x v="16"/>
    <x v="16"/>
    <x v="0"/>
    <x v="0"/>
    <x v="0"/>
    <x v="2"/>
    <x v="60"/>
    <x v="152"/>
    <x v="72"/>
    <x v="195"/>
    <x v="44"/>
    <x v="51"/>
    <x v="0"/>
  </r>
  <r>
    <x v="0"/>
    <x v="16"/>
    <x v="16"/>
    <x v="8"/>
    <x v="8"/>
    <x v="8"/>
    <x v="4"/>
    <x v="61"/>
    <x v="153"/>
    <x v="59"/>
    <x v="196"/>
    <x v="39"/>
    <x v="163"/>
    <x v="0"/>
  </r>
  <r>
    <x v="0"/>
    <x v="16"/>
    <x v="16"/>
    <x v="14"/>
    <x v="14"/>
    <x v="14"/>
    <x v="4"/>
    <x v="61"/>
    <x v="153"/>
    <x v="60"/>
    <x v="197"/>
    <x v="46"/>
    <x v="101"/>
    <x v="0"/>
  </r>
  <r>
    <x v="0"/>
    <x v="16"/>
    <x v="16"/>
    <x v="10"/>
    <x v="10"/>
    <x v="10"/>
    <x v="6"/>
    <x v="70"/>
    <x v="154"/>
    <x v="30"/>
    <x v="198"/>
    <x v="46"/>
    <x v="101"/>
    <x v="0"/>
  </r>
  <r>
    <x v="0"/>
    <x v="16"/>
    <x v="16"/>
    <x v="64"/>
    <x v="64"/>
    <x v="64"/>
    <x v="7"/>
    <x v="71"/>
    <x v="155"/>
    <x v="54"/>
    <x v="194"/>
    <x v="46"/>
    <x v="101"/>
    <x v="0"/>
  </r>
  <r>
    <x v="0"/>
    <x v="16"/>
    <x v="16"/>
    <x v="11"/>
    <x v="11"/>
    <x v="11"/>
    <x v="8"/>
    <x v="72"/>
    <x v="156"/>
    <x v="54"/>
    <x v="194"/>
    <x v="37"/>
    <x v="83"/>
    <x v="0"/>
  </r>
  <r>
    <x v="0"/>
    <x v="16"/>
    <x v="16"/>
    <x v="38"/>
    <x v="38"/>
    <x v="38"/>
    <x v="8"/>
    <x v="72"/>
    <x v="156"/>
    <x v="58"/>
    <x v="199"/>
    <x v="46"/>
    <x v="101"/>
    <x v="0"/>
  </r>
  <r>
    <x v="0"/>
    <x v="16"/>
    <x v="16"/>
    <x v="16"/>
    <x v="16"/>
    <x v="16"/>
    <x v="8"/>
    <x v="72"/>
    <x v="156"/>
    <x v="30"/>
    <x v="198"/>
    <x v="44"/>
    <x v="51"/>
    <x v="0"/>
  </r>
  <r>
    <x v="0"/>
    <x v="16"/>
    <x v="16"/>
    <x v="15"/>
    <x v="15"/>
    <x v="15"/>
    <x v="11"/>
    <x v="99"/>
    <x v="145"/>
    <x v="65"/>
    <x v="200"/>
    <x v="39"/>
    <x v="163"/>
    <x v="0"/>
  </r>
  <r>
    <x v="0"/>
    <x v="16"/>
    <x v="16"/>
    <x v="7"/>
    <x v="7"/>
    <x v="7"/>
    <x v="11"/>
    <x v="99"/>
    <x v="145"/>
    <x v="58"/>
    <x v="199"/>
    <x v="44"/>
    <x v="51"/>
    <x v="0"/>
  </r>
  <r>
    <x v="0"/>
    <x v="16"/>
    <x v="16"/>
    <x v="17"/>
    <x v="17"/>
    <x v="17"/>
    <x v="13"/>
    <x v="100"/>
    <x v="115"/>
    <x v="70"/>
    <x v="117"/>
    <x v="25"/>
    <x v="164"/>
    <x v="0"/>
  </r>
  <r>
    <x v="0"/>
    <x v="16"/>
    <x v="16"/>
    <x v="65"/>
    <x v="65"/>
    <x v="65"/>
    <x v="13"/>
    <x v="100"/>
    <x v="115"/>
    <x v="68"/>
    <x v="38"/>
    <x v="39"/>
    <x v="163"/>
    <x v="0"/>
  </r>
  <r>
    <x v="0"/>
    <x v="16"/>
    <x v="16"/>
    <x v="46"/>
    <x v="46"/>
    <x v="46"/>
    <x v="13"/>
    <x v="100"/>
    <x v="115"/>
    <x v="67"/>
    <x v="14"/>
    <x v="37"/>
    <x v="83"/>
    <x v="0"/>
  </r>
  <r>
    <x v="0"/>
    <x v="16"/>
    <x v="16"/>
    <x v="13"/>
    <x v="13"/>
    <x v="13"/>
    <x v="13"/>
    <x v="100"/>
    <x v="115"/>
    <x v="67"/>
    <x v="14"/>
    <x v="37"/>
    <x v="83"/>
    <x v="0"/>
  </r>
  <r>
    <x v="0"/>
    <x v="16"/>
    <x v="16"/>
    <x v="66"/>
    <x v="66"/>
    <x v="66"/>
    <x v="17"/>
    <x v="101"/>
    <x v="15"/>
    <x v="67"/>
    <x v="14"/>
    <x v="44"/>
    <x v="51"/>
    <x v="0"/>
  </r>
  <r>
    <x v="0"/>
    <x v="16"/>
    <x v="16"/>
    <x v="49"/>
    <x v="49"/>
    <x v="49"/>
    <x v="17"/>
    <x v="101"/>
    <x v="15"/>
    <x v="77"/>
    <x v="201"/>
    <x v="39"/>
    <x v="163"/>
    <x v="1"/>
  </r>
  <r>
    <x v="0"/>
    <x v="16"/>
    <x v="16"/>
    <x v="67"/>
    <x v="67"/>
    <x v="67"/>
    <x v="19"/>
    <x v="105"/>
    <x v="56"/>
    <x v="65"/>
    <x v="200"/>
    <x v="44"/>
    <x v="51"/>
    <x v="0"/>
  </r>
  <r>
    <x v="0"/>
    <x v="16"/>
    <x v="16"/>
    <x v="26"/>
    <x v="26"/>
    <x v="26"/>
    <x v="19"/>
    <x v="105"/>
    <x v="56"/>
    <x v="68"/>
    <x v="38"/>
    <x v="37"/>
    <x v="83"/>
    <x v="0"/>
  </r>
  <r>
    <x v="0"/>
    <x v="16"/>
    <x v="16"/>
    <x v="37"/>
    <x v="37"/>
    <x v="37"/>
    <x v="19"/>
    <x v="105"/>
    <x v="56"/>
    <x v="65"/>
    <x v="200"/>
    <x v="44"/>
    <x v="51"/>
    <x v="0"/>
  </r>
  <r>
    <x v="0"/>
    <x v="16"/>
    <x v="16"/>
    <x v="19"/>
    <x v="19"/>
    <x v="19"/>
    <x v="19"/>
    <x v="105"/>
    <x v="56"/>
    <x v="66"/>
    <x v="202"/>
    <x v="39"/>
    <x v="163"/>
    <x v="0"/>
  </r>
  <r>
    <x v="0"/>
    <x v="16"/>
    <x v="16"/>
    <x v="2"/>
    <x v="2"/>
    <x v="2"/>
    <x v="19"/>
    <x v="105"/>
    <x v="56"/>
    <x v="65"/>
    <x v="200"/>
    <x v="44"/>
    <x v="51"/>
    <x v="0"/>
  </r>
  <r>
    <x v="0"/>
    <x v="16"/>
    <x v="16"/>
    <x v="28"/>
    <x v="28"/>
    <x v="28"/>
    <x v="19"/>
    <x v="105"/>
    <x v="56"/>
    <x v="65"/>
    <x v="200"/>
    <x v="44"/>
    <x v="51"/>
    <x v="0"/>
  </r>
  <r>
    <x v="0"/>
    <x v="16"/>
    <x v="16"/>
    <x v="4"/>
    <x v="4"/>
    <x v="4"/>
    <x v="19"/>
    <x v="105"/>
    <x v="56"/>
    <x v="65"/>
    <x v="200"/>
    <x v="44"/>
    <x v="51"/>
    <x v="0"/>
  </r>
  <r>
    <x v="0"/>
    <x v="16"/>
    <x v="16"/>
    <x v="24"/>
    <x v="24"/>
    <x v="24"/>
    <x v="19"/>
    <x v="105"/>
    <x v="56"/>
    <x v="70"/>
    <x v="117"/>
    <x v="46"/>
    <x v="101"/>
    <x v="0"/>
  </r>
  <r>
    <x v="0"/>
    <x v="16"/>
    <x v="16"/>
    <x v="68"/>
    <x v="68"/>
    <x v="68"/>
    <x v="19"/>
    <x v="105"/>
    <x v="56"/>
    <x v="65"/>
    <x v="200"/>
    <x v="44"/>
    <x v="51"/>
    <x v="0"/>
  </r>
  <r>
    <x v="0"/>
    <x v="17"/>
    <x v="17"/>
    <x v="5"/>
    <x v="5"/>
    <x v="5"/>
    <x v="0"/>
    <x v="59"/>
    <x v="157"/>
    <x v="65"/>
    <x v="183"/>
    <x v="28"/>
    <x v="165"/>
    <x v="0"/>
  </r>
  <r>
    <x v="0"/>
    <x v="17"/>
    <x v="17"/>
    <x v="0"/>
    <x v="0"/>
    <x v="0"/>
    <x v="1"/>
    <x v="70"/>
    <x v="1"/>
    <x v="60"/>
    <x v="203"/>
    <x v="44"/>
    <x v="51"/>
    <x v="0"/>
  </r>
  <r>
    <x v="0"/>
    <x v="17"/>
    <x v="17"/>
    <x v="3"/>
    <x v="3"/>
    <x v="3"/>
    <x v="2"/>
    <x v="72"/>
    <x v="158"/>
    <x v="30"/>
    <x v="204"/>
    <x v="44"/>
    <x v="51"/>
    <x v="0"/>
  </r>
  <r>
    <x v="0"/>
    <x v="17"/>
    <x v="17"/>
    <x v="11"/>
    <x v="11"/>
    <x v="11"/>
    <x v="3"/>
    <x v="96"/>
    <x v="159"/>
    <x v="58"/>
    <x v="205"/>
    <x v="37"/>
    <x v="107"/>
    <x v="0"/>
  </r>
  <r>
    <x v="0"/>
    <x v="17"/>
    <x v="17"/>
    <x v="10"/>
    <x v="10"/>
    <x v="10"/>
    <x v="3"/>
    <x v="96"/>
    <x v="159"/>
    <x v="67"/>
    <x v="206"/>
    <x v="39"/>
    <x v="166"/>
    <x v="0"/>
  </r>
  <r>
    <x v="0"/>
    <x v="17"/>
    <x v="17"/>
    <x v="42"/>
    <x v="42"/>
    <x v="42"/>
    <x v="5"/>
    <x v="100"/>
    <x v="25"/>
    <x v="61"/>
    <x v="207"/>
    <x v="44"/>
    <x v="51"/>
    <x v="0"/>
  </r>
  <r>
    <x v="0"/>
    <x v="17"/>
    <x v="17"/>
    <x v="38"/>
    <x v="38"/>
    <x v="38"/>
    <x v="5"/>
    <x v="100"/>
    <x v="25"/>
    <x v="61"/>
    <x v="207"/>
    <x v="44"/>
    <x v="51"/>
    <x v="0"/>
  </r>
  <r>
    <x v="0"/>
    <x v="17"/>
    <x v="17"/>
    <x v="14"/>
    <x v="14"/>
    <x v="14"/>
    <x v="5"/>
    <x v="100"/>
    <x v="25"/>
    <x v="61"/>
    <x v="207"/>
    <x v="44"/>
    <x v="51"/>
    <x v="0"/>
  </r>
  <r>
    <x v="0"/>
    <x v="17"/>
    <x v="17"/>
    <x v="7"/>
    <x v="7"/>
    <x v="7"/>
    <x v="5"/>
    <x v="100"/>
    <x v="25"/>
    <x v="68"/>
    <x v="208"/>
    <x v="39"/>
    <x v="166"/>
    <x v="0"/>
  </r>
  <r>
    <x v="0"/>
    <x v="17"/>
    <x v="17"/>
    <x v="17"/>
    <x v="17"/>
    <x v="17"/>
    <x v="9"/>
    <x v="101"/>
    <x v="5"/>
    <x v="67"/>
    <x v="206"/>
    <x v="44"/>
    <x v="51"/>
    <x v="0"/>
  </r>
  <r>
    <x v="0"/>
    <x v="17"/>
    <x v="17"/>
    <x v="69"/>
    <x v="69"/>
    <x v="69"/>
    <x v="9"/>
    <x v="101"/>
    <x v="5"/>
    <x v="68"/>
    <x v="208"/>
    <x v="46"/>
    <x v="167"/>
    <x v="0"/>
  </r>
  <r>
    <x v="0"/>
    <x v="17"/>
    <x v="17"/>
    <x v="16"/>
    <x v="16"/>
    <x v="16"/>
    <x v="9"/>
    <x v="101"/>
    <x v="5"/>
    <x v="67"/>
    <x v="206"/>
    <x v="44"/>
    <x v="51"/>
    <x v="0"/>
  </r>
  <r>
    <x v="0"/>
    <x v="17"/>
    <x v="17"/>
    <x v="30"/>
    <x v="30"/>
    <x v="30"/>
    <x v="9"/>
    <x v="101"/>
    <x v="5"/>
    <x v="77"/>
    <x v="56"/>
    <x v="25"/>
    <x v="168"/>
    <x v="0"/>
  </r>
  <r>
    <x v="0"/>
    <x v="17"/>
    <x v="17"/>
    <x v="70"/>
    <x v="70"/>
    <x v="70"/>
    <x v="13"/>
    <x v="105"/>
    <x v="145"/>
    <x v="77"/>
    <x v="56"/>
    <x v="39"/>
    <x v="166"/>
    <x v="0"/>
  </r>
  <r>
    <x v="0"/>
    <x v="17"/>
    <x v="17"/>
    <x v="19"/>
    <x v="19"/>
    <x v="19"/>
    <x v="13"/>
    <x v="105"/>
    <x v="145"/>
    <x v="68"/>
    <x v="208"/>
    <x v="44"/>
    <x v="51"/>
    <x v="0"/>
  </r>
  <r>
    <x v="0"/>
    <x v="17"/>
    <x v="17"/>
    <x v="2"/>
    <x v="2"/>
    <x v="2"/>
    <x v="13"/>
    <x v="105"/>
    <x v="145"/>
    <x v="65"/>
    <x v="183"/>
    <x v="44"/>
    <x v="51"/>
    <x v="0"/>
  </r>
  <r>
    <x v="0"/>
    <x v="17"/>
    <x v="17"/>
    <x v="29"/>
    <x v="29"/>
    <x v="29"/>
    <x v="16"/>
    <x v="102"/>
    <x v="160"/>
    <x v="68"/>
    <x v="208"/>
    <x v="44"/>
    <x v="51"/>
    <x v="0"/>
  </r>
  <r>
    <x v="0"/>
    <x v="17"/>
    <x v="17"/>
    <x v="71"/>
    <x v="71"/>
    <x v="71"/>
    <x v="16"/>
    <x v="102"/>
    <x v="160"/>
    <x v="68"/>
    <x v="208"/>
    <x v="44"/>
    <x v="51"/>
    <x v="0"/>
  </r>
  <r>
    <x v="0"/>
    <x v="17"/>
    <x v="17"/>
    <x v="52"/>
    <x v="52"/>
    <x v="52"/>
    <x v="16"/>
    <x v="102"/>
    <x v="160"/>
    <x v="70"/>
    <x v="209"/>
    <x v="37"/>
    <x v="107"/>
    <x v="0"/>
  </r>
  <r>
    <x v="0"/>
    <x v="17"/>
    <x v="17"/>
    <x v="8"/>
    <x v="8"/>
    <x v="8"/>
    <x v="16"/>
    <x v="102"/>
    <x v="160"/>
    <x v="68"/>
    <x v="208"/>
    <x v="44"/>
    <x v="51"/>
    <x v="0"/>
  </r>
  <r>
    <x v="0"/>
    <x v="18"/>
    <x v="18"/>
    <x v="0"/>
    <x v="0"/>
    <x v="0"/>
    <x v="0"/>
    <x v="86"/>
    <x v="161"/>
    <x v="63"/>
    <x v="210"/>
    <x v="46"/>
    <x v="21"/>
    <x v="0"/>
  </r>
  <r>
    <x v="0"/>
    <x v="18"/>
    <x v="18"/>
    <x v="3"/>
    <x v="3"/>
    <x v="3"/>
    <x v="1"/>
    <x v="59"/>
    <x v="162"/>
    <x v="57"/>
    <x v="211"/>
    <x v="44"/>
    <x v="51"/>
    <x v="0"/>
  </r>
  <r>
    <x v="0"/>
    <x v="18"/>
    <x v="18"/>
    <x v="5"/>
    <x v="5"/>
    <x v="5"/>
    <x v="2"/>
    <x v="60"/>
    <x v="163"/>
    <x v="66"/>
    <x v="163"/>
    <x v="55"/>
    <x v="169"/>
    <x v="0"/>
  </r>
  <r>
    <x v="0"/>
    <x v="18"/>
    <x v="18"/>
    <x v="10"/>
    <x v="10"/>
    <x v="10"/>
    <x v="3"/>
    <x v="71"/>
    <x v="164"/>
    <x v="61"/>
    <x v="212"/>
    <x v="25"/>
    <x v="170"/>
    <x v="0"/>
  </r>
  <r>
    <x v="0"/>
    <x v="18"/>
    <x v="18"/>
    <x v="1"/>
    <x v="1"/>
    <x v="1"/>
    <x v="4"/>
    <x v="72"/>
    <x v="165"/>
    <x v="58"/>
    <x v="141"/>
    <x v="46"/>
    <x v="21"/>
    <x v="0"/>
  </r>
  <r>
    <x v="0"/>
    <x v="18"/>
    <x v="18"/>
    <x v="18"/>
    <x v="18"/>
    <x v="18"/>
    <x v="5"/>
    <x v="96"/>
    <x v="166"/>
    <x v="77"/>
    <x v="63"/>
    <x v="24"/>
    <x v="171"/>
    <x v="0"/>
  </r>
  <r>
    <x v="0"/>
    <x v="18"/>
    <x v="18"/>
    <x v="26"/>
    <x v="26"/>
    <x v="26"/>
    <x v="5"/>
    <x v="96"/>
    <x v="166"/>
    <x v="67"/>
    <x v="213"/>
    <x v="39"/>
    <x v="52"/>
    <x v="0"/>
  </r>
  <r>
    <x v="0"/>
    <x v="18"/>
    <x v="18"/>
    <x v="7"/>
    <x v="7"/>
    <x v="7"/>
    <x v="5"/>
    <x v="96"/>
    <x v="166"/>
    <x v="54"/>
    <x v="196"/>
    <x v="44"/>
    <x v="51"/>
    <x v="0"/>
  </r>
  <r>
    <x v="0"/>
    <x v="18"/>
    <x v="18"/>
    <x v="24"/>
    <x v="24"/>
    <x v="24"/>
    <x v="8"/>
    <x v="99"/>
    <x v="8"/>
    <x v="67"/>
    <x v="213"/>
    <x v="46"/>
    <x v="21"/>
    <x v="0"/>
  </r>
  <r>
    <x v="0"/>
    <x v="18"/>
    <x v="18"/>
    <x v="6"/>
    <x v="6"/>
    <x v="6"/>
    <x v="8"/>
    <x v="99"/>
    <x v="8"/>
    <x v="67"/>
    <x v="213"/>
    <x v="46"/>
    <x v="21"/>
    <x v="0"/>
  </r>
  <r>
    <x v="0"/>
    <x v="18"/>
    <x v="18"/>
    <x v="11"/>
    <x v="11"/>
    <x v="11"/>
    <x v="10"/>
    <x v="100"/>
    <x v="53"/>
    <x v="68"/>
    <x v="214"/>
    <x v="39"/>
    <x v="52"/>
    <x v="0"/>
  </r>
  <r>
    <x v="0"/>
    <x v="18"/>
    <x v="18"/>
    <x v="2"/>
    <x v="2"/>
    <x v="2"/>
    <x v="10"/>
    <x v="100"/>
    <x v="53"/>
    <x v="61"/>
    <x v="212"/>
    <x v="44"/>
    <x v="51"/>
    <x v="0"/>
  </r>
  <r>
    <x v="0"/>
    <x v="18"/>
    <x v="18"/>
    <x v="4"/>
    <x v="4"/>
    <x v="4"/>
    <x v="10"/>
    <x v="100"/>
    <x v="53"/>
    <x v="61"/>
    <x v="212"/>
    <x v="44"/>
    <x v="51"/>
    <x v="0"/>
  </r>
  <r>
    <x v="0"/>
    <x v="18"/>
    <x v="18"/>
    <x v="12"/>
    <x v="12"/>
    <x v="12"/>
    <x v="10"/>
    <x v="100"/>
    <x v="53"/>
    <x v="61"/>
    <x v="212"/>
    <x v="44"/>
    <x v="51"/>
    <x v="0"/>
  </r>
  <r>
    <x v="0"/>
    <x v="18"/>
    <x v="18"/>
    <x v="41"/>
    <x v="41"/>
    <x v="41"/>
    <x v="14"/>
    <x v="101"/>
    <x v="12"/>
    <x v="65"/>
    <x v="215"/>
    <x v="37"/>
    <x v="24"/>
    <x v="0"/>
  </r>
  <r>
    <x v="0"/>
    <x v="18"/>
    <x v="18"/>
    <x v="13"/>
    <x v="13"/>
    <x v="13"/>
    <x v="14"/>
    <x v="101"/>
    <x v="12"/>
    <x v="70"/>
    <x v="216"/>
    <x v="39"/>
    <x v="52"/>
    <x v="0"/>
  </r>
  <r>
    <x v="0"/>
    <x v="18"/>
    <x v="18"/>
    <x v="19"/>
    <x v="19"/>
    <x v="19"/>
    <x v="14"/>
    <x v="101"/>
    <x v="12"/>
    <x v="70"/>
    <x v="216"/>
    <x v="39"/>
    <x v="52"/>
    <x v="0"/>
  </r>
  <r>
    <x v="0"/>
    <x v="18"/>
    <x v="18"/>
    <x v="9"/>
    <x v="9"/>
    <x v="9"/>
    <x v="14"/>
    <x v="101"/>
    <x v="12"/>
    <x v="67"/>
    <x v="213"/>
    <x v="44"/>
    <x v="51"/>
    <x v="0"/>
  </r>
  <r>
    <x v="0"/>
    <x v="18"/>
    <x v="18"/>
    <x v="17"/>
    <x v="17"/>
    <x v="17"/>
    <x v="18"/>
    <x v="105"/>
    <x v="167"/>
    <x v="77"/>
    <x v="63"/>
    <x v="39"/>
    <x v="52"/>
    <x v="0"/>
  </r>
  <r>
    <x v="0"/>
    <x v="18"/>
    <x v="18"/>
    <x v="72"/>
    <x v="72"/>
    <x v="72"/>
    <x v="18"/>
    <x v="105"/>
    <x v="167"/>
    <x v="70"/>
    <x v="216"/>
    <x v="46"/>
    <x v="21"/>
    <x v="0"/>
  </r>
  <r>
    <x v="0"/>
    <x v="18"/>
    <x v="18"/>
    <x v="37"/>
    <x v="37"/>
    <x v="37"/>
    <x v="18"/>
    <x v="105"/>
    <x v="167"/>
    <x v="65"/>
    <x v="215"/>
    <x v="44"/>
    <x v="51"/>
    <x v="0"/>
  </r>
  <r>
    <x v="0"/>
    <x v="18"/>
    <x v="18"/>
    <x v="38"/>
    <x v="38"/>
    <x v="38"/>
    <x v="18"/>
    <x v="105"/>
    <x v="167"/>
    <x v="77"/>
    <x v="63"/>
    <x v="39"/>
    <x v="52"/>
    <x v="0"/>
  </r>
  <r>
    <x v="0"/>
    <x v="18"/>
    <x v="18"/>
    <x v="16"/>
    <x v="16"/>
    <x v="16"/>
    <x v="18"/>
    <x v="105"/>
    <x v="167"/>
    <x v="68"/>
    <x v="214"/>
    <x v="37"/>
    <x v="24"/>
    <x v="0"/>
  </r>
  <r>
    <x v="0"/>
    <x v="18"/>
    <x v="18"/>
    <x v="30"/>
    <x v="30"/>
    <x v="30"/>
    <x v="18"/>
    <x v="105"/>
    <x v="167"/>
    <x v="66"/>
    <x v="163"/>
    <x v="25"/>
    <x v="170"/>
    <x v="0"/>
  </r>
  <r>
    <x v="0"/>
    <x v="18"/>
    <x v="18"/>
    <x v="73"/>
    <x v="73"/>
    <x v="73"/>
    <x v="18"/>
    <x v="105"/>
    <x v="167"/>
    <x v="65"/>
    <x v="215"/>
    <x v="44"/>
    <x v="51"/>
    <x v="0"/>
  </r>
  <r>
    <x v="0"/>
    <x v="18"/>
    <x v="18"/>
    <x v="74"/>
    <x v="74"/>
    <x v="74"/>
    <x v="18"/>
    <x v="105"/>
    <x v="167"/>
    <x v="68"/>
    <x v="214"/>
    <x v="37"/>
    <x v="24"/>
    <x v="0"/>
  </r>
  <r>
    <x v="0"/>
    <x v="19"/>
    <x v="19"/>
    <x v="1"/>
    <x v="1"/>
    <x v="1"/>
    <x v="0"/>
    <x v="106"/>
    <x v="168"/>
    <x v="43"/>
    <x v="217"/>
    <x v="45"/>
    <x v="172"/>
    <x v="0"/>
  </r>
  <r>
    <x v="0"/>
    <x v="19"/>
    <x v="19"/>
    <x v="0"/>
    <x v="0"/>
    <x v="0"/>
    <x v="1"/>
    <x v="42"/>
    <x v="169"/>
    <x v="74"/>
    <x v="218"/>
    <x v="40"/>
    <x v="173"/>
    <x v="0"/>
  </r>
  <r>
    <x v="0"/>
    <x v="19"/>
    <x v="19"/>
    <x v="2"/>
    <x v="2"/>
    <x v="2"/>
    <x v="2"/>
    <x v="83"/>
    <x v="170"/>
    <x v="47"/>
    <x v="219"/>
    <x v="24"/>
    <x v="174"/>
    <x v="0"/>
  </r>
  <r>
    <x v="0"/>
    <x v="19"/>
    <x v="19"/>
    <x v="13"/>
    <x v="13"/>
    <x v="13"/>
    <x v="3"/>
    <x v="50"/>
    <x v="171"/>
    <x v="63"/>
    <x v="220"/>
    <x v="3"/>
    <x v="175"/>
    <x v="0"/>
  </r>
  <r>
    <x v="0"/>
    <x v="19"/>
    <x v="19"/>
    <x v="4"/>
    <x v="4"/>
    <x v="4"/>
    <x v="4"/>
    <x v="51"/>
    <x v="172"/>
    <x v="46"/>
    <x v="221"/>
    <x v="25"/>
    <x v="105"/>
    <x v="0"/>
  </r>
  <r>
    <x v="0"/>
    <x v="19"/>
    <x v="19"/>
    <x v="6"/>
    <x v="6"/>
    <x v="6"/>
    <x v="5"/>
    <x v="64"/>
    <x v="173"/>
    <x v="45"/>
    <x v="222"/>
    <x v="43"/>
    <x v="107"/>
    <x v="0"/>
  </r>
  <r>
    <x v="0"/>
    <x v="19"/>
    <x v="19"/>
    <x v="26"/>
    <x v="26"/>
    <x v="26"/>
    <x v="6"/>
    <x v="86"/>
    <x v="174"/>
    <x v="61"/>
    <x v="223"/>
    <x v="42"/>
    <x v="176"/>
    <x v="0"/>
  </r>
  <r>
    <x v="0"/>
    <x v="19"/>
    <x v="19"/>
    <x v="22"/>
    <x v="22"/>
    <x v="22"/>
    <x v="7"/>
    <x v="66"/>
    <x v="28"/>
    <x v="67"/>
    <x v="224"/>
    <x v="55"/>
    <x v="177"/>
    <x v="0"/>
  </r>
  <r>
    <x v="0"/>
    <x v="19"/>
    <x v="19"/>
    <x v="18"/>
    <x v="18"/>
    <x v="18"/>
    <x v="8"/>
    <x v="57"/>
    <x v="114"/>
    <x v="66"/>
    <x v="225"/>
    <x v="50"/>
    <x v="178"/>
    <x v="0"/>
  </r>
  <r>
    <x v="0"/>
    <x v="19"/>
    <x v="19"/>
    <x v="11"/>
    <x v="11"/>
    <x v="11"/>
    <x v="8"/>
    <x v="57"/>
    <x v="114"/>
    <x v="65"/>
    <x v="92"/>
    <x v="55"/>
    <x v="177"/>
    <x v="0"/>
  </r>
  <r>
    <x v="0"/>
    <x v="19"/>
    <x v="19"/>
    <x v="7"/>
    <x v="7"/>
    <x v="7"/>
    <x v="8"/>
    <x v="57"/>
    <x v="114"/>
    <x v="71"/>
    <x v="226"/>
    <x v="46"/>
    <x v="179"/>
    <x v="0"/>
  </r>
  <r>
    <x v="0"/>
    <x v="19"/>
    <x v="19"/>
    <x v="29"/>
    <x v="29"/>
    <x v="29"/>
    <x v="11"/>
    <x v="60"/>
    <x v="115"/>
    <x v="70"/>
    <x v="227"/>
    <x v="3"/>
    <x v="175"/>
    <x v="0"/>
  </r>
  <r>
    <x v="0"/>
    <x v="19"/>
    <x v="19"/>
    <x v="20"/>
    <x v="20"/>
    <x v="20"/>
    <x v="11"/>
    <x v="60"/>
    <x v="115"/>
    <x v="67"/>
    <x v="224"/>
    <x v="40"/>
    <x v="173"/>
    <x v="0"/>
  </r>
  <r>
    <x v="0"/>
    <x v="19"/>
    <x v="19"/>
    <x v="12"/>
    <x v="12"/>
    <x v="12"/>
    <x v="13"/>
    <x v="61"/>
    <x v="175"/>
    <x v="37"/>
    <x v="228"/>
    <x v="44"/>
    <x v="51"/>
    <x v="0"/>
  </r>
  <r>
    <x v="0"/>
    <x v="19"/>
    <x v="19"/>
    <x v="75"/>
    <x v="75"/>
    <x v="75"/>
    <x v="14"/>
    <x v="68"/>
    <x v="35"/>
    <x v="77"/>
    <x v="229"/>
    <x v="28"/>
    <x v="180"/>
    <x v="0"/>
  </r>
  <r>
    <x v="0"/>
    <x v="19"/>
    <x v="19"/>
    <x v="10"/>
    <x v="10"/>
    <x v="10"/>
    <x v="14"/>
    <x v="68"/>
    <x v="35"/>
    <x v="65"/>
    <x v="92"/>
    <x v="47"/>
    <x v="181"/>
    <x v="0"/>
  </r>
  <r>
    <x v="0"/>
    <x v="19"/>
    <x v="19"/>
    <x v="3"/>
    <x v="3"/>
    <x v="3"/>
    <x v="14"/>
    <x v="68"/>
    <x v="35"/>
    <x v="64"/>
    <x v="7"/>
    <x v="44"/>
    <x v="51"/>
    <x v="0"/>
  </r>
  <r>
    <x v="0"/>
    <x v="19"/>
    <x v="19"/>
    <x v="5"/>
    <x v="5"/>
    <x v="5"/>
    <x v="17"/>
    <x v="70"/>
    <x v="19"/>
    <x v="77"/>
    <x v="229"/>
    <x v="12"/>
    <x v="182"/>
    <x v="0"/>
  </r>
  <r>
    <x v="0"/>
    <x v="19"/>
    <x v="19"/>
    <x v="76"/>
    <x v="76"/>
    <x v="76"/>
    <x v="17"/>
    <x v="70"/>
    <x v="19"/>
    <x v="61"/>
    <x v="223"/>
    <x v="38"/>
    <x v="183"/>
    <x v="0"/>
  </r>
  <r>
    <x v="0"/>
    <x v="19"/>
    <x v="19"/>
    <x v="9"/>
    <x v="9"/>
    <x v="9"/>
    <x v="17"/>
    <x v="70"/>
    <x v="19"/>
    <x v="59"/>
    <x v="171"/>
    <x v="37"/>
    <x v="184"/>
    <x v="0"/>
  </r>
  <r>
    <x v="0"/>
    <x v="20"/>
    <x v="20"/>
    <x v="77"/>
    <x v="77"/>
    <x v="77"/>
    <x v="0"/>
    <x v="56"/>
    <x v="176"/>
    <x v="63"/>
    <x v="230"/>
    <x v="44"/>
    <x v="51"/>
    <x v="1"/>
  </r>
  <r>
    <x v="0"/>
    <x v="20"/>
    <x v="20"/>
    <x v="8"/>
    <x v="8"/>
    <x v="8"/>
    <x v="1"/>
    <x v="72"/>
    <x v="177"/>
    <x v="30"/>
    <x v="231"/>
    <x v="44"/>
    <x v="51"/>
    <x v="0"/>
  </r>
  <r>
    <x v="0"/>
    <x v="20"/>
    <x v="20"/>
    <x v="5"/>
    <x v="5"/>
    <x v="5"/>
    <x v="2"/>
    <x v="100"/>
    <x v="178"/>
    <x v="66"/>
    <x v="188"/>
    <x v="43"/>
    <x v="185"/>
    <x v="0"/>
  </r>
  <r>
    <x v="0"/>
    <x v="20"/>
    <x v="20"/>
    <x v="14"/>
    <x v="14"/>
    <x v="14"/>
    <x v="3"/>
    <x v="101"/>
    <x v="179"/>
    <x v="67"/>
    <x v="232"/>
    <x v="44"/>
    <x v="51"/>
    <x v="0"/>
  </r>
  <r>
    <x v="0"/>
    <x v="20"/>
    <x v="20"/>
    <x v="42"/>
    <x v="42"/>
    <x v="42"/>
    <x v="4"/>
    <x v="102"/>
    <x v="180"/>
    <x v="68"/>
    <x v="204"/>
    <x v="44"/>
    <x v="51"/>
    <x v="0"/>
  </r>
  <r>
    <x v="0"/>
    <x v="20"/>
    <x v="20"/>
    <x v="16"/>
    <x v="16"/>
    <x v="16"/>
    <x v="4"/>
    <x v="102"/>
    <x v="180"/>
    <x v="68"/>
    <x v="204"/>
    <x v="44"/>
    <x v="51"/>
    <x v="0"/>
  </r>
  <r>
    <x v="0"/>
    <x v="20"/>
    <x v="20"/>
    <x v="0"/>
    <x v="0"/>
    <x v="0"/>
    <x v="4"/>
    <x v="102"/>
    <x v="180"/>
    <x v="68"/>
    <x v="204"/>
    <x v="44"/>
    <x v="51"/>
    <x v="0"/>
  </r>
  <r>
    <x v="0"/>
    <x v="20"/>
    <x v="20"/>
    <x v="7"/>
    <x v="7"/>
    <x v="7"/>
    <x v="4"/>
    <x v="102"/>
    <x v="180"/>
    <x v="70"/>
    <x v="233"/>
    <x v="37"/>
    <x v="186"/>
    <x v="0"/>
  </r>
  <r>
    <x v="0"/>
    <x v="20"/>
    <x v="20"/>
    <x v="11"/>
    <x v="11"/>
    <x v="11"/>
    <x v="8"/>
    <x v="107"/>
    <x v="61"/>
    <x v="70"/>
    <x v="233"/>
    <x v="44"/>
    <x v="51"/>
    <x v="0"/>
  </r>
  <r>
    <x v="0"/>
    <x v="20"/>
    <x v="20"/>
    <x v="17"/>
    <x v="17"/>
    <x v="17"/>
    <x v="9"/>
    <x v="103"/>
    <x v="63"/>
    <x v="66"/>
    <x v="188"/>
    <x v="37"/>
    <x v="186"/>
    <x v="0"/>
  </r>
  <r>
    <x v="0"/>
    <x v="20"/>
    <x v="20"/>
    <x v="78"/>
    <x v="78"/>
    <x v="78"/>
    <x v="9"/>
    <x v="103"/>
    <x v="63"/>
    <x v="94"/>
    <x v="170"/>
    <x v="46"/>
    <x v="187"/>
    <x v="0"/>
  </r>
  <r>
    <x v="0"/>
    <x v="20"/>
    <x v="20"/>
    <x v="19"/>
    <x v="19"/>
    <x v="19"/>
    <x v="9"/>
    <x v="103"/>
    <x v="63"/>
    <x v="66"/>
    <x v="188"/>
    <x v="37"/>
    <x v="186"/>
    <x v="0"/>
  </r>
  <r>
    <x v="0"/>
    <x v="20"/>
    <x v="20"/>
    <x v="2"/>
    <x v="2"/>
    <x v="2"/>
    <x v="9"/>
    <x v="103"/>
    <x v="63"/>
    <x v="77"/>
    <x v="183"/>
    <x v="44"/>
    <x v="51"/>
    <x v="0"/>
  </r>
  <r>
    <x v="0"/>
    <x v="20"/>
    <x v="20"/>
    <x v="3"/>
    <x v="3"/>
    <x v="3"/>
    <x v="9"/>
    <x v="103"/>
    <x v="63"/>
    <x v="77"/>
    <x v="183"/>
    <x v="44"/>
    <x v="51"/>
    <x v="0"/>
  </r>
  <r>
    <x v="0"/>
    <x v="20"/>
    <x v="20"/>
    <x v="6"/>
    <x v="6"/>
    <x v="6"/>
    <x v="9"/>
    <x v="103"/>
    <x v="63"/>
    <x v="77"/>
    <x v="183"/>
    <x v="44"/>
    <x v="51"/>
    <x v="0"/>
  </r>
  <r>
    <x v="0"/>
    <x v="20"/>
    <x v="20"/>
    <x v="18"/>
    <x v="18"/>
    <x v="18"/>
    <x v="15"/>
    <x v="104"/>
    <x v="181"/>
    <x v="94"/>
    <x v="170"/>
    <x v="37"/>
    <x v="186"/>
    <x v="0"/>
  </r>
  <r>
    <x v="0"/>
    <x v="20"/>
    <x v="20"/>
    <x v="79"/>
    <x v="79"/>
    <x v="79"/>
    <x v="15"/>
    <x v="104"/>
    <x v="181"/>
    <x v="94"/>
    <x v="170"/>
    <x v="37"/>
    <x v="186"/>
    <x v="0"/>
  </r>
  <r>
    <x v="0"/>
    <x v="20"/>
    <x v="20"/>
    <x v="29"/>
    <x v="29"/>
    <x v="29"/>
    <x v="15"/>
    <x v="104"/>
    <x v="181"/>
    <x v="94"/>
    <x v="170"/>
    <x v="37"/>
    <x v="186"/>
    <x v="0"/>
  </r>
  <r>
    <x v="0"/>
    <x v="20"/>
    <x v="20"/>
    <x v="80"/>
    <x v="80"/>
    <x v="80"/>
    <x v="15"/>
    <x v="104"/>
    <x v="181"/>
    <x v="94"/>
    <x v="170"/>
    <x v="37"/>
    <x v="186"/>
    <x v="0"/>
  </r>
  <r>
    <x v="0"/>
    <x v="20"/>
    <x v="20"/>
    <x v="81"/>
    <x v="81"/>
    <x v="81"/>
    <x v="15"/>
    <x v="104"/>
    <x v="181"/>
    <x v="94"/>
    <x v="170"/>
    <x v="44"/>
    <x v="51"/>
    <x v="1"/>
  </r>
  <r>
    <x v="0"/>
    <x v="20"/>
    <x v="20"/>
    <x v="82"/>
    <x v="82"/>
    <x v="82"/>
    <x v="15"/>
    <x v="104"/>
    <x v="181"/>
    <x v="94"/>
    <x v="170"/>
    <x v="37"/>
    <x v="186"/>
    <x v="0"/>
  </r>
  <r>
    <x v="0"/>
    <x v="20"/>
    <x v="20"/>
    <x v="83"/>
    <x v="83"/>
    <x v="83"/>
    <x v="15"/>
    <x v="104"/>
    <x v="181"/>
    <x v="66"/>
    <x v="188"/>
    <x v="44"/>
    <x v="51"/>
    <x v="0"/>
  </r>
  <r>
    <x v="0"/>
    <x v="20"/>
    <x v="20"/>
    <x v="84"/>
    <x v="84"/>
    <x v="84"/>
    <x v="15"/>
    <x v="104"/>
    <x v="181"/>
    <x v="94"/>
    <x v="170"/>
    <x v="37"/>
    <x v="186"/>
    <x v="0"/>
  </r>
  <r>
    <x v="0"/>
    <x v="20"/>
    <x v="20"/>
    <x v="35"/>
    <x v="35"/>
    <x v="35"/>
    <x v="15"/>
    <x v="104"/>
    <x v="181"/>
    <x v="94"/>
    <x v="170"/>
    <x v="37"/>
    <x v="186"/>
    <x v="0"/>
  </r>
  <r>
    <x v="0"/>
    <x v="20"/>
    <x v="20"/>
    <x v="85"/>
    <x v="85"/>
    <x v="85"/>
    <x v="15"/>
    <x v="104"/>
    <x v="181"/>
    <x v="66"/>
    <x v="188"/>
    <x v="44"/>
    <x v="51"/>
    <x v="0"/>
  </r>
  <r>
    <x v="0"/>
    <x v="20"/>
    <x v="20"/>
    <x v="86"/>
    <x v="86"/>
    <x v="86"/>
    <x v="15"/>
    <x v="104"/>
    <x v="181"/>
    <x v="94"/>
    <x v="170"/>
    <x v="37"/>
    <x v="186"/>
    <x v="0"/>
  </r>
  <r>
    <x v="0"/>
    <x v="20"/>
    <x v="20"/>
    <x v="31"/>
    <x v="31"/>
    <x v="31"/>
    <x v="15"/>
    <x v="104"/>
    <x v="181"/>
    <x v="94"/>
    <x v="170"/>
    <x v="37"/>
    <x v="186"/>
    <x v="0"/>
  </r>
  <r>
    <x v="0"/>
    <x v="20"/>
    <x v="20"/>
    <x v="32"/>
    <x v="32"/>
    <x v="32"/>
    <x v="15"/>
    <x v="104"/>
    <x v="181"/>
    <x v="94"/>
    <x v="170"/>
    <x v="37"/>
    <x v="186"/>
    <x v="0"/>
  </r>
  <r>
    <x v="0"/>
    <x v="20"/>
    <x v="20"/>
    <x v="87"/>
    <x v="87"/>
    <x v="87"/>
    <x v="15"/>
    <x v="104"/>
    <x v="181"/>
    <x v="94"/>
    <x v="170"/>
    <x v="37"/>
    <x v="186"/>
    <x v="0"/>
  </r>
  <r>
    <x v="0"/>
    <x v="20"/>
    <x v="20"/>
    <x v="88"/>
    <x v="88"/>
    <x v="88"/>
    <x v="15"/>
    <x v="104"/>
    <x v="181"/>
    <x v="66"/>
    <x v="188"/>
    <x v="44"/>
    <x v="51"/>
    <x v="0"/>
  </r>
  <r>
    <x v="0"/>
    <x v="20"/>
    <x v="20"/>
    <x v="89"/>
    <x v="89"/>
    <x v="89"/>
    <x v="15"/>
    <x v="104"/>
    <x v="181"/>
    <x v="94"/>
    <x v="170"/>
    <x v="37"/>
    <x v="186"/>
    <x v="0"/>
  </r>
  <r>
    <x v="0"/>
    <x v="20"/>
    <x v="20"/>
    <x v="26"/>
    <x v="26"/>
    <x v="26"/>
    <x v="15"/>
    <x v="104"/>
    <x v="181"/>
    <x v="66"/>
    <x v="188"/>
    <x v="44"/>
    <x v="51"/>
    <x v="0"/>
  </r>
  <r>
    <x v="0"/>
    <x v="20"/>
    <x v="20"/>
    <x v="37"/>
    <x v="37"/>
    <x v="37"/>
    <x v="15"/>
    <x v="104"/>
    <x v="181"/>
    <x v="66"/>
    <x v="188"/>
    <x v="44"/>
    <x v="51"/>
    <x v="0"/>
  </r>
  <r>
    <x v="0"/>
    <x v="20"/>
    <x v="20"/>
    <x v="90"/>
    <x v="90"/>
    <x v="90"/>
    <x v="15"/>
    <x v="104"/>
    <x v="181"/>
    <x v="94"/>
    <x v="170"/>
    <x v="37"/>
    <x v="186"/>
    <x v="0"/>
  </r>
  <r>
    <x v="0"/>
    <x v="20"/>
    <x v="20"/>
    <x v="30"/>
    <x v="30"/>
    <x v="30"/>
    <x v="15"/>
    <x v="104"/>
    <x v="181"/>
    <x v="66"/>
    <x v="188"/>
    <x v="44"/>
    <x v="51"/>
    <x v="0"/>
  </r>
  <r>
    <x v="0"/>
    <x v="20"/>
    <x v="20"/>
    <x v="91"/>
    <x v="91"/>
    <x v="91"/>
    <x v="15"/>
    <x v="104"/>
    <x v="181"/>
    <x v="94"/>
    <x v="170"/>
    <x v="37"/>
    <x v="186"/>
    <x v="0"/>
  </r>
  <r>
    <x v="0"/>
    <x v="20"/>
    <x v="20"/>
    <x v="4"/>
    <x v="4"/>
    <x v="4"/>
    <x v="15"/>
    <x v="104"/>
    <x v="181"/>
    <x v="66"/>
    <x v="188"/>
    <x v="44"/>
    <x v="51"/>
    <x v="0"/>
  </r>
  <r>
    <x v="0"/>
    <x v="20"/>
    <x v="20"/>
    <x v="53"/>
    <x v="53"/>
    <x v="53"/>
    <x v="15"/>
    <x v="104"/>
    <x v="181"/>
    <x v="94"/>
    <x v="170"/>
    <x v="44"/>
    <x v="51"/>
    <x v="0"/>
  </r>
  <r>
    <x v="0"/>
    <x v="20"/>
    <x v="20"/>
    <x v="33"/>
    <x v="33"/>
    <x v="33"/>
    <x v="15"/>
    <x v="104"/>
    <x v="181"/>
    <x v="66"/>
    <x v="188"/>
    <x v="44"/>
    <x v="51"/>
    <x v="0"/>
  </r>
  <r>
    <x v="0"/>
    <x v="20"/>
    <x v="20"/>
    <x v="68"/>
    <x v="68"/>
    <x v="68"/>
    <x v="15"/>
    <x v="104"/>
    <x v="181"/>
    <x v="94"/>
    <x v="170"/>
    <x v="44"/>
    <x v="51"/>
    <x v="0"/>
  </r>
  <r>
    <x v="0"/>
    <x v="20"/>
    <x v="20"/>
    <x v="92"/>
    <x v="92"/>
    <x v="92"/>
    <x v="15"/>
    <x v="104"/>
    <x v="181"/>
    <x v="94"/>
    <x v="170"/>
    <x v="37"/>
    <x v="186"/>
    <x v="0"/>
  </r>
  <r>
    <x v="0"/>
    <x v="21"/>
    <x v="21"/>
    <x v="27"/>
    <x v="27"/>
    <x v="27"/>
    <x v="0"/>
    <x v="70"/>
    <x v="182"/>
    <x v="54"/>
    <x v="234"/>
    <x v="39"/>
    <x v="188"/>
    <x v="0"/>
  </r>
  <r>
    <x v="0"/>
    <x v="21"/>
    <x v="21"/>
    <x v="0"/>
    <x v="0"/>
    <x v="0"/>
    <x v="1"/>
    <x v="105"/>
    <x v="183"/>
    <x v="65"/>
    <x v="235"/>
    <x v="44"/>
    <x v="51"/>
    <x v="0"/>
  </r>
  <r>
    <x v="0"/>
    <x v="21"/>
    <x v="21"/>
    <x v="42"/>
    <x v="42"/>
    <x v="42"/>
    <x v="2"/>
    <x v="102"/>
    <x v="41"/>
    <x v="68"/>
    <x v="236"/>
    <x v="44"/>
    <x v="51"/>
    <x v="0"/>
  </r>
  <r>
    <x v="0"/>
    <x v="21"/>
    <x v="21"/>
    <x v="29"/>
    <x v="29"/>
    <x v="29"/>
    <x v="2"/>
    <x v="102"/>
    <x v="41"/>
    <x v="70"/>
    <x v="237"/>
    <x v="37"/>
    <x v="189"/>
    <x v="0"/>
  </r>
  <r>
    <x v="0"/>
    <x v="21"/>
    <x v="21"/>
    <x v="15"/>
    <x v="15"/>
    <x v="15"/>
    <x v="2"/>
    <x v="102"/>
    <x v="41"/>
    <x v="77"/>
    <x v="238"/>
    <x v="46"/>
    <x v="190"/>
    <x v="0"/>
  </r>
  <r>
    <x v="0"/>
    <x v="21"/>
    <x v="21"/>
    <x v="4"/>
    <x v="4"/>
    <x v="4"/>
    <x v="2"/>
    <x v="102"/>
    <x v="41"/>
    <x v="68"/>
    <x v="236"/>
    <x v="44"/>
    <x v="51"/>
    <x v="0"/>
  </r>
  <r>
    <x v="0"/>
    <x v="21"/>
    <x v="21"/>
    <x v="3"/>
    <x v="3"/>
    <x v="3"/>
    <x v="2"/>
    <x v="102"/>
    <x v="41"/>
    <x v="68"/>
    <x v="236"/>
    <x v="44"/>
    <x v="51"/>
    <x v="0"/>
  </r>
  <r>
    <x v="0"/>
    <x v="21"/>
    <x v="21"/>
    <x v="7"/>
    <x v="7"/>
    <x v="7"/>
    <x v="2"/>
    <x v="102"/>
    <x v="41"/>
    <x v="68"/>
    <x v="236"/>
    <x v="44"/>
    <x v="51"/>
    <x v="0"/>
  </r>
  <r>
    <x v="0"/>
    <x v="21"/>
    <x v="21"/>
    <x v="5"/>
    <x v="5"/>
    <x v="5"/>
    <x v="8"/>
    <x v="107"/>
    <x v="27"/>
    <x v="94"/>
    <x v="170"/>
    <x v="39"/>
    <x v="188"/>
    <x v="0"/>
  </r>
  <r>
    <x v="0"/>
    <x v="21"/>
    <x v="21"/>
    <x v="17"/>
    <x v="17"/>
    <x v="17"/>
    <x v="8"/>
    <x v="107"/>
    <x v="27"/>
    <x v="77"/>
    <x v="238"/>
    <x v="37"/>
    <x v="189"/>
    <x v="0"/>
  </r>
  <r>
    <x v="0"/>
    <x v="21"/>
    <x v="21"/>
    <x v="93"/>
    <x v="93"/>
    <x v="93"/>
    <x v="8"/>
    <x v="107"/>
    <x v="27"/>
    <x v="70"/>
    <x v="237"/>
    <x v="44"/>
    <x v="51"/>
    <x v="0"/>
  </r>
  <r>
    <x v="0"/>
    <x v="21"/>
    <x v="21"/>
    <x v="72"/>
    <x v="72"/>
    <x v="72"/>
    <x v="8"/>
    <x v="107"/>
    <x v="27"/>
    <x v="77"/>
    <x v="238"/>
    <x v="37"/>
    <x v="189"/>
    <x v="0"/>
  </r>
  <r>
    <x v="0"/>
    <x v="21"/>
    <x v="21"/>
    <x v="16"/>
    <x v="16"/>
    <x v="16"/>
    <x v="8"/>
    <x v="107"/>
    <x v="27"/>
    <x v="70"/>
    <x v="237"/>
    <x v="44"/>
    <x v="51"/>
    <x v="0"/>
  </r>
  <r>
    <x v="0"/>
    <x v="21"/>
    <x v="21"/>
    <x v="30"/>
    <x v="30"/>
    <x v="30"/>
    <x v="8"/>
    <x v="107"/>
    <x v="27"/>
    <x v="66"/>
    <x v="239"/>
    <x v="46"/>
    <x v="190"/>
    <x v="0"/>
  </r>
  <r>
    <x v="0"/>
    <x v="21"/>
    <x v="21"/>
    <x v="48"/>
    <x v="48"/>
    <x v="48"/>
    <x v="14"/>
    <x v="103"/>
    <x v="46"/>
    <x v="94"/>
    <x v="170"/>
    <x v="46"/>
    <x v="190"/>
    <x v="0"/>
  </r>
  <r>
    <x v="0"/>
    <x v="21"/>
    <x v="21"/>
    <x v="94"/>
    <x v="94"/>
    <x v="94"/>
    <x v="14"/>
    <x v="103"/>
    <x v="46"/>
    <x v="66"/>
    <x v="239"/>
    <x v="37"/>
    <x v="189"/>
    <x v="0"/>
  </r>
  <r>
    <x v="0"/>
    <x v="21"/>
    <x v="21"/>
    <x v="20"/>
    <x v="20"/>
    <x v="20"/>
    <x v="14"/>
    <x v="103"/>
    <x v="46"/>
    <x v="66"/>
    <x v="239"/>
    <x v="37"/>
    <x v="189"/>
    <x v="0"/>
  </r>
  <r>
    <x v="0"/>
    <x v="21"/>
    <x v="21"/>
    <x v="51"/>
    <x v="51"/>
    <x v="51"/>
    <x v="14"/>
    <x v="103"/>
    <x v="46"/>
    <x v="94"/>
    <x v="170"/>
    <x v="46"/>
    <x v="190"/>
    <x v="0"/>
  </r>
  <r>
    <x v="0"/>
    <x v="21"/>
    <x v="21"/>
    <x v="95"/>
    <x v="95"/>
    <x v="95"/>
    <x v="14"/>
    <x v="103"/>
    <x v="46"/>
    <x v="94"/>
    <x v="170"/>
    <x v="44"/>
    <x v="51"/>
    <x v="0"/>
  </r>
  <r>
    <x v="0"/>
    <x v="21"/>
    <x v="21"/>
    <x v="41"/>
    <x v="41"/>
    <x v="41"/>
    <x v="14"/>
    <x v="103"/>
    <x v="46"/>
    <x v="77"/>
    <x v="238"/>
    <x v="44"/>
    <x v="51"/>
    <x v="0"/>
  </r>
  <r>
    <x v="0"/>
    <x v="21"/>
    <x v="21"/>
    <x v="19"/>
    <x v="19"/>
    <x v="19"/>
    <x v="14"/>
    <x v="103"/>
    <x v="46"/>
    <x v="66"/>
    <x v="239"/>
    <x v="37"/>
    <x v="189"/>
    <x v="0"/>
  </r>
  <r>
    <x v="0"/>
    <x v="21"/>
    <x v="21"/>
    <x v="2"/>
    <x v="2"/>
    <x v="2"/>
    <x v="14"/>
    <x v="103"/>
    <x v="46"/>
    <x v="66"/>
    <x v="239"/>
    <x v="37"/>
    <x v="189"/>
    <x v="0"/>
  </r>
  <r>
    <x v="0"/>
    <x v="21"/>
    <x v="21"/>
    <x v="28"/>
    <x v="28"/>
    <x v="28"/>
    <x v="14"/>
    <x v="103"/>
    <x v="46"/>
    <x v="66"/>
    <x v="239"/>
    <x v="37"/>
    <x v="189"/>
    <x v="0"/>
  </r>
  <r>
    <x v="0"/>
    <x v="21"/>
    <x v="21"/>
    <x v="68"/>
    <x v="68"/>
    <x v="68"/>
    <x v="14"/>
    <x v="103"/>
    <x v="46"/>
    <x v="77"/>
    <x v="238"/>
    <x v="44"/>
    <x v="51"/>
    <x v="0"/>
  </r>
  <r>
    <x v="0"/>
    <x v="22"/>
    <x v="22"/>
    <x v="5"/>
    <x v="5"/>
    <x v="5"/>
    <x v="0"/>
    <x v="65"/>
    <x v="184"/>
    <x v="70"/>
    <x v="240"/>
    <x v="50"/>
    <x v="191"/>
    <x v="0"/>
  </r>
  <r>
    <x v="0"/>
    <x v="22"/>
    <x v="22"/>
    <x v="8"/>
    <x v="8"/>
    <x v="8"/>
    <x v="1"/>
    <x v="57"/>
    <x v="185"/>
    <x v="72"/>
    <x v="241"/>
    <x v="25"/>
    <x v="192"/>
    <x v="0"/>
  </r>
  <r>
    <x v="0"/>
    <x v="22"/>
    <x v="22"/>
    <x v="11"/>
    <x v="11"/>
    <x v="11"/>
    <x v="2"/>
    <x v="58"/>
    <x v="186"/>
    <x v="59"/>
    <x v="242"/>
    <x v="43"/>
    <x v="193"/>
    <x v="0"/>
  </r>
  <r>
    <x v="0"/>
    <x v="22"/>
    <x v="22"/>
    <x v="17"/>
    <x v="17"/>
    <x v="17"/>
    <x v="3"/>
    <x v="99"/>
    <x v="89"/>
    <x v="67"/>
    <x v="237"/>
    <x v="46"/>
    <x v="194"/>
    <x v="0"/>
  </r>
  <r>
    <x v="0"/>
    <x v="22"/>
    <x v="22"/>
    <x v="0"/>
    <x v="0"/>
    <x v="0"/>
    <x v="3"/>
    <x v="99"/>
    <x v="89"/>
    <x v="58"/>
    <x v="236"/>
    <x v="44"/>
    <x v="51"/>
    <x v="0"/>
  </r>
  <r>
    <x v="0"/>
    <x v="22"/>
    <x v="22"/>
    <x v="18"/>
    <x v="18"/>
    <x v="18"/>
    <x v="5"/>
    <x v="100"/>
    <x v="174"/>
    <x v="68"/>
    <x v="238"/>
    <x v="39"/>
    <x v="1"/>
    <x v="0"/>
  </r>
  <r>
    <x v="0"/>
    <x v="22"/>
    <x v="22"/>
    <x v="16"/>
    <x v="16"/>
    <x v="16"/>
    <x v="5"/>
    <x v="100"/>
    <x v="174"/>
    <x v="65"/>
    <x v="243"/>
    <x v="46"/>
    <x v="194"/>
    <x v="0"/>
  </r>
  <r>
    <x v="0"/>
    <x v="22"/>
    <x v="22"/>
    <x v="2"/>
    <x v="2"/>
    <x v="2"/>
    <x v="5"/>
    <x v="100"/>
    <x v="174"/>
    <x v="67"/>
    <x v="237"/>
    <x v="37"/>
    <x v="195"/>
    <x v="0"/>
  </r>
  <r>
    <x v="0"/>
    <x v="22"/>
    <x v="22"/>
    <x v="4"/>
    <x v="4"/>
    <x v="4"/>
    <x v="5"/>
    <x v="100"/>
    <x v="174"/>
    <x v="67"/>
    <x v="237"/>
    <x v="37"/>
    <x v="195"/>
    <x v="0"/>
  </r>
  <r>
    <x v="0"/>
    <x v="22"/>
    <x v="22"/>
    <x v="13"/>
    <x v="13"/>
    <x v="13"/>
    <x v="9"/>
    <x v="101"/>
    <x v="187"/>
    <x v="65"/>
    <x v="243"/>
    <x v="37"/>
    <x v="195"/>
    <x v="0"/>
  </r>
  <r>
    <x v="0"/>
    <x v="22"/>
    <x v="22"/>
    <x v="24"/>
    <x v="24"/>
    <x v="24"/>
    <x v="9"/>
    <x v="101"/>
    <x v="187"/>
    <x v="67"/>
    <x v="237"/>
    <x v="44"/>
    <x v="51"/>
    <x v="0"/>
  </r>
  <r>
    <x v="0"/>
    <x v="22"/>
    <x v="22"/>
    <x v="42"/>
    <x v="42"/>
    <x v="42"/>
    <x v="11"/>
    <x v="105"/>
    <x v="188"/>
    <x v="70"/>
    <x v="240"/>
    <x v="46"/>
    <x v="194"/>
    <x v="0"/>
  </r>
  <r>
    <x v="0"/>
    <x v="22"/>
    <x v="22"/>
    <x v="29"/>
    <x v="29"/>
    <x v="29"/>
    <x v="11"/>
    <x v="105"/>
    <x v="188"/>
    <x v="70"/>
    <x v="240"/>
    <x v="46"/>
    <x v="194"/>
    <x v="0"/>
  </r>
  <r>
    <x v="0"/>
    <x v="22"/>
    <x v="22"/>
    <x v="35"/>
    <x v="35"/>
    <x v="35"/>
    <x v="11"/>
    <x v="105"/>
    <x v="188"/>
    <x v="66"/>
    <x v="244"/>
    <x v="25"/>
    <x v="192"/>
    <x v="0"/>
  </r>
  <r>
    <x v="0"/>
    <x v="22"/>
    <x v="22"/>
    <x v="38"/>
    <x v="38"/>
    <x v="38"/>
    <x v="11"/>
    <x v="105"/>
    <x v="188"/>
    <x v="68"/>
    <x v="238"/>
    <x v="37"/>
    <x v="195"/>
    <x v="0"/>
  </r>
  <r>
    <x v="0"/>
    <x v="22"/>
    <x v="22"/>
    <x v="28"/>
    <x v="28"/>
    <x v="28"/>
    <x v="11"/>
    <x v="105"/>
    <x v="188"/>
    <x v="68"/>
    <x v="238"/>
    <x v="37"/>
    <x v="195"/>
    <x v="0"/>
  </r>
  <r>
    <x v="0"/>
    <x v="22"/>
    <x v="22"/>
    <x v="3"/>
    <x v="3"/>
    <x v="3"/>
    <x v="11"/>
    <x v="105"/>
    <x v="188"/>
    <x v="65"/>
    <x v="243"/>
    <x v="44"/>
    <x v="51"/>
    <x v="0"/>
  </r>
  <r>
    <x v="0"/>
    <x v="22"/>
    <x v="22"/>
    <x v="7"/>
    <x v="7"/>
    <x v="7"/>
    <x v="11"/>
    <x v="105"/>
    <x v="188"/>
    <x v="68"/>
    <x v="238"/>
    <x v="37"/>
    <x v="195"/>
    <x v="0"/>
  </r>
  <r>
    <x v="0"/>
    <x v="22"/>
    <x v="22"/>
    <x v="79"/>
    <x v="79"/>
    <x v="79"/>
    <x v="18"/>
    <x v="102"/>
    <x v="14"/>
    <x v="68"/>
    <x v="238"/>
    <x v="44"/>
    <x v="51"/>
    <x v="0"/>
  </r>
  <r>
    <x v="0"/>
    <x v="22"/>
    <x v="22"/>
    <x v="34"/>
    <x v="34"/>
    <x v="34"/>
    <x v="18"/>
    <x v="102"/>
    <x v="14"/>
    <x v="77"/>
    <x v="239"/>
    <x v="46"/>
    <x v="194"/>
    <x v="0"/>
  </r>
  <r>
    <x v="0"/>
    <x v="22"/>
    <x v="22"/>
    <x v="30"/>
    <x v="30"/>
    <x v="30"/>
    <x v="18"/>
    <x v="102"/>
    <x v="14"/>
    <x v="77"/>
    <x v="239"/>
    <x v="46"/>
    <x v="194"/>
    <x v="0"/>
  </r>
  <r>
    <x v="0"/>
    <x v="22"/>
    <x v="22"/>
    <x v="6"/>
    <x v="6"/>
    <x v="6"/>
    <x v="18"/>
    <x v="102"/>
    <x v="14"/>
    <x v="70"/>
    <x v="240"/>
    <x v="37"/>
    <x v="195"/>
    <x v="0"/>
  </r>
  <r>
    <x v="0"/>
    <x v="22"/>
    <x v="22"/>
    <x v="9"/>
    <x v="9"/>
    <x v="9"/>
    <x v="18"/>
    <x v="102"/>
    <x v="14"/>
    <x v="68"/>
    <x v="238"/>
    <x v="44"/>
    <x v="51"/>
    <x v="0"/>
  </r>
  <r>
    <x v="0"/>
    <x v="23"/>
    <x v="23"/>
    <x v="8"/>
    <x v="8"/>
    <x v="8"/>
    <x v="0"/>
    <x v="33"/>
    <x v="189"/>
    <x v="96"/>
    <x v="245"/>
    <x v="52"/>
    <x v="196"/>
    <x v="0"/>
  </r>
  <r>
    <x v="0"/>
    <x v="23"/>
    <x v="23"/>
    <x v="77"/>
    <x v="77"/>
    <x v="77"/>
    <x v="1"/>
    <x v="67"/>
    <x v="190"/>
    <x v="61"/>
    <x v="246"/>
    <x v="28"/>
    <x v="197"/>
    <x v="0"/>
  </r>
  <r>
    <x v="0"/>
    <x v="23"/>
    <x v="23"/>
    <x v="2"/>
    <x v="2"/>
    <x v="2"/>
    <x v="2"/>
    <x v="59"/>
    <x v="191"/>
    <x v="37"/>
    <x v="247"/>
    <x v="46"/>
    <x v="40"/>
    <x v="0"/>
  </r>
  <r>
    <x v="0"/>
    <x v="23"/>
    <x v="23"/>
    <x v="5"/>
    <x v="5"/>
    <x v="5"/>
    <x v="3"/>
    <x v="99"/>
    <x v="192"/>
    <x v="94"/>
    <x v="170"/>
    <x v="47"/>
    <x v="198"/>
    <x v="0"/>
  </r>
  <r>
    <x v="0"/>
    <x v="23"/>
    <x v="23"/>
    <x v="50"/>
    <x v="50"/>
    <x v="50"/>
    <x v="3"/>
    <x v="99"/>
    <x v="192"/>
    <x v="61"/>
    <x v="246"/>
    <x v="37"/>
    <x v="199"/>
    <x v="0"/>
  </r>
  <r>
    <x v="0"/>
    <x v="23"/>
    <x v="23"/>
    <x v="29"/>
    <x v="29"/>
    <x v="29"/>
    <x v="5"/>
    <x v="101"/>
    <x v="44"/>
    <x v="66"/>
    <x v="248"/>
    <x v="38"/>
    <x v="200"/>
    <x v="0"/>
  </r>
  <r>
    <x v="0"/>
    <x v="23"/>
    <x v="23"/>
    <x v="96"/>
    <x v="96"/>
    <x v="96"/>
    <x v="5"/>
    <x v="101"/>
    <x v="44"/>
    <x v="94"/>
    <x v="170"/>
    <x v="43"/>
    <x v="201"/>
    <x v="0"/>
  </r>
  <r>
    <x v="0"/>
    <x v="23"/>
    <x v="23"/>
    <x v="14"/>
    <x v="14"/>
    <x v="14"/>
    <x v="5"/>
    <x v="101"/>
    <x v="44"/>
    <x v="67"/>
    <x v="249"/>
    <x v="44"/>
    <x v="51"/>
    <x v="0"/>
  </r>
  <r>
    <x v="0"/>
    <x v="23"/>
    <x v="23"/>
    <x v="30"/>
    <x v="30"/>
    <x v="30"/>
    <x v="8"/>
    <x v="105"/>
    <x v="193"/>
    <x v="94"/>
    <x v="170"/>
    <x v="38"/>
    <x v="200"/>
    <x v="0"/>
  </r>
  <r>
    <x v="0"/>
    <x v="23"/>
    <x v="23"/>
    <x v="18"/>
    <x v="18"/>
    <x v="18"/>
    <x v="9"/>
    <x v="102"/>
    <x v="19"/>
    <x v="66"/>
    <x v="248"/>
    <x v="39"/>
    <x v="202"/>
    <x v="0"/>
  </r>
  <r>
    <x v="0"/>
    <x v="23"/>
    <x v="23"/>
    <x v="11"/>
    <x v="11"/>
    <x v="11"/>
    <x v="9"/>
    <x v="102"/>
    <x v="19"/>
    <x v="66"/>
    <x v="248"/>
    <x v="39"/>
    <x v="202"/>
    <x v="0"/>
  </r>
  <r>
    <x v="0"/>
    <x v="23"/>
    <x v="23"/>
    <x v="37"/>
    <x v="37"/>
    <x v="37"/>
    <x v="9"/>
    <x v="102"/>
    <x v="19"/>
    <x v="68"/>
    <x v="250"/>
    <x v="44"/>
    <x v="51"/>
    <x v="0"/>
  </r>
  <r>
    <x v="0"/>
    <x v="23"/>
    <x v="23"/>
    <x v="38"/>
    <x v="38"/>
    <x v="38"/>
    <x v="9"/>
    <x v="102"/>
    <x v="19"/>
    <x v="66"/>
    <x v="248"/>
    <x v="39"/>
    <x v="202"/>
    <x v="0"/>
  </r>
  <r>
    <x v="0"/>
    <x v="23"/>
    <x v="23"/>
    <x v="10"/>
    <x v="10"/>
    <x v="10"/>
    <x v="9"/>
    <x v="102"/>
    <x v="19"/>
    <x v="77"/>
    <x v="89"/>
    <x v="46"/>
    <x v="40"/>
    <x v="0"/>
  </r>
  <r>
    <x v="0"/>
    <x v="23"/>
    <x v="23"/>
    <x v="53"/>
    <x v="53"/>
    <x v="53"/>
    <x v="9"/>
    <x v="102"/>
    <x v="19"/>
    <x v="94"/>
    <x v="170"/>
    <x v="25"/>
    <x v="48"/>
    <x v="0"/>
  </r>
  <r>
    <x v="0"/>
    <x v="23"/>
    <x v="23"/>
    <x v="3"/>
    <x v="3"/>
    <x v="3"/>
    <x v="9"/>
    <x v="102"/>
    <x v="19"/>
    <x v="68"/>
    <x v="250"/>
    <x v="44"/>
    <x v="51"/>
    <x v="0"/>
  </r>
  <r>
    <x v="0"/>
    <x v="23"/>
    <x v="23"/>
    <x v="97"/>
    <x v="97"/>
    <x v="97"/>
    <x v="9"/>
    <x v="102"/>
    <x v="19"/>
    <x v="66"/>
    <x v="248"/>
    <x v="39"/>
    <x v="202"/>
    <x v="0"/>
  </r>
  <r>
    <x v="0"/>
    <x v="23"/>
    <x v="23"/>
    <x v="98"/>
    <x v="98"/>
    <x v="98"/>
    <x v="17"/>
    <x v="107"/>
    <x v="194"/>
    <x v="94"/>
    <x v="170"/>
    <x v="39"/>
    <x v="202"/>
    <x v="0"/>
  </r>
  <r>
    <x v="0"/>
    <x v="23"/>
    <x v="23"/>
    <x v="28"/>
    <x v="28"/>
    <x v="28"/>
    <x v="17"/>
    <x v="107"/>
    <x v="194"/>
    <x v="70"/>
    <x v="44"/>
    <x v="44"/>
    <x v="51"/>
    <x v="0"/>
  </r>
  <r>
    <x v="0"/>
    <x v="23"/>
    <x v="23"/>
    <x v="4"/>
    <x v="4"/>
    <x v="4"/>
    <x v="17"/>
    <x v="107"/>
    <x v="194"/>
    <x v="77"/>
    <x v="89"/>
    <x v="37"/>
    <x v="199"/>
    <x v="0"/>
  </r>
  <r>
    <x v="0"/>
    <x v="23"/>
    <x v="23"/>
    <x v="40"/>
    <x v="40"/>
    <x v="40"/>
    <x v="17"/>
    <x v="107"/>
    <x v="194"/>
    <x v="66"/>
    <x v="248"/>
    <x v="44"/>
    <x v="51"/>
    <x v="0"/>
  </r>
  <r>
    <x v="0"/>
    <x v="23"/>
    <x v="23"/>
    <x v="6"/>
    <x v="6"/>
    <x v="6"/>
    <x v="17"/>
    <x v="107"/>
    <x v="194"/>
    <x v="94"/>
    <x v="170"/>
    <x v="39"/>
    <x v="202"/>
    <x v="0"/>
  </r>
  <r>
    <x v="0"/>
    <x v="24"/>
    <x v="24"/>
    <x v="5"/>
    <x v="5"/>
    <x v="5"/>
    <x v="0"/>
    <x v="101"/>
    <x v="58"/>
    <x v="94"/>
    <x v="170"/>
    <x v="43"/>
    <x v="203"/>
    <x v="0"/>
  </r>
  <r>
    <x v="0"/>
    <x v="24"/>
    <x v="24"/>
    <x v="8"/>
    <x v="8"/>
    <x v="8"/>
    <x v="0"/>
    <x v="101"/>
    <x v="58"/>
    <x v="67"/>
    <x v="251"/>
    <x v="44"/>
    <x v="51"/>
    <x v="0"/>
  </r>
  <r>
    <x v="0"/>
    <x v="24"/>
    <x v="24"/>
    <x v="11"/>
    <x v="11"/>
    <x v="11"/>
    <x v="2"/>
    <x v="105"/>
    <x v="1"/>
    <x v="65"/>
    <x v="252"/>
    <x v="44"/>
    <x v="51"/>
    <x v="0"/>
  </r>
  <r>
    <x v="0"/>
    <x v="24"/>
    <x v="24"/>
    <x v="82"/>
    <x v="82"/>
    <x v="82"/>
    <x v="3"/>
    <x v="102"/>
    <x v="195"/>
    <x v="94"/>
    <x v="170"/>
    <x v="25"/>
    <x v="204"/>
    <x v="0"/>
  </r>
  <r>
    <x v="0"/>
    <x v="24"/>
    <x v="24"/>
    <x v="17"/>
    <x v="17"/>
    <x v="17"/>
    <x v="4"/>
    <x v="107"/>
    <x v="196"/>
    <x v="70"/>
    <x v="195"/>
    <x v="44"/>
    <x v="51"/>
    <x v="0"/>
  </r>
  <r>
    <x v="0"/>
    <x v="24"/>
    <x v="24"/>
    <x v="16"/>
    <x v="16"/>
    <x v="16"/>
    <x v="4"/>
    <x v="107"/>
    <x v="196"/>
    <x v="66"/>
    <x v="200"/>
    <x v="46"/>
    <x v="205"/>
    <x v="0"/>
  </r>
  <r>
    <x v="0"/>
    <x v="24"/>
    <x v="24"/>
    <x v="77"/>
    <x v="77"/>
    <x v="77"/>
    <x v="4"/>
    <x v="107"/>
    <x v="196"/>
    <x v="94"/>
    <x v="170"/>
    <x v="39"/>
    <x v="206"/>
    <x v="0"/>
  </r>
  <r>
    <x v="0"/>
    <x v="24"/>
    <x v="24"/>
    <x v="0"/>
    <x v="0"/>
    <x v="0"/>
    <x v="4"/>
    <x v="107"/>
    <x v="196"/>
    <x v="70"/>
    <x v="195"/>
    <x v="44"/>
    <x v="51"/>
    <x v="0"/>
  </r>
  <r>
    <x v="0"/>
    <x v="24"/>
    <x v="24"/>
    <x v="18"/>
    <x v="18"/>
    <x v="18"/>
    <x v="8"/>
    <x v="103"/>
    <x v="31"/>
    <x v="66"/>
    <x v="200"/>
    <x v="37"/>
    <x v="207"/>
    <x v="0"/>
  </r>
  <r>
    <x v="0"/>
    <x v="24"/>
    <x v="24"/>
    <x v="99"/>
    <x v="99"/>
    <x v="99"/>
    <x v="8"/>
    <x v="103"/>
    <x v="31"/>
    <x v="66"/>
    <x v="200"/>
    <x v="37"/>
    <x v="207"/>
    <x v="0"/>
  </r>
  <r>
    <x v="0"/>
    <x v="24"/>
    <x v="24"/>
    <x v="79"/>
    <x v="79"/>
    <x v="79"/>
    <x v="8"/>
    <x v="103"/>
    <x v="31"/>
    <x v="66"/>
    <x v="200"/>
    <x v="37"/>
    <x v="207"/>
    <x v="0"/>
  </r>
  <r>
    <x v="0"/>
    <x v="24"/>
    <x v="24"/>
    <x v="36"/>
    <x v="36"/>
    <x v="36"/>
    <x v="8"/>
    <x v="103"/>
    <x v="31"/>
    <x v="77"/>
    <x v="198"/>
    <x v="44"/>
    <x v="51"/>
    <x v="0"/>
  </r>
  <r>
    <x v="0"/>
    <x v="24"/>
    <x v="24"/>
    <x v="83"/>
    <x v="83"/>
    <x v="83"/>
    <x v="8"/>
    <x v="103"/>
    <x v="31"/>
    <x v="66"/>
    <x v="200"/>
    <x v="37"/>
    <x v="207"/>
    <x v="0"/>
  </r>
  <r>
    <x v="0"/>
    <x v="24"/>
    <x v="24"/>
    <x v="48"/>
    <x v="48"/>
    <x v="48"/>
    <x v="8"/>
    <x v="103"/>
    <x v="31"/>
    <x v="77"/>
    <x v="198"/>
    <x v="44"/>
    <x v="51"/>
    <x v="0"/>
  </r>
  <r>
    <x v="0"/>
    <x v="24"/>
    <x v="24"/>
    <x v="51"/>
    <x v="51"/>
    <x v="51"/>
    <x v="8"/>
    <x v="103"/>
    <x v="31"/>
    <x v="94"/>
    <x v="170"/>
    <x v="46"/>
    <x v="205"/>
    <x v="0"/>
  </r>
  <r>
    <x v="0"/>
    <x v="24"/>
    <x v="24"/>
    <x v="41"/>
    <x v="41"/>
    <x v="41"/>
    <x v="8"/>
    <x v="103"/>
    <x v="31"/>
    <x v="77"/>
    <x v="198"/>
    <x v="44"/>
    <x v="51"/>
    <x v="0"/>
  </r>
  <r>
    <x v="0"/>
    <x v="24"/>
    <x v="24"/>
    <x v="38"/>
    <x v="38"/>
    <x v="38"/>
    <x v="8"/>
    <x v="103"/>
    <x v="31"/>
    <x v="66"/>
    <x v="200"/>
    <x v="37"/>
    <x v="207"/>
    <x v="0"/>
  </r>
  <r>
    <x v="0"/>
    <x v="24"/>
    <x v="24"/>
    <x v="13"/>
    <x v="13"/>
    <x v="13"/>
    <x v="8"/>
    <x v="103"/>
    <x v="31"/>
    <x v="77"/>
    <x v="198"/>
    <x v="44"/>
    <x v="51"/>
    <x v="0"/>
  </r>
  <r>
    <x v="0"/>
    <x v="24"/>
    <x v="24"/>
    <x v="22"/>
    <x v="22"/>
    <x v="22"/>
    <x v="8"/>
    <x v="103"/>
    <x v="31"/>
    <x v="94"/>
    <x v="170"/>
    <x v="46"/>
    <x v="205"/>
    <x v="0"/>
  </r>
  <r>
    <x v="0"/>
    <x v="24"/>
    <x v="24"/>
    <x v="100"/>
    <x v="100"/>
    <x v="100"/>
    <x v="8"/>
    <x v="103"/>
    <x v="31"/>
    <x v="94"/>
    <x v="170"/>
    <x v="46"/>
    <x v="205"/>
    <x v="0"/>
  </r>
  <r>
    <x v="0"/>
    <x v="24"/>
    <x v="24"/>
    <x v="2"/>
    <x v="2"/>
    <x v="2"/>
    <x v="8"/>
    <x v="103"/>
    <x v="31"/>
    <x v="66"/>
    <x v="200"/>
    <x v="37"/>
    <x v="207"/>
    <x v="0"/>
  </r>
  <r>
    <x v="0"/>
    <x v="24"/>
    <x v="24"/>
    <x v="4"/>
    <x v="4"/>
    <x v="4"/>
    <x v="8"/>
    <x v="103"/>
    <x v="31"/>
    <x v="77"/>
    <x v="198"/>
    <x v="44"/>
    <x v="51"/>
    <x v="0"/>
  </r>
  <r>
    <x v="0"/>
    <x v="24"/>
    <x v="24"/>
    <x v="3"/>
    <x v="3"/>
    <x v="3"/>
    <x v="8"/>
    <x v="103"/>
    <x v="31"/>
    <x v="77"/>
    <x v="198"/>
    <x v="44"/>
    <x v="51"/>
    <x v="0"/>
  </r>
  <r>
    <x v="0"/>
    <x v="24"/>
    <x v="24"/>
    <x v="63"/>
    <x v="63"/>
    <x v="63"/>
    <x v="8"/>
    <x v="103"/>
    <x v="31"/>
    <x v="66"/>
    <x v="200"/>
    <x v="37"/>
    <x v="207"/>
    <x v="0"/>
  </r>
  <r>
    <x v="0"/>
    <x v="24"/>
    <x v="24"/>
    <x v="40"/>
    <x v="40"/>
    <x v="40"/>
    <x v="8"/>
    <x v="103"/>
    <x v="31"/>
    <x v="94"/>
    <x v="170"/>
    <x v="44"/>
    <x v="51"/>
    <x v="0"/>
  </r>
  <r>
    <x v="0"/>
    <x v="24"/>
    <x v="24"/>
    <x v="7"/>
    <x v="7"/>
    <x v="7"/>
    <x v="8"/>
    <x v="103"/>
    <x v="31"/>
    <x v="66"/>
    <x v="200"/>
    <x v="37"/>
    <x v="207"/>
    <x v="0"/>
  </r>
  <r>
    <x v="0"/>
    <x v="25"/>
    <x v="25"/>
    <x v="8"/>
    <x v="8"/>
    <x v="8"/>
    <x v="0"/>
    <x v="108"/>
    <x v="197"/>
    <x v="97"/>
    <x v="253"/>
    <x v="31"/>
    <x v="208"/>
    <x v="0"/>
  </r>
  <r>
    <x v="0"/>
    <x v="25"/>
    <x v="25"/>
    <x v="2"/>
    <x v="2"/>
    <x v="2"/>
    <x v="1"/>
    <x v="109"/>
    <x v="198"/>
    <x v="43"/>
    <x v="254"/>
    <x v="40"/>
    <x v="89"/>
    <x v="0"/>
  </r>
  <r>
    <x v="0"/>
    <x v="25"/>
    <x v="25"/>
    <x v="4"/>
    <x v="4"/>
    <x v="4"/>
    <x v="2"/>
    <x v="84"/>
    <x v="199"/>
    <x v="75"/>
    <x v="255"/>
    <x v="37"/>
    <x v="209"/>
    <x v="0"/>
  </r>
  <r>
    <x v="0"/>
    <x v="25"/>
    <x v="25"/>
    <x v="1"/>
    <x v="1"/>
    <x v="1"/>
    <x v="3"/>
    <x v="55"/>
    <x v="200"/>
    <x v="59"/>
    <x v="256"/>
    <x v="56"/>
    <x v="171"/>
    <x v="0"/>
  </r>
  <r>
    <x v="0"/>
    <x v="25"/>
    <x v="25"/>
    <x v="7"/>
    <x v="7"/>
    <x v="7"/>
    <x v="4"/>
    <x v="69"/>
    <x v="201"/>
    <x v="55"/>
    <x v="257"/>
    <x v="25"/>
    <x v="210"/>
    <x v="0"/>
  </r>
  <r>
    <x v="0"/>
    <x v="25"/>
    <x v="25"/>
    <x v="77"/>
    <x v="77"/>
    <x v="77"/>
    <x v="5"/>
    <x v="65"/>
    <x v="103"/>
    <x v="59"/>
    <x v="256"/>
    <x v="40"/>
    <x v="89"/>
    <x v="0"/>
  </r>
  <r>
    <x v="0"/>
    <x v="25"/>
    <x v="25"/>
    <x v="28"/>
    <x v="28"/>
    <x v="28"/>
    <x v="5"/>
    <x v="65"/>
    <x v="103"/>
    <x v="56"/>
    <x v="258"/>
    <x v="46"/>
    <x v="211"/>
    <x v="0"/>
  </r>
  <r>
    <x v="0"/>
    <x v="25"/>
    <x v="25"/>
    <x v="0"/>
    <x v="0"/>
    <x v="0"/>
    <x v="5"/>
    <x v="65"/>
    <x v="103"/>
    <x v="49"/>
    <x v="206"/>
    <x v="37"/>
    <x v="209"/>
    <x v="0"/>
  </r>
  <r>
    <x v="0"/>
    <x v="25"/>
    <x v="25"/>
    <x v="10"/>
    <x v="10"/>
    <x v="10"/>
    <x v="8"/>
    <x v="66"/>
    <x v="130"/>
    <x v="64"/>
    <x v="259"/>
    <x v="24"/>
    <x v="212"/>
    <x v="0"/>
  </r>
  <r>
    <x v="0"/>
    <x v="25"/>
    <x v="25"/>
    <x v="14"/>
    <x v="14"/>
    <x v="14"/>
    <x v="8"/>
    <x v="66"/>
    <x v="130"/>
    <x v="71"/>
    <x v="260"/>
    <x v="39"/>
    <x v="99"/>
    <x v="0"/>
  </r>
  <r>
    <x v="0"/>
    <x v="25"/>
    <x v="25"/>
    <x v="5"/>
    <x v="5"/>
    <x v="5"/>
    <x v="10"/>
    <x v="57"/>
    <x v="202"/>
    <x v="68"/>
    <x v="248"/>
    <x v="45"/>
    <x v="213"/>
    <x v="0"/>
  </r>
  <r>
    <x v="0"/>
    <x v="25"/>
    <x v="25"/>
    <x v="18"/>
    <x v="18"/>
    <x v="18"/>
    <x v="10"/>
    <x v="57"/>
    <x v="202"/>
    <x v="67"/>
    <x v="261"/>
    <x v="48"/>
    <x v="214"/>
    <x v="0"/>
  </r>
  <r>
    <x v="0"/>
    <x v="25"/>
    <x v="25"/>
    <x v="97"/>
    <x v="97"/>
    <x v="97"/>
    <x v="12"/>
    <x v="67"/>
    <x v="203"/>
    <x v="37"/>
    <x v="262"/>
    <x v="25"/>
    <x v="210"/>
    <x v="0"/>
  </r>
  <r>
    <x v="0"/>
    <x v="25"/>
    <x v="25"/>
    <x v="3"/>
    <x v="3"/>
    <x v="3"/>
    <x v="13"/>
    <x v="58"/>
    <x v="73"/>
    <x v="71"/>
    <x v="260"/>
    <x v="44"/>
    <x v="51"/>
    <x v="0"/>
  </r>
  <r>
    <x v="0"/>
    <x v="25"/>
    <x v="25"/>
    <x v="11"/>
    <x v="11"/>
    <x v="11"/>
    <x v="14"/>
    <x v="60"/>
    <x v="34"/>
    <x v="67"/>
    <x v="261"/>
    <x v="40"/>
    <x v="89"/>
    <x v="0"/>
  </r>
  <r>
    <x v="0"/>
    <x v="25"/>
    <x v="25"/>
    <x v="6"/>
    <x v="6"/>
    <x v="6"/>
    <x v="14"/>
    <x v="60"/>
    <x v="34"/>
    <x v="58"/>
    <x v="89"/>
    <x v="24"/>
    <x v="212"/>
    <x v="0"/>
  </r>
  <r>
    <x v="0"/>
    <x v="25"/>
    <x v="25"/>
    <x v="9"/>
    <x v="9"/>
    <x v="9"/>
    <x v="14"/>
    <x v="60"/>
    <x v="34"/>
    <x v="37"/>
    <x v="262"/>
    <x v="37"/>
    <x v="209"/>
    <x v="0"/>
  </r>
  <r>
    <x v="0"/>
    <x v="25"/>
    <x v="25"/>
    <x v="101"/>
    <x v="101"/>
    <x v="101"/>
    <x v="17"/>
    <x v="61"/>
    <x v="204"/>
    <x v="58"/>
    <x v="89"/>
    <x v="43"/>
    <x v="10"/>
    <x v="0"/>
  </r>
  <r>
    <x v="0"/>
    <x v="25"/>
    <x v="25"/>
    <x v="50"/>
    <x v="50"/>
    <x v="50"/>
    <x v="17"/>
    <x v="61"/>
    <x v="204"/>
    <x v="60"/>
    <x v="44"/>
    <x v="46"/>
    <x v="211"/>
    <x v="0"/>
  </r>
  <r>
    <x v="0"/>
    <x v="25"/>
    <x v="25"/>
    <x v="26"/>
    <x v="26"/>
    <x v="26"/>
    <x v="19"/>
    <x v="68"/>
    <x v="55"/>
    <x v="68"/>
    <x v="248"/>
    <x v="40"/>
    <x v="89"/>
    <x v="0"/>
  </r>
  <r>
    <x v="0"/>
    <x v="26"/>
    <x v="26"/>
    <x v="8"/>
    <x v="8"/>
    <x v="8"/>
    <x v="0"/>
    <x v="101"/>
    <x v="147"/>
    <x v="70"/>
    <x v="263"/>
    <x v="39"/>
    <x v="215"/>
    <x v="0"/>
  </r>
  <r>
    <x v="0"/>
    <x v="26"/>
    <x v="26"/>
    <x v="5"/>
    <x v="5"/>
    <x v="5"/>
    <x v="1"/>
    <x v="107"/>
    <x v="101"/>
    <x v="66"/>
    <x v="264"/>
    <x v="46"/>
    <x v="216"/>
    <x v="0"/>
  </r>
  <r>
    <x v="0"/>
    <x v="26"/>
    <x v="26"/>
    <x v="16"/>
    <x v="16"/>
    <x v="16"/>
    <x v="1"/>
    <x v="107"/>
    <x v="101"/>
    <x v="70"/>
    <x v="263"/>
    <x v="44"/>
    <x v="51"/>
    <x v="0"/>
  </r>
  <r>
    <x v="0"/>
    <x v="26"/>
    <x v="26"/>
    <x v="77"/>
    <x v="77"/>
    <x v="77"/>
    <x v="1"/>
    <x v="107"/>
    <x v="101"/>
    <x v="66"/>
    <x v="264"/>
    <x v="37"/>
    <x v="217"/>
    <x v="1"/>
  </r>
  <r>
    <x v="0"/>
    <x v="26"/>
    <x v="26"/>
    <x v="0"/>
    <x v="0"/>
    <x v="0"/>
    <x v="1"/>
    <x v="107"/>
    <x v="101"/>
    <x v="70"/>
    <x v="263"/>
    <x v="44"/>
    <x v="51"/>
    <x v="0"/>
  </r>
  <r>
    <x v="0"/>
    <x v="26"/>
    <x v="26"/>
    <x v="102"/>
    <x v="102"/>
    <x v="102"/>
    <x v="5"/>
    <x v="103"/>
    <x v="149"/>
    <x v="77"/>
    <x v="265"/>
    <x v="44"/>
    <x v="51"/>
    <x v="0"/>
  </r>
  <r>
    <x v="0"/>
    <x v="26"/>
    <x v="26"/>
    <x v="38"/>
    <x v="38"/>
    <x v="38"/>
    <x v="5"/>
    <x v="103"/>
    <x v="149"/>
    <x v="77"/>
    <x v="265"/>
    <x v="44"/>
    <x v="51"/>
    <x v="0"/>
  </r>
  <r>
    <x v="0"/>
    <x v="26"/>
    <x v="26"/>
    <x v="10"/>
    <x v="10"/>
    <x v="10"/>
    <x v="5"/>
    <x v="103"/>
    <x v="149"/>
    <x v="77"/>
    <x v="265"/>
    <x v="44"/>
    <x v="51"/>
    <x v="0"/>
  </r>
  <r>
    <x v="0"/>
    <x v="26"/>
    <x v="26"/>
    <x v="40"/>
    <x v="40"/>
    <x v="40"/>
    <x v="5"/>
    <x v="103"/>
    <x v="149"/>
    <x v="94"/>
    <x v="170"/>
    <x v="44"/>
    <x v="51"/>
    <x v="0"/>
  </r>
  <r>
    <x v="0"/>
    <x v="26"/>
    <x v="26"/>
    <x v="11"/>
    <x v="11"/>
    <x v="11"/>
    <x v="9"/>
    <x v="104"/>
    <x v="114"/>
    <x v="66"/>
    <x v="264"/>
    <x v="44"/>
    <x v="51"/>
    <x v="0"/>
  </r>
  <r>
    <x v="0"/>
    <x v="26"/>
    <x v="26"/>
    <x v="103"/>
    <x v="103"/>
    <x v="103"/>
    <x v="9"/>
    <x v="104"/>
    <x v="114"/>
    <x v="66"/>
    <x v="264"/>
    <x v="44"/>
    <x v="51"/>
    <x v="0"/>
  </r>
  <r>
    <x v="0"/>
    <x v="26"/>
    <x v="26"/>
    <x v="42"/>
    <x v="42"/>
    <x v="42"/>
    <x v="9"/>
    <x v="104"/>
    <x v="114"/>
    <x v="66"/>
    <x v="264"/>
    <x v="44"/>
    <x v="51"/>
    <x v="0"/>
  </r>
  <r>
    <x v="0"/>
    <x v="26"/>
    <x v="26"/>
    <x v="99"/>
    <x v="99"/>
    <x v="99"/>
    <x v="9"/>
    <x v="104"/>
    <x v="114"/>
    <x v="94"/>
    <x v="170"/>
    <x v="37"/>
    <x v="217"/>
    <x v="0"/>
  </r>
  <r>
    <x v="0"/>
    <x v="26"/>
    <x v="26"/>
    <x v="104"/>
    <x v="104"/>
    <x v="104"/>
    <x v="9"/>
    <x v="104"/>
    <x v="114"/>
    <x v="66"/>
    <x v="264"/>
    <x v="44"/>
    <x v="51"/>
    <x v="0"/>
  </r>
  <r>
    <x v="0"/>
    <x v="26"/>
    <x v="26"/>
    <x v="105"/>
    <x v="105"/>
    <x v="105"/>
    <x v="9"/>
    <x v="104"/>
    <x v="114"/>
    <x v="94"/>
    <x v="170"/>
    <x v="44"/>
    <x v="51"/>
    <x v="0"/>
  </r>
  <r>
    <x v="0"/>
    <x v="26"/>
    <x v="26"/>
    <x v="106"/>
    <x v="106"/>
    <x v="106"/>
    <x v="9"/>
    <x v="104"/>
    <x v="114"/>
    <x v="66"/>
    <x v="264"/>
    <x v="44"/>
    <x v="51"/>
    <x v="0"/>
  </r>
  <r>
    <x v="0"/>
    <x v="26"/>
    <x v="26"/>
    <x v="84"/>
    <x v="84"/>
    <x v="84"/>
    <x v="9"/>
    <x v="104"/>
    <x v="114"/>
    <x v="66"/>
    <x v="264"/>
    <x v="44"/>
    <x v="51"/>
    <x v="0"/>
  </r>
  <r>
    <x v="0"/>
    <x v="26"/>
    <x v="26"/>
    <x v="107"/>
    <x v="107"/>
    <x v="107"/>
    <x v="9"/>
    <x v="104"/>
    <x v="114"/>
    <x v="94"/>
    <x v="170"/>
    <x v="37"/>
    <x v="217"/>
    <x v="0"/>
  </r>
  <r>
    <x v="0"/>
    <x v="26"/>
    <x v="26"/>
    <x v="108"/>
    <x v="108"/>
    <x v="108"/>
    <x v="9"/>
    <x v="104"/>
    <x v="114"/>
    <x v="94"/>
    <x v="170"/>
    <x v="37"/>
    <x v="217"/>
    <x v="0"/>
  </r>
  <r>
    <x v="0"/>
    <x v="26"/>
    <x v="26"/>
    <x v="109"/>
    <x v="109"/>
    <x v="109"/>
    <x v="9"/>
    <x v="104"/>
    <x v="114"/>
    <x v="66"/>
    <x v="264"/>
    <x v="44"/>
    <x v="51"/>
    <x v="0"/>
  </r>
  <r>
    <x v="0"/>
    <x v="26"/>
    <x v="26"/>
    <x v="41"/>
    <x v="41"/>
    <x v="41"/>
    <x v="9"/>
    <x v="104"/>
    <x v="114"/>
    <x v="66"/>
    <x v="264"/>
    <x v="44"/>
    <x v="51"/>
    <x v="0"/>
  </r>
  <r>
    <x v="0"/>
    <x v="26"/>
    <x v="26"/>
    <x v="37"/>
    <x v="37"/>
    <x v="37"/>
    <x v="9"/>
    <x v="104"/>
    <x v="114"/>
    <x v="66"/>
    <x v="264"/>
    <x v="44"/>
    <x v="51"/>
    <x v="0"/>
  </r>
  <r>
    <x v="0"/>
    <x v="26"/>
    <x v="26"/>
    <x v="64"/>
    <x v="64"/>
    <x v="64"/>
    <x v="9"/>
    <x v="104"/>
    <x v="114"/>
    <x v="66"/>
    <x v="264"/>
    <x v="44"/>
    <x v="51"/>
    <x v="0"/>
  </r>
  <r>
    <x v="0"/>
    <x v="26"/>
    <x v="26"/>
    <x v="52"/>
    <x v="52"/>
    <x v="52"/>
    <x v="9"/>
    <x v="104"/>
    <x v="114"/>
    <x v="66"/>
    <x v="264"/>
    <x v="44"/>
    <x v="51"/>
    <x v="0"/>
  </r>
  <r>
    <x v="0"/>
    <x v="26"/>
    <x v="26"/>
    <x v="30"/>
    <x v="30"/>
    <x v="30"/>
    <x v="9"/>
    <x v="104"/>
    <x v="114"/>
    <x v="94"/>
    <x v="170"/>
    <x v="37"/>
    <x v="217"/>
    <x v="0"/>
  </r>
  <r>
    <x v="0"/>
    <x v="26"/>
    <x v="26"/>
    <x v="2"/>
    <x v="2"/>
    <x v="2"/>
    <x v="9"/>
    <x v="104"/>
    <x v="114"/>
    <x v="66"/>
    <x v="264"/>
    <x v="44"/>
    <x v="51"/>
    <x v="0"/>
  </r>
  <r>
    <x v="0"/>
    <x v="26"/>
    <x v="26"/>
    <x v="53"/>
    <x v="53"/>
    <x v="53"/>
    <x v="9"/>
    <x v="104"/>
    <x v="114"/>
    <x v="94"/>
    <x v="170"/>
    <x v="44"/>
    <x v="51"/>
    <x v="0"/>
  </r>
  <r>
    <x v="0"/>
    <x v="26"/>
    <x v="26"/>
    <x v="97"/>
    <x v="97"/>
    <x v="97"/>
    <x v="9"/>
    <x v="104"/>
    <x v="114"/>
    <x v="94"/>
    <x v="170"/>
    <x v="37"/>
    <x v="217"/>
    <x v="0"/>
  </r>
  <r>
    <x v="0"/>
    <x v="26"/>
    <x v="26"/>
    <x v="44"/>
    <x v="44"/>
    <x v="44"/>
    <x v="9"/>
    <x v="104"/>
    <x v="114"/>
    <x v="94"/>
    <x v="170"/>
    <x v="44"/>
    <x v="51"/>
    <x v="0"/>
  </r>
  <r>
    <x v="0"/>
    <x v="27"/>
    <x v="27"/>
    <x v="50"/>
    <x v="50"/>
    <x v="50"/>
    <x v="0"/>
    <x v="102"/>
    <x v="205"/>
    <x v="70"/>
    <x v="266"/>
    <x v="37"/>
    <x v="218"/>
    <x v="0"/>
  </r>
  <r>
    <x v="0"/>
    <x v="27"/>
    <x v="27"/>
    <x v="109"/>
    <x v="109"/>
    <x v="109"/>
    <x v="1"/>
    <x v="107"/>
    <x v="206"/>
    <x v="70"/>
    <x v="266"/>
    <x v="44"/>
    <x v="51"/>
    <x v="0"/>
  </r>
  <r>
    <x v="0"/>
    <x v="27"/>
    <x v="27"/>
    <x v="8"/>
    <x v="8"/>
    <x v="8"/>
    <x v="1"/>
    <x v="107"/>
    <x v="206"/>
    <x v="70"/>
    <x v="266"/>
    <x v="44"/>
    <x v="51"/>
    <x v="0"/>
  </r>
  <r>
    <x v="0"/>
    <x v="27"/>
    <x v="27"/>
    <x v="77"/>
    <x v="77"/>
    <x v="77"/>
    <x v="1"/>
    <x v="107"/>
    <x v="206"/>
    <x v="77"/>
    <x v="267"/>
    <x v="37"/>
    <x v="218"/>
    <x v="0"/>
  </r>
  <r>
    <x v="0"/>
    <x v="27"/>
    <x v="27"/>
    <x v="107"/>
    <x v="107"/>
    <x v="107"/>
    <x v="4"/>
    <x v="103"/>
    <x v="179"/>
    <x v="94"/>
    <x v="170"/>
    <x v="37"/>
    <x v="218"/>
    <x v="0"/>
  </r>
  <r>
    <x v="0"/>
    <x v="27"/>
    <x v="27"/>
    <x v="14"/>
    <x v="14"/>
    <x v="14"/>
    <x v="4"/>
    <x v="103"/>
    <x v="179"/>
    <x v="94"/>
    <x v="170"/>
    <x v="46"/>
    <x v="219"/>
    <x v="0"/>
  </r>
  <r>
    <x v="0"/>
    <x v="27"/>
    <x v="27"/>
    <x v="0"/>
    <x v="0"/>
    <x v="0"/>
    <x v="4"/>
    <x v="103"/>
    <x v="179"/>
    <x v="77"/>
    <x v="267"/>
    <x v="44"/>
    <x v="51"/>
    <x v="0"/>
  </r>
  <r>
    <x v="0"/>
    <x v="27"/>
    <x v="27"/>
    <x v="68"/>
    <x v="68"/>
    <x v="68"/>
    <x v="4"/>
    <x v="103"/>
    <x v="179"/>
    <x v="94"/>
    <x v="170"/>
    <x v="37"/>
    <x v="218"/>
    <x v="0"/>
  </r>
  <r>
    <x v="0"/>
    <x v="27"/>
    <x v="27"/>
    <x v="56"/>
    <x v="56"/>
    <x v="56"/>
    <x v="8"/>
    <x v="104"/>
    <x v="61"/>
    <x v="94"/>
    <x v="170"/>
    <x v="37"/>
    <x v="218"/>
    <x v="0"/>
  </r>
  <r>
    <x v="0"/>
    <x v="27"/>
    <x v="27"/>
    <x v="110"/>
    <x v="110"/>
    <x v="110"/>
    <x v="8"/>
    <x v="104"/>
    <x v="61"/>
    <x v="66"/>
    <x v="268"/>
    <x v="44"/>
    <x v="51"/>
    <x v="0"/>
  </r>
  <r>
    <x v="0"/>
    <x v="27"/>
    <x v="27"/>
    <x v="111"/>
    <x v="111"/>
    <x v="111"/>
    <x v="8"/>
    <x v="104"/>
    <x v="61"/>
    <x v="66"/>
    <x v="268"/>
    <x v="44"/>
    <x v="51"/>
    <x v="0"/>
  </r>
  <r>
    <x v="0"/>
    <x v="27"/>
    <x v="27"/>
    <x v="45"/>
    <x v="45"/>
    <x v="45"/>
    <x v="8"/>
    <x v="104"/>
    <x v="61"/>
    <x v="66"/>
    <x v="268"/>
    <x v="44"/>
    <x v="51"/>
    <x v="0"/>
  </r>
  <r>
    <x v="0"/>
    <x v="27"/>
    <x v="27"/>
    <x v="41"/>
    <x v="41"/>
    <x v="41"/>
    <x v="8"/>
    <x v="104"/>
    <x v="61"/>
    <x v="94"/>
    <x v="170"/>
    <x v="37"/>
    <x v="218"/>
    <x v="0"/>
  </r>
  <r>
    <x v="0"/>
    <x v="27"/>
    <x v="27"/>
    <x v="112"/>
    <x v="112"/>
    <x v="112"/>
    <x v="8"/>
    <x v="104"/>
    <x v="61"/>
    <x v="66"/>
    <x v="268"/>
    <x v="44"/>
    <x v="51"/>
    <x v="0"/>
  </r>
  <r>
    <x v="0"/>
    <x v="27"/>
    <x v="27"/>
    <x v="30"/>
    <x v="30"/>
    <x v="30"/>
    <x v="8"/>
    <x v="104"/>
    <x v="61"/>
    <x v="66"/>
    <x v="268"/>
    <x v="44"/>
    <x v="51"/>
    <x v="0"/>
  </r>
  <r>
    <x v="0"/>
    <x v="27"/>
    <x v="27"/>
    <x v="39"/>
    <x v="39"/>
    <x v="39"/>
    <x v="8"/>
    <x v="104"/>
    <x v="61"/>
    <x v="66"/>
    <x v="268"/>
    <x v="44"/>
    <x v="51"/>
    <x v="0"/>
  </r>
  <r>
    <x v="0"/>
    <x v="27"/>
    <x v="27"/>
    <x v="53"/>
    <x v="53"/>
    <x v="53"/>
    <x v="8"/>
    <x v="104"/>
    <x v="61"/>
    <x v="94"/>
    <x v="170"/>
    <x v="44"/>
    <x v="51"/>
    <x v="0"/>
  </r>
  <r>
    <x v="0"/>
    <x v="27"/>
    <x v="27"/>
    <x v="3"/>
    <x v="3"/>
    <x v="3"/>
    <x v="8"/>
    <x v="104"/>
    <x v="61"/>
    <x v="66"/>
    <x v="268"/>
    <x v="44"/>
    <x v="51"/>
    <x v="0"/>
  </r>
  <r>
    <x v="0"/>
    <x v="27"/>
    <x v="27"/>
    <x v="97"/>
    <x v="97"/>
    <x v="97"/>
    <x v="8"/>
    <x v="104"/>
    <x v="61"/>
    <x v="94"/>
    <x v="170"/>
    <x v="44"/>
    <x v="51"/>
    <x v="0"/>
  </r>
  <r>
    <x v="0"/>
    <x v="27"/>
    <x v="27"/>
    <x v="40"/>
    <x v="40"/>
    <x v="40"/>
    <x v="8"/>
    <x v="104"/>
    <x v="61"/>
    <x v="94"/>
    <x v="170"/>
    <x v="44"/>
    <x v="51"/>
    <x v="0"/>
  </r>
  <r>
    <x v="0"/>
    <x v="27"/>
    <x v="27"/>
    <x v="7"/>
    <x v="7"/>
    <x v="7"/>
    <x v="8"/>
    <x v="104"/>
    <x v="61"/>
    <x v="66"/>
    <x v="268"/>
    <x v="44"/>
    <x v="5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F6446E-B53D-4B52-B952-B0BF74123C7B}" name="pvt_L" cacheId="2182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449" firstHeaderRow="0" firstDataRow="1" firstDataCol="1"/>
  <pivotFields count="11">
    <pivotField showAll="0"/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44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441">
      <pivotArea field="2" type="button" dataOnly="0" labelOnly="1" outline="0" axis="axisRow" fieldPosition="0"/>
    </format>
    <format dxfId="440">
      <pivotArea outline="0" fieldPosition="0">
        <references count="1">
          <reference field="4294967294" count="1">
            <x v="0"/>
          </reference>
        </references>
      </pivotArea>
    </format>
    <format dxfId="439">
      <pivotArea outline="0" fieldPosition="0">
        <references count="1">
          <reference field="4294967294" count="1">
            <x v="1"/>
          </reference>
        </references>
      </pivotArea>
    </format>
    <format dxfId="438">
      <pivotArea outline="0" fieldPosition="0">
        <references count="1">
          <reference field="4294967294" count="1">
            <x v="2"/>
          </reference>
        </references>
      </pivotArea>
    </format>
    <format dxfId="437">
      <pivotArea outline="0" fieldPosition="0">
        <references count="1">
          <reference field="4294967294" count="1">
            <x v="3"/>
          </reference>
        </references>
      </pivotArea>
    </format>
    <format dxfId="436">
      <pivotArea outline="0" fieldPosition="0">
        <references count="1">
          <reference field="4294967294" count="1">
            <x v="4"/>
          </reference>
        </references>
      </pivotArea>
    </format>
    <format dxfId="435">
      <pivotArea outline="0" fieldPosition="0">
        <references count="1">
          <reference field="4294967294" count="1">
            <x v="5"/>
          </reference>
        </references>
      </pivotArea>
    </format>
    <format dxfId="434">
      <pivotArea outline="0" fieldPosition="0">
        <references count="1">
          <reference field="4294967294" count="1">
            <x v="6"/>
          </reference>
        </references>
      </pivotArea>
    </format>
    <format dxfId="433">
      <pivotArea field="2" type="button" dataOnly="0" labelOnly="1" outline="0" axis="axisRow" fieldPosition="0"/>
    </format>
    <format dxfId="43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31">
      <pivotArea field="2" type="button" dataOnly="0" labelOnly="1" outline="0" axis="axisRow" fieldPosition="0"/>
    </format>
    <format dxfId="43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29">
      <pivotArea field="2" type="button" dataOnly="0" labelOnly="1" outline="0" axis="axisRow" fieldPosition="0"/>
    </format>
    <format dxfId="42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2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2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7D9643-EA64-4836-BF76-79069190887A}" name="pvt_M" cacheId="2183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633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28">
        <item x="12"/>
        <item x="9"/>
        <item x="1"/>
        <item x="0"/>
        <item x="4"/>
        <item x="11"/>
        <item x="14"/>
        <item x="5"/>
        <item x="13"/>
        <item x="19"/>
        <item x="10"/>
        <item x="3"/>
        <item x="7"/>
        <item x="16"/>
        <item x="15"/>
        <item x="17"/>
        <item x="18"/>
        <item x="23"/>
        <item x="21"/>
        <item x="20"/>
        <item x="22"/>
        <item x="25"/>
        <item x="24"/>
        <item x="6"/>
        <item x="2"/>
        <item x="8"/>
        <item x="26"/>
        <item x="27"/>
      </items>
    </pivotField>
    <pivotField axis="axisRow" showAll="0" insertBlankRow="1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showAll="0" defaultSubtotal="0">
      <items count="54">
        <item x="4"/>
        <item x="6"/>
        <item x="8"/>
        <item x="28"/>
        <item x="27"/>
        <item x="18"/>
        <item x="44"/>
        <item x="31"/>
        <item x="38"/>
        <item x="37"/>
        <item x="23"/>
        <item x="35"/>
        <item x="45"/>
        <item x="25"/>
        <item x="26"/>
        <item x="24"/>
        <item x="52"/>
        <item x="34"/>
        <item x="46"/>
        <item x="47"/>
        <item x="13"/>
        <item x="40"/>
        <item x="48"/>
        <item x="41"/>
        <item x="51"/>
        <item x="49"/>
        <item x="53"/>
        <item x="32"/>
        <item x="22"/>
        <item x="21"/>
        <item x="17"/>
        <item x="12"/>
        <item x="5"/>
        <item x="11"/>
        <item x="3"/>
        <item x="36"/>
        <item x="43"/>
        <item x="20"/>
        <item x="2"/>
        <item x="42"/>
        <item x="15"/>
        <item x="16"/>
        <item x="9"/>
        <item x="0"/>
        <item x="39"/>
        <item x="1"/>
        <item x="30"/>
        <item x="33"/>
        <item x="7"/>
        <item x="10"/>
        <item x="19"/>
        <item x="50"/>
        <item x="14"/>
        <item x="29"/>
      </items>
    </pivotField>
    <pivotField showAll="0" defaultSubtotal="0">
      <items count="54">
        <item x="17"/>
        <item x="7"/>
        <item x="29"/>
        <item x="3"/>
        <item x="30"/>
        <item x="13"/>
        <item x="38"/>
        <item x="26"/>
        <item x="23"/>
        <item x="10"/>
        <item x="37"/>
        <item x="0"/>
        <item x="32"/>
        <item x="5"/>
        <item x="27"/>
        <item x="51"/>
        <item x="31"/>
        <item x="21"/>
        <item x="11"/>
        <item x="16"/>
        <item x="52"/>
        <item x="25"/>
        <item x="22"/>
        <item x="33"/>
        <item x="39"/>
        <item x="14"/>
        <item x="19"/>
        <item x="9"/>
        <item x="41"/>
        <item x="12"/>
        <item x="6"/>
        <item x="28"/>
        <item x="48"/>
        <item x="24"/>
        <item x="8"/>
        <item x="15"/>
        <item x="1"/>
        <item x="18"/>
        <item x="4"/>
        <item x="45"/>
        <item x="46"/>
        <item x="40"/>
        <item x="34"/>
        <item x="53"/>
        <item x="49"/>
        <item x="50"/>
        <item x="20"/>
        <item x="2"/>
        <item x="42"/>
        <item x="43"/>
        <item x="36"/>
        <item x="44"/>
        <item x="47"/>
        <item x="35"/>
      </items>
    </pivotField>
    <pivotField axis="axisRow" showAll="0" defaultSubtotal="0">
      <items count="54">
        <item x="4"/>
        <item x="6"/>
        <item x="8"/>
        <item x="28"/>
        <item x="27"/>
        <item x="18"/>
        <item x="44"/>
        <item x="31"/>
        <item x="38"/>
        <item x="37"/>
        <item x="23"/>
        <item x="35"/>
        <item x="45"/>
        <item x="25"/>
        <item x="26"/>
        <item x="24"/>
        <item x="52"/>
        <item x="34"/>
        <item x="46"/>
        <item x="47"/>
        <item x="13"/>
        <item x="40"/>
        <item x="48"/>
        <item x="41"/>
        <item x="51"/>
        <item x="49"/>
        <item x="53"/>
        <item x="32"/>
        <item x="22"/>
        <item x="21"/>
        <item x="17"/>
        <item x="12"/>
        <item x="5"/>
        <item x="11"/>
        <item x="3"/>
        <item x="36"/>
        <item x="43"/>
        <item x="20"/>
        <item x="2"/>
        <item x="42"/>
        <item x="15"/>
        <item x="16"/>
        <item x="9"/>
        <item x="0"/>
        <item x="39"/>
        <item x="1"/>
        <item x="30"/>
        <item x="33"/>
        <item x="7"/>
        <item x="10"/>
        <item x="19"/>
        <item x="50"/>
        <item x="14"/>
        <item x="29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46">
        <item x="140"/>
        <item x="139"/>
        <item x="138"/>
        <item x="137"/>
        <item x="141"/>
        <item x="136"/>
        <item x="135"/>
        <item x="131"/>
        <item x="130"/>
        <item x="84"/>
        <item x="129"/>
        <item x="83"/>
        <item x="82"/>
        <item x="81"/>
        <item x="90"/>
        <item x="96"/>
        <item x="80"/>
        <item x="72"/>
        <item x="71"/>
        <item x="95"/>
        <item x="89"/>
        <item x="94"/>
        <item x="57"/>
        <item x="70"/>
        <item x="69"/>
        <item x="56"/>
        <item x="68"/>
        <item x="88"/>
        <item x="67"/>
        <item x="79"/>
        <item x="55"/>
        <item x="54"/>
        <item x="106"/>
        <item x="78"/>
        <item x="53"/>
        <item x="52"/>
        <item x="134"/>
        <item x="66"/>
        <item x="93"/>
        <item x="114"/>
        <item x="113"/>
        <item x="65"/>
        <item x="77"/>
        <item x="128"/>
        <item x="127"/>
        <item x="87"/>
        <item x="112"/>
        <item x="121"/>
        <item x="105"/>
        <item x="104"/>
        <item x="51"/>
        <item x="64"/>
        <item x="92"/>
        <item x="50"/>
        <item x="49"/>
        <item x="76"/>
        <item x="103"/>
        <item x="75"/>
        <item x="126"/>
        <item x="63"/>
        <item x="91"/>
        <item x="86"/>
        <item x="62"/>
        <item x="120"/>
        <item x="85"/>
        <item x="61"/>
        <item x="48"/>
        <item x="47"/>
        <item x="102"/>
        <item x="39"/>
        <item x="38"/>
        <item x="101"/>
        <item x="46"/>
        <item x="133"/>
        <item x="111"/>
        <item x="132"/>
        <item x="100"/>
        <item x="74"/>
        <item x="73"/>
        <item x="99"/>
        <item x="124"/>
        <item x="37"/>
        <item x="119"/>
        <item x="60"/>
        <item x="59"/>
        <item x="125"/>
        <item x="45"/>
        <item x="58"/>
        <item x="142"/>
        <item x="36"/>
        <item x="98"/>
        <item x="118"/>
        <item x="44"/>
        <item x="143"/>
        <item x="110"/>
        <item x="109"/>
        <item x="35"/>
        <item x="43"/>
        <item x="34"/>
        <item x="108"/>
        <item x="123"/>
        <item x="145"/>
        <item x="117"/>
        <item x="144"/>
        <item x="33"/>
        <item x="97"/>
        <item x="122"/>
        <item x="32"/>
        <item x="31"/>
        <item x="30"/>
        <item x="29"/>
        <item x="42"/>
        <item x="116"/>
        <item x="41"/>
        <item x="107"/>
        <item x="115"/>
        <item x="28"/>
        <item x="27"/>
        <item x="26"/>
        <item x="25"/>
        <item x="24"/>
        <item x="40"/>
        <item x="19"/>
        <item x="18"/>
        <item x="17"/>
        <item x="23"/>
        <item x="22"/>
        <item x="16"/>
        <item x="15"/>
        <item x="14"/>
        <item x="13"/>
        <item x="12"/>
        <item x="11"/>
        <item x="21"/>
        <item x="10"/>
        <item x="9"/>
        <item x="20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09">
        <item x="288"/>
        <item x="268"/>
        <item x="146"/>
        <item x="54"/>
        <item x="197"/>
        <item x="85"/>
        <item x="161"/>
        <item x="281"/>
        <item x="53"/>
        <item x="238"/>
        <item x="115"/>
        <item x="230"/>
        <item x="160"/>
        <item x="145"/>
        <item x="185"/>
        <item x="249"/>
        <item x="84"/>
        <item x="18"/>
        <item x="38"/>
        <item x="37"/>
        <item x="52"/>
        <item x="173"/>
        <item x="83"/>
        <item x="303"/>
        <item x="51"/>
        <item x="17"/>
        <item x="114"/>
        <item x="130"/>
        <item x="69"/>
        <item x="98"/>
        <item x="280"/>
        <item x="82"/>
        <item x="216"/>
        <item x="16"/>
        <item x="196"/>
        <item x="50"/>
        <item x="237"/>
        <item x="129"/>
        <item x="49"/>
        <item x="159"/>
        <item x="36"/>
        <item x="195"/>
        <item x="184"/>
        <item x="144"/>
        <item x="113"/>
        <item x="172"/>
        <item x="97"/>
        <item x="171"/>
        <item x="248"/>
        <item x="112"/>
        <item x="260"/>
        <item x="81"/>
        <item x="96"/>
        <item x="143"/>
        <item x="279"/>
        <item x="294"/>
        <item x="194"/>
        <item x="111"/>
        <item x="35"/>
        <item x="267"/>
        <item x="215"/>
        <item x="68"/>
        <item x="142"/>
        <item x="158"/>
        <item x="128"/>
        <item x="67"/>
        <item x="110"/>
        <item x="15"/>
        <item x="183"/>
        <item x="14"/>
        <item x="127"/>
        <item x="157"/>
        <item x="13"/>
        <item x="222"/>
        <item x="109"/>
        <item x="229"/>
        <item x="66"/>
        <item x="95"/>
        <item x="302"/>
        <item x="12"/>
        <item x="34"/>
        <item x="247"/>
        <item x="272"/>
        <item x="94"/>
        <item x="236"/>
        <item x="141"/>
        <item x="65"/>
        <item x="287"/>
        <item x="214"/>
        <item x="108"/>
        <item x="33"/>
        <item x="204"/>
        <item x="48"/>
        <item x="193"/>
        <item x="259"/>
        <item x="11"/>
        <item x="140"/>
        <item x="246"/>
        <item x="93"/>
        <item x="80"/>
        <item x="278"/>
        <item x="156"/>
        <item x="182"/>
        <item x="107"/>
        <item x="170"/>
        <item x="139"/>
        <item x="228"/>
        <item x="32"/>
        <item x="126"/>
        <item x="155"/>
        <item x="31"/>
        <item x="79"/>
        <item x="213"/>
        <item x="10"/>
        <item x="30"/>
        <item x="106"/>
        <item x="9"/>
        <item x="64"/>
        <item x="192"/>
        <item x="29"/>
        <item x="277"/>
        <item x="212"/>
        <item x="28"/>
        <item x="286"/>
        <item x="258"/>
        <item x="203"/>
        <item x="63"/>
        <item x="78"/>
        <item x="169"/>
        <item x="125"/>
        <item x="8"/>
        <item x="47"/>
        <item x="211"/>
        <item x="46"/>
        <item x="168"/>
        <item x="245"/>
        <item x="285"/>
        <item x="62"/>
        <item x="92"/>
        <item x="124"/>
        <item x="138"/>
        <item x="123"/>
        <item x="167"/>
        <item x="301"/>
        <item x="77"/>
        <item x="27"/>
        <item x="210"/>
        <item x="26"/>
        <item x="122"/>
        <item x="7"/>
        <item x="25"/>
        <item x="300"/>
        <item x="154"/>
        <item x="181"/>
        <item x="266"/>
        <item x="45"/>
        <item x="235"/>
        <item x="24"/>
        <item x="23"/>
        <item x="137"/>
        <item x="276"/>
        <item x="153"/>
        <item x="227"/>
        <item x="166"/>
        <item x="257"/>
        <item x="105"/>
        <item x="6"/>
        <item x="221"/>
        <item x="61"/>
        <item x="104"/>
        <item x="5"/>
        <item x="202"/>
        <item x="275"/>
        <item x="256"/>
        <item x="244"/>
        <item x="191"/>
        <item x="76"/>
        <item x="255"/>
        <item x="293"/>
        <item x="103"/>
        <item x="284"/>
        <item x="121"/>
        <item x="201"/>
        <item x="265"/>
        <item x="226"/>
        <item x="60"/>
        <item x="44"/>
        <item x="152"/>
        <item x="299"/>
        <item x="180"/>
        <item x="91"/>
        <item x="200"/>
        <item x="209"/>
        <item x="234"/>
        <item x="120"/>
        <item x="59"/>
        <item x="274"/>
        <item x="292"/>
        <item x="298"/>
        <item x="43"/>
        <item x="136"/>
        <item x="90"/>
        <item x="264"/>
        <item x="151"/>
        <item x="58"/>
        <item x="243"/>
        <item x="190"/>
        <item x="135"/>
        <item x="119"/>
        <item x="179"/>
        <item x="75"/>
        <item x="271"/>
        <item x="178"/>
        <item x="74"/>
        <item x="118"/>
        <item x="4"/>
        <item x="297"/>
        <item x="165"/>
        <item x="220"/>
        <item x="73"/>
        <item x="177"/>
        <item x="291"/>
        <item x="254"/>
        <item x="102"/>
        <item x="42"/>
        <item x="3"/>
        <item x="208"/>
        <item x="22"/>
        <item x="176"/>
        <item x="2"/>
        <item x="253"/>
        <item x="150"/>
        <item x="89"/>
        <item x="242"/>
        <item x="189"/>
        <item x="101"/>
        <item x="207"/>
        <item x="88"/>
        <item x="270"/>
        <item x="117"/>
        <item x="206"/>
        <item x="72"/>
        <item x="21"/>
        <item x="225"/>
        <item x="87"/>
        <item x="188"/>
        <item x="241"/>
        <item x="134"/>
        <item x="205"/>
        <item x="133"/>
        <item x="175"/>
        <item x="164"/>
        <item x="219"/>
        <item x="100"/>
        <item x="86"/>
        <item x="263"/>
        <item x="41"/>
        <item x="57"/>
        <item x="56"/>
        <item x="149"/>
        <item x="240"/>
        <item x="1"/>
        <item x="290"/>
        <item x="233"/>
        <item x="40"/>
        <item x="132"/>
        <item x="224"/>
        <item x="55"/>
        <item x="199"/>
        <item x="163"/>
        <item x="252"/>
        <item x="283"/>
        <item x="251"/>
        <item x="99"/>
        <item x="20"/>
        <item x="71"/>
        <item x="70"/>
        <item x="187"/>
        <item x="262"/>
        <item x="306"/>
        <item x="116"/>
        <item x="162"/>
        <item x="232"/>
        <item x="186"/>
        <item x="0"/>
        <item x="148"/>
        <item x="308"/>
        <item x="231"/>
        <item x="239"/>
        <item x="289"/>
        <item x="147"/>
        <item x="19"/>
        <item x="131"/>
        <item x="250"/>
        <item x="269"/>
        <item x="39"/>
        <item x="223"/>
        <item x="218"/>
        <item x="174"/>
        <item x="198"/>
        <item x="296"/>
        <item x="295"/>
        <item x="305"/>
        <item x="273"/>
        <item x="304"/>
        <item x="217"/>
        <item x="307"/>
        <item x="261"/>
        <item x="282"/>
      </items>
    </pivotField>
    <pivotField dataField="1" showAll="0" defaultSubtotal="0">
      <items count="113">
        <item x="70"/>
        <item x="38"/>
        <item x="19"/>
        <item x="83"/>
        <item x="78"/>
        <item x="71"/>
        <item x="75"/>
        <item x="77"/>
        <item x="37"/>
        <item x="54"/>
        <item x="68"/>
        <item x="108"/>
        <item x="76"/>
        <item x="62"/>
        <item x="61"/>
        <item x="74"/>
        <item x="35"/>
        <item x="51"/>
        <item x="69"/>
        <item x="63"/>
        <item x="53"/>
        <item x="52"/>
        <item x="64"/>
        <item x="82"/>
        <item x="101"/>
        <item x="67"/>
        <item x="89"/>
        <item x="100"/>
        <item x="48"/>
        <item x="50"/>
        <item x="81"/>
        <item x="59"/>
        <item x="60"/>
        <item x="58"/>
        <item x="66"/>
        <item x="30"/>
        <item x="31"/>
        <item x="98"/>
        <item x="49"/>
        <item x="47"/>
        <item x="46"/>
        <item x="107"/>
        <item x="95"/>
        <item x="94"/>
        <item x="105"/>
        <item x="73"/>
        <item x="57"/>
        <item x="42"/>
        <item x="24"/>
        <item x="87"/>
        <item x="99"/>
        <item x="88"/>
        <item x="34"/>
        <item x="110"/>
        <item x="80"/>
        <item x="33"/>
        <item x="86"/>
        <item x="72"/>
        <item x="43"/>
        <item x="93"/>
        <item x="44"/>
        <item x="45"/>
        <item x="79"/>
        <item x="109"/>
        <item x="36"/>
        <item x="65"/>
        <item x="92"/>
        <item x="32"/>
        <item x="56"/>
        <item x="106"/>
        <item x="55"/>
        <item x="104"/>
        <item x="17"/>
        <item x="41"/>
        <item x="27"/>
        <item x="85"/>
        <item x="29"/>
        <item x="91"/>
        <item x="111"/>
        <item x="103"/>
        <item x="112"/>
        <item x="84"/>
        <item x="97"/>
        <item x="102"/>
        <item x="26"/>
        <item x="40"/>
        <item x="96"/>
        <item x="28"/>
        <item x="25"/>
        <item x="90"/>
        <item x="23"/>
        <item x="22"/>
        <item x="16"/>
        <item x="18"/>
        <item x="13"/>
        <item x="39"/>
        <item x="8"/>
        <item x="12"/>
        <item x="15"/>
        <item x="11"/>
        <item x="14"/>
        <item x="4"/>
        <item x="9"/>
        <item x="21"/>
        <item x="7"/>
        <item x="6"/>
        <item x="10"/>
        <item x="20"/>
        <item x="5"/>
        <item x="3"/>
        <item x="2"/>
        <item x="1"/>
        <item x="0"/>
      </items>
    </pivotField>
    <pivotField dataField="1" showAll="0" defaultSubtotal="0">
      <items count="312">
        <item x="82"/>
        <item x="19"/>
        <item x="38"/>
        <item x="159"/>
        <item x="182"/>
        <item x="269"/>
        <item x="37"/>
        <item x="83"/>
        <item x="115"/>
        <item x="258"/>
        <item x="157"/>
        <item x="35"/>
        <item x="144"/>
        <item x="57"/>
        <item x="243"/>
        <item x="56"/>
        <item x="286"/>
        <item x="117"/>
        <item x="290"/>
        <item x="17"/>
        <item x="236"/>
        <item x="156"/>
        <item x="99"/>
        <item x="174"/>
        <item x="143"/>
        <item x="210"/>
        <item x="85"/>
        <item x="270"/>
        <item x="195"/>
        <item x="72"/>
        <item x="222"/>
        <item x="30"/>
        <item x="116"/>
        <item x="31"/>
        <item x="171"/>
        <item x="245"/>
        <item x="97"/>
        <item x="303"/>
        <item x="53"/>
        <item x="155"/>
        <item x="279"/>
        <item x="158"/>
        <item x="255"/>
        <item x="172"/>
        <item x="98"/>
        <item x="197"/>
        <item x="266"/>
        <item x="55"/>
        <item x="129"/>
        <item x="84"/>
        <item x="235"/>
        <item x="54"/>
        <item x="131"/>
        <item x="113"/>
        <item x="209"/>
        <item x="173"/>
        <item x="86"/>
        <item x="140"/>
        <item x="68"/>
        <item x="24"/>
        <item x="246"/>
        <item x="142"/>
        <item x="93"/>
        <item x="114"/>
        <item x="66"/>
        <item x="196"/>
        <item x="257"/>
        <item x="34"/>
        <item x="233"/>
        <item x="16"/>
        <item x="127"/>
        <item x="302"/>
        <item x="18"/>
        <item x="33"/>
        <item x="50"/>
        <item x="108"/>
        <item x="13"/>
        <item x="71"/>
        <item x="52"/>
        <item x="263"/>
        <item x="221"/>
        <item x="169"/>
        <item x="8"/>
        <item x="130"/>
        <item x="208"/>
        <item x="256"/>
        <item x="154"/>
        <item x="242"/>
        <item x="12"/>
        <item x="193"/>
        <item x="141"/>
        <item x="69"/>
        <item x="206"/>
        <item x="15"/>
        <item x="167"/>
        <item x="219"/>
        <item x="94"/>
        <item x="46"/>
        <item x="234"/>
        <item x="36"/>
        <item x="170"/>
        <item x="109"/>
        <item x="202"/>
        <item x="51"/>
        <item x="95"/>
        <item x="32"/>
        <item x="49"/>
        <item x="192"/>
        <item x="70"/>
        <item x="48"/>
        <item x="139"/>
        <item x="218"/>
        <item x="128"/>
        <item x="112"/>
        <item x="298"/>
        <item x="96"/>
        <item x="181"/>
        <item x="11"/>
        <item x="194"/>
        <item x="14"/>
        <item x="80"/>
        <item x="111"/>
        <item x="254"/>
        <item x="213"/>
        <item x="81"/>
        <item x="267"/>
        <item x="153"/>
        <item x="92"/>
        <item x="205"/>
        <item x="27"/>
        <item x="168"/>
        <item x="244"/>
        <item x="148"/>
        <item x="308"/>
        <item x="203"/>
        <item x="248"/>
        <item x="77"/>
        <item x="294"/>
        <item x="4"/>
        <item x="43"/>
        <item x="301"/>
        <item x="207"/>
        <item x="29"/>
        <item x="9"/>
        <item x="137"/>
        <item x="285"/>
        <item x="217"/>
        <item x="300"/>
        <item x="64"/>
        <item x="190"/>
        <item x="268"/>
        <item x="232"/>
        <item x="150"/>
        <item x="65"/>
        <item x="163"/>
        <item x="62"/>
        <item x="110"/>
        <item x="201"/>
        <item x="274"/>
        <item x="191"/>
        <item x="7"/>
        <item x="119"/>
        <item x="102"/>
        <item x="225"/>
        <item x="253"/>
        <item x="6"/>
        <item x="10"/>
        <item x="67"/>
        <item x="44"/>
        <item x="220"/>
        <item x="107"/>
        <item x="138"/>
        <item x="189"/>
        <item x="289"/>
        <item x="105"/>
        <item x="45"/>
        <item x="311"/>
        <item x="252"/>
        <item x="185"/>
        <item x="47"/>
        <item x="63"/>
        <item x="280"/>
        <item x="265"/>
        <item x="26"/>
        <item x="149"/>
        <item x="126"/>
        <item x="166"/>
        <item x="28"/>
        <item x="262"/>
        <item x="25"/>
        <item x="125"/>
        <item x="295"/>
        <item x="79"/>
        <item x="177"/>
        <item x="215"/>
        <item x="188"/>
        <item x="284"/>
        <item x="204"/>
        <item x="297"/>
        <item x="5"/>
        <item x="124"/>
        <item x="164"/>
        <item x="122"/>
        <item x="264"/>
        <item x="152"/>
        <item x="78"/>
        <item x="61"/>
        <item x="91"/>
        <item x="123"/>
        <item x="276"/>
        <item x="3"/>
        <item x="106"/>
        <item x="151"/>
        <item x="90"/>
        <item x="23"/>
        <item x="121"/>
        <item x="22"/>
        <item x="231"/>
        <item x="75"/>
        <item x="307"/>
        <item x="273"/>
        <item x="299"/>
        <item x="136"/>
        <item x="165"/>
        <item x="292"/>
        <item x="241"/>
        <item x="180"/>
        <item x="42"/>
        <item x="251"/>
        <item x="278"/>
        <item x="2"/>
        <item x="104"/>
        <item x="187"/>
        <item x="238"/>
        <item x="214"/>
        <item x="186"/>
        <item x="178"/>
        <item x="249"/>
        <item x="216"/>
        <item x="103"/>
        <item x="76"/>
        <item x="226"/>
        <item x="283"/>
        <item x="237"/>
        <item x="293"/>
        <item x="134"/>
        <item x="179"/>
        <item x="89"/>
        <item x="135"/>
        <item x="277"/>
        <item x="306"/>
        <item x="230"/>
        <item x="291"/>
        <item x="229"/>
        <item x="212"/>
        <item x="281"/>
        <item x="162"/>
        <item x="60"/>
        <item x="41"/>
        <item x="120"/>
        <item x="40"/>
        <item x="88"/>
        <item x="282"/>
        <item x="58"/>
        <item x="87"/>
        <item x="272"/>
        <item x="261"/>
        <item x="250"/>
        <item x="240"/>
        <item x="200"/>
        <item x="211"/>
        <item x="228"/>
        <item x="101"/>
        <item x="59"/>
        <item x="176"/>
        <item x="133"/>
        <item x="239"/>
        <item x="227"/>
        <item x="147"/>
        <item x="1"/>
        <item x="304"/>
        <item x="199"/>
        <item x="310"/>
        <item x="161"/>
        <item x="73"/>
        <item x="74"/>
        <item x="184"/>
        <item x="146"/>
        <item x="100"/>
        <item x="118"/>
        <item x="145"/>
        <item x="183"/>
        <item x="260"/>
        <item x="160"/>
        <item x="0"/>
        <item x="21"/>
        <item x="224"/>
        <item x="288"/>
        <item x="275"/>
        <item x="247"/>
        <item x="132"/>
        <item x="39"/>
        <item x="175"/>
        <item x="20"/>
        <item x="296"/>
        <item x="198"/>
        <item x="259"/>
        <item x="305"/>
        <item x="309"/>
        <item x="271"/>
        <item x="223"/>
        <item x="287"/>
      </items>
    </pivotField>
    <pivotField dataField="1" showAll="0" defaultSubtotal="0">
      <items count="87">
        <item x="61"/>
        <item x="70"/>
        <item x="68"/>
        <item x="47"/>
        <item x="71"/>
        <item x="63"/>
        <item x="60"/>
        <item x="52"/>
        <item x="59"/>
        <item x="62"/>
        <item x="64"/>
        <item x="54"/>
        <item x="69"/>
        <item x="51"/>
        <item x="65"/>
        <item x="55"/>
        <item x="28"/>
        <item x="49"/>
        <item x="53"/>
        <item x="45"/>
        <item x="36"/>
        <item x="83"/>
        <item x="58"/>
        <item x="56"/>
        <item x="50"/>
        <item x="80"/>
        <item x="84"/>
        <item x="77"/>
        <item x="39"/>
        <item x="82"/>
        <item x="75"/>
        <item x="41"/>
        <item x="86"/>
        <item x="72"/>
        <item x="66"/>
        <item x="57"/>
        <item x="76"/>
        <item x="48"/>
        <item x="67"/>
        <item x="85"/>
        <item x="40"/>
        <item x="73"/>
        <item x="42"/>
        <item x="46"/>
        <item x="81"/>
        <item x="79"/>
        <item x="44"/>
        <item x="10"/>
        <item x="27"/>
        <item x="29"/>
        <item x="24"/>
        <item x="25"/>
        <item x="38"/>
        <item x="43"/>
        <item x="37"/>
        <item x="78"/>
        <item x="32"/>
        <item x="74"/>
        <item x="34"/>
        <item x="18"/>
        <item x="33"/>
        <item x="20"/>
        <item x="14"/>
        <item x="35"/>
        <item x="26"/>
        <item x="31"/>
        <item x="30"/>
        <item x="15"/>
        <item x="9"/>
        <item x="23"/>
        <item x="22"/>
        <item x="11"/>
        <item x="12"/>
        <item x="5"/>
        <item x="16"/>
        <item x="7"/>
        <item x="13"/>
        <item x="19"/>
        <item x="21"/>
        <item x="17"/>
        <item x="1"/>
        <item x="0"/>
        <item x="6"/>
        <item x="8"/>
        <item x="2"/>
        <item x="3"/>
        <item x="4"/>
      </items>
    </pivotField>
    <pivotField dataField="1" showAll="0" defaultSubtotal="0">
      <items count="283">
        <item x="64"/>
        <item x="133"/>
        <item x="237"/>
        <item x="273"/>
        <item x="105"/>
        <item x="83"/>
        <item x="120"/>
        <item x="95"/>
        <item x="47"/>
        <item x="170"/>
        <item x="138"/>
        <item x="10"/>
        <item x="28"/>
        <item x="145"/>
        <item x="78"/>
        <item x="201"/>
        <item x="227"/>
        <item x="187"/>
        <item x="36"/>
        <item x="259"/>
        <item x="91"/>
        <item x="57"/>
        <item x="136"/>
        <item x="179"/>
        <item x="278"/>
        <item x="18"/>
        <item x="75"/>
        <item x="52"/>
        <item x="122"/>
        <item x="253"/>
        <item x="190"/>
        <item x="14"/>
        <item x="272"/>
        <item x="168"/>
        <item x="118"/>
        <item x="106"/>
        <item x="239"/>
        <item x="153"/>
        <item x="173"/>
        <item x="67"/>
        <item x="206"/>
        <item x="228"/>
        <item x="199"/>
        <item x="188"/>
        <item x="218"/>
        <item x="102"/>
        <item x="54"/>
        <item x="124"/>
        <item x="85"/>
        <item x="63"/>
        <item x="164"/>
        <item x="130"/>
        <item x="174"/>
        <item x="149"/>
        <item x="277"/>
        <item x="200"/>
        <item x="15"/>
        <item x="51"/>
        <item x="165"/>
        <item x="108"/>
        <item x="148"/>
        <item x="65"/>
        <item x="80"/>
        <item x="9"/>
        <item x="96"/>
        <item x="161"/>
        <item x="236"/>
        <item x="137"/>
        <item x="274"/>
        <item x="125"/>
        <item x="209"/>
        <item x="55"/>
        <item x="177"/>
        <item x="252"/>
        <item x="110"/>
        <item x="185"/>
        <item x="62"/>
        <item x="27"/>
        <item x="147"/>
        <item x="49"/>
        <item x="119"/>
        <item x="11"/>
        <item x="276"/>
        <item x="132"/>
        <item x="93"/>
        <item x="264"/>
        <item x="29"/>
        <item x="113"/>
        <item x="66"/>
        <item x="12"/>
        <item x="24"/>
        <item x="238"/>
        <item x="150"/>
        <item x="53"/>
        <item x="5"/>
        <item x="16"/>
        <item x="82"/>
        <item x="7"/>
        <item x="25"/>
        <item x="45"/>
        <item x="134"/>
        <item x="38"/>
        <item x="68"/>
        <item x="13"/>
        <item x="84"/>
        <item x="103"/>
        <item x="19"/>
        <item x="116"/>
        <item x="202"/>
        <item x="222"/>
        <item x="166"/>
        <item x="143"/>
        <item x="37"/>
        <item x="79"/>
        <item x="275"/>
        <item x="123"/>
        <item x="180"/>
        <item x="151"/>
        <item x="154"/>
        <item x="220"/>
        <item x="17"/>
        <item x="32"/>
        <item x="109"/>
        <item x="261"/>
        <item x="94"/>
        <item x="163"/>
        <item x="34"/>
        <item x="271"/>
        <item x="76"/>
        <item x="249"/>
        <item x="193"/>
        <item x="189"/>
        <item x="126"/>
        <item x="152"/>
        <item x="33"/>
        <item x="1"/>
        <item x="50"/>
        <item x="178"/>
        <item x="0"/>
        <item x="167"/>
        <item x="234"/>
        <item x="72"/>
        <item x="92"/>
        <item x="192"/>
        <item x="183"/>
        <item x="97"/>
        <item x="216"/>
        <item x="270"/>
        <item x="159"/>
        <item x="20"/>
        <item x="81"/>
        <item x="260"/>
        <item x="35"/>
        <item x="39"/>
        <item x="104"/>
        <item x="155"/>
        <item x="241"/>
        <item x="70"/>
        <item x="111"/>
        <item x="131"/>
        <item x="225"/>
        <item x="229"/>
        <item x="90"/>
        <item x="41"/>
        <item x="58"/>
        <item x="69"/>
        <item x="6"/>
        <item x="219"/>
        <item x="146"/>
        <item x="26"/>
        <item x="107"/>
        <item x="135"/>
        <item x="89"/>
        <item x="266"/>
        <item x="245"/>
        <item x="160"/>
        <item x="197"/>
        <item x="86"/>
        <item x="31"/>
        <item x="48"/>
        <item x="101"/>
        <item x="30"/>
        <item x="8"/>
        <item x="140"/>
        <item x="256"/>
        <item x="56"/>
        <item x="156"/>
        <item x="235"/>
        <item x="176"/>
        <item x="215"/>
        <item x="204"/>
        <item x="226"/>
        <item x="40"/>
        <item x="74"/>
        <item x="162"/>
        <item x="127"/>
        <item x="117"/>
        <item x="169"/>
        <item x="61"/>
        <item x="77"/>
        <item x="198"/>
        <item x="100"/>
        <item x="257"/>
        <item x="42"/>
        <item x="121"/>
        <item x="59"/>
        <item x="207"/>
        <item x="175"/>
        <item x="248"/>
        <item x="114"/>
        <item x="46"/>
        <item x="191"/>
        <item x="139"/>
        <item x="184"/>
        <item x="258"/>
        <item x="2"/>
        <item x="44"/>
        <item x="115"/>
        <item x="263"/>
        <item x="23"/>
        <item x="243"/>
        <item x="99"/>
        <item x="144"/>
        <item x="250"/>
        <item x="221"/>
        <item x="196"/>
        <item x="182"/>
        <item x="22"/>
        <item x="208"/>
        <item x="142"/>
        <item x="158"/>
        <item x="3"/>
        <item x="233"/>
        <item x="129"/>
        <item x="242"/>
        <item x="230"/>
        <item x="268"/>
        <item x="172"/>
        <item x="251"/>
        <item x="194"/>
        <item x="186"/>
        <item x="88"/>
        <item x="224"/>
        <item x="265"/>
        <item x="60"/>
        <item x="246"/>
        <item x="231"/>
        <item x="205"/>
        <item x="267"/>
        <item x="21"/>
        <item x="195"/>
        <item x="43"/>
        <item x="171"/>
        <item x="157"/>
        <item x="212"/>
        <item x="71"/>
        <item x="269"/>
        <item x="4"/>
        <item x="255"/>
        <item x="244"/>
        <item x="73"/>
        <item x="232"/>
        <item x="87"/>
        <item x="98"/>
        <item x="128"/>
        <item x="282"/>
        <item x="141"/>
        <item x="112"/>
        <item x="181"/>
        <item x="210"/>
        <item x="262"/>
        <item x="203"/>
        <item x="214"/>
        <item x="280"/>
        <item x="223"/>
        <item x="213"/>
        <item x="217"/>
        <item x="281"/>
        <item x="254"/>
        <item x="240"/>
        <item x="247"/>
        <item x="211"/>
        <item x="279"/>
      </items>
    </pivotField>
    <pivotField dataField="1" showAll="0" defaultSubtotal="0">
      <items count="6">
        <item x="1"/>
        <item x="4"/>
        <item x="0"/>
        <item x="3"/>
        <item x="5"/>
        <item x="2"/>
      </items>
    </pivotField>
  </pivotFields>
  <rowFields count="3">
    <field x="2"/>
    <field x="6"/>
    <field x="5"/>
  </rowFields>
  <rowItems count="632">
    <i>
      <x/>
    </i>
    <i r="1">
      <x/>
      <x v="43"/>
    </i>
    <i r="1">
      <x v="1"/>
      <x v="45"/>
    </i>
    <i r="1">
      <x v="2"/>
      <x v="38"/>
    </i>
    <i r="1">
      <x v="3"/>
      <x v="34"/>
    </i>
    <i r="1">
      <x v="4"/>
      <x/>
    </i>
    <i r="1">
      <x v="5"/>
      <x v="32"/>
    </i>
    <i r="1">
      <x v="6"/>
      <x v="1"/>
    </i>
    <i r="1">
      <x v="7"/>
      <x v="48"/>
    </i>
    <i r="1">
      <x v="8"/>
      <x v="2"/>
    </i>
    <i r="1">
      <x v="9"/>
      <x v="42"/>
    </i>
    <i r="1">
      <x v="10"/>
      <x v="49"/>
    </i>
    <i r="1">
      <x v="11"/>
      <x v="33"/>
    </i>
    <i r="1">
      <x v="12"/>
      <x v="31"/>
    </i>
    <i r="1">
      <x v="13"/>
      <x v="20"/>
    </i>
    <i r="1">
      <x v="14"/>
      <x v="52"/>
    </i>
    <i r="1">
      <x v="15"/>
      <x v="40"/>
    </i>
    <i r="1">
      <x v="16"/>
      <x v="41"/>
    </i>
    <i r="1">
      <x v="17"/>
      <x v="30"/>
    </i>
    <i r="1">
      <x v="18"/>
      <x v="5"/>
    </i>
    <i r="1">
      <x v="19"/>
      <x v="50"/>
    </i>
    <i t="blank">
      <x/>
    </i>
    <i>
      <x v="1"/>
    </i>
    <i r="1">
      <x/>
      <x v="43"/>
    </i>
    <i r="1">
      <x v="1"/>
      <x v="45"/>
    </i>
    <i r="1">
      <x v="2"/>
      <x v="38"/>
    </i>
    <i r="1">
      <x v="3"/>
      <x v="34"/>
    </i>
    <i r="1">
      <x v="4"/>
      <x/>
    </i>
    <i r="1">
      <x v="5"/>
      <x v="48"/>
    </i>
    <i r="1">
      <x v="6"/>
      <x v="40"/>
    </i>
    <i r="1">
      <x v="7"/>
      <x v="20"/>
    </i>
    <i r="1">
      <x v="8"/>
      <x v="32"/>
    </i>
    <i r="1">
      <x v="9"/>
      <x v="49"/>
    </i>
    <i r="1">
      <x v="10"/>
      <x v="33"/>
    </i>
    <i r="1">
      <x v="11"/>
      <x v="2"/>
    </i>
    <i r="1">
      <x v="12"/>
      <x v="30"/>
    </i>
    <i r="1">
      <x v="13"/>
      <x v="31"/>
    </i>
    <i r="1">
      <x v="14"/>
      <x v="1"/>
    </i>
    <i r="1">
      <x v="15"/>
      <x v="41"/>
    </i>
    <i r="1">
      <x v="16"/>
      <x v="37"/>
    </i>
    <i r="1">
      <x v="17"/>
      <x v="52"/>
    </i>
    <i r="1">
      <x v="18"/>
      <x v="29"/>
    </i>
    <i r="1">
      <x v="19"/>
      <x v="50"/>
    </i>
    <i t="blank">
      <x v="1"/>
    </i>
    <i>
      <x v="2"/>
    </i>
    <i r="1">
      <x/>
      <x v="43"/>
    </i>
    <i r="1">
      <x v="1"/>
      <x v="5"/>
    </i>
    <i r="1">
      <x v="2"/>
      <x v="45"/>
    </i>
    <i r="1">
      <x v="3"/>
      <x v="1"/>
    </i>
    <i r="1">
      <x v="4"/>
      <x/>
    </i>
    <i r="1">
      <x v="5"/>
      <x v="34"/>
    </i>
    <i r="1">
      <x v="6"/>
      <x v="32"/>
    </i>
    <i r="1">
      <x v="7"/>
      <x v="38"/>
    </i>
    <i r="1">
      <x v="8"/>
      <x v="49"/>
    </i>
    <i r="1">
      <x v="9"/>
      <x v="2"/>
    </i>
    <i r="1">
      <x v="10"/>
      <x v="48"/>
    </i>
    <i r="1">
      <x v="11"/>
      <x v="31"/>
    </i>
    <i r="1">
      <x v="12"/>
      <x v="33"/>
    </i>
    <i r="2">
      <x v="41"/>
    </i>
    <i r="1">
      <x v="14"/>
      <x v="52"/>
    </i>
    <i r="1">
      <x v="15"/>
      <x v="42"/>
    </i>
    <i r="1">
      <x v="16"/>
      <x v="20"/>
    </i>
    <i r="1">
      <x v="17"/>
      <x v="40"/>
    </i>
    <i r="1">
      <x v="18"/>
      <x v="28"/>
    </i>
    <i r="1">
      <x v="19"/>
      <x v="10"/>
    </i>
    <i t="blank">
      <x v="2"/>
    </i>
    <i>
      <x v="3"/>
    </i>
    <i r="1">
      <x/>
      <x v="38"/>
    </i>
    <i r="1">
      <x v="1"/>
      <x v="43"/>
    </i>
    <i r="1">
      <x v="2"/>
      <x v="45"/>
    </i>
    <i r="1">
      <x v="3"/>
      <x v="34"/>
    </i>
    <i r="1">
      <x v="4"/>
      <x/>
    </i>
    <i r="1">
      <x v="5"/>
      <x v="1"/>
    </i>
    <i r="1">
      <x v="6"/>
      <x v="15"/>
    </i>
    <i r="1">
      <x v="7"/>
      <x v="32"/>
    </i>
    <i r="1">
      <x v="8"/>
      <x v="48"/>
    </i>
    <i r="1">
      <x v="9"/>
      <x v="13"/>
    </i>
    <i r="2">
      <x v="49"/>
    </i>
    <i r="1">
      <x v="11"/>
      <x v="2"/>
    </i>
    <i r="1">
      <x v="12"/>
      <x v="33"/>
    </i>
    <i r="1">
      <x v="13"/>
      <x v="5"/>
    </i>
    <i r="2">
      <x v="31"/>
    </i>
    <i r="2">
      <x v="41"/>
    </i>
    <i r="1">
      <x v="16"/>
      <x v="40"/>
    </i>
    <i r="1">
      <x v="17"/>
      <x v="52"/>
    </i>
    <i r="1">
      <x v="18"/>
      <x v="14"/>
    </i>
    <i r="2">
      <x v="28"/>
    </i>
    <i t="blank">
      <x v="3"/>
    </i>
    <i>
      <x v="4"/>
    </i>
    <i r="1">
      <x/>
      <x v="45"/>
    </i>
    <i r="1">
      <x v="1"/>
      <x v="43"/>
    </i>
    <i r="1">
      <x v="2"/>
      <x v="34"/>
    </i>
    <i r="1">
      <x v="3"/>
      <x v="32"/>
    </i>
    <i r="1">
      <x v="4"/>
      <x/>
    </i>
    <i r="1">
      <x v="5"/>
      <x v="48"/>
    </i>
    <i r="1">
      <x v="6"/>
      <x v="38"/>
    </i>
    <i r="1">
      <x v="7"/>
      <x v="49"/>
    </i>
    <i r="1">
      <x v="8"/>
      <x v="33"/>
    </i>
    <i r="1">
      <x v="9"/>
      <x v="2"/>
    </i>
    <i r="1">
      <x v="10"/>
      <x v="52"/>
    </i>
    <i r="1">
      <x v="11"/>
      <x v="1"/>
    </i>
    <i r="1">
      <x v="12"/>
      <x v="40"/>
    </i>
    <i r="1">
      <x v="13"/>
      <x v="41"/>
    </i>
    <i r="2">
      <x v="50"/>
    </i>
    <i r="1">
      <x v="15"/>
      <x v="4"/>
    </i>
    <i r="2">
      <x v="13"/>
    </i>
    <i r="1">
      <x v="17"/>
      <x v="30"/>
    </i>
    <i r="1">
      <x v="18"/>
      <x v="3"/>
    </i>
    <i r="1">
      <x v="19"/>
      <x v="31"/>
    </i>
    <i r="2">
      <x v="42"/>
    </i>
    <i t="blank">
      <x v="4"/>
    </i>
    <i>
      <x v="5"/>
    </i>
    <i r="1">
      <x/>
      <x v="43"/>
    </i>
    <i r="1">
      <x v="1"/>
      <x v="45"/>
    </i>
    <i r="1">
      <x v="2"/>
      <x v="38"/>
    </i>
    <i r="1">
      <x v="3"/>
      <x/>
    </i>
    <i r="2">
      <x v="34"/>
    </i>
    <i r="1">
      <x v="5"/>
      <x v="32"/>
    </i>
    <i r="1">
      <x v="6"/>
      <x v="1"/>
    </i>
    <i r="1">
      <x v="7"/>
      <x v="48"/>
    </i>
    <i r="1">
      <x v="8"/>
      <x v="10"/>
    </i>
    <i r="1">
      <x v="9"/>
      <x v="2"/>
    </i>
    <i r="1">
      <x v="10"/>
      <x v="40"/>
    </i>
    <i r="1">
      <x v="11"/>
      <x v="52"/>
    </i>
    <i r="1">
      <x v="12"/>
      <x v="15"/>
    </i>
    <i r="1">
      <x v="13"/>
      <x v="31"/>
    </i>
    <i r="2">
      <x v="49"/>
    </i>
    <i r="1">
      <x v="15"/>
      <x v="41"/>
    </i>
    <i r="1">
      <x v="16"/>
      <x v="5"/>
    </i>
    <i r="2">
      <x v="13"/>
    </i>
    <i r="1">
      <x v="18"/>
      <x v="33"/>
    </i>
    <i r="2">
      <x v="53"/>
    </i>
    <i t="blank">
      <x v="5"/>
    </i>
    <i>
      <x v="6"/>
    </i>
    <i r="1">
      <x/>
      <x v="43"/>
    </i>
    <i r="1">
      <x v="1"/>
      <x v="45"/>
    </i>
    <i r="1">
      <x v="2"/>
      <x/>
    </i>
    <i r="2">
      <x v="34"/>
    </i>
    <i r="1">
      <x v="4"/>
      <x v="38"/>
    </i>
    <i r="1">
      <x v="5"/>
      <x v="1"/>
    </i>
    <i r="1">
      <x v="6"/>
      <x v="32"/>
    </i>
    <i r="1">
      <x v="7"/>
      <x v="48"/>
    </i>
    <i r="1">
      <x v="8"/>
      <x v="52"/>
    </i>
    <i r="1">
      <x v="9"/>
      <x v="2"/>
    </i>
    <i r="2">
      <x v="41"/>
    </i>
    <i r="1">
      <x v="11"/>
      <x v="49"/>
    </i>
    <i r="1">
      <x v="12"/>
      <x v="31"/>
    </i>
    <i r="1">
      <x v="13"/>
      <x v="33"/>
    </i>
    <i r="1">
      <x v="14"/>
      <x v="50"/>
    </i>
    <i r="1">
      <x v="15"/>
      <x v="13"/>
    </i>
    <i r="2">
      <x v="42"/>
    </i>
    <i r="1">
      <x v="17"/>
      <x v="40"/>
    </i>
    <i r="1">
      <x v="18"/>
      <x v="15"/>
    </i>
    <i r="1">
      <x v="19"/>
      <x v="20"/>
    </i>
    <i r="2">
      <x v="29"/>
    </i>
    <i t="blank">
      <x v="6"/>
    </i>
    <i>
      <x v="7"/>
    </i>
    <i r="1">
      <x/>
      <x v="45"/>
    </i>
    <i r="1">
      <x v="1"/>
      <x/>
    </i>
    <i r="2">
      <x v="43"/>
    </i>
    <i r="1">
      <x v="3"/>
      <x v="1"/>
    </i>
    <i r="1">
      <x v="4"/>
      <x v="34"/>
    </i>
    <i r="1">
      <x v="5"/>
      <x v="38"/>
    </i>
    <i r="1">
      <x v="6"/>
      <x v="48"/>
    </i>
    <i r="1">
      <x v="7"/>
      <x v="2"/>
    </i>
    <i r="1">
      <x v="8"/>
      <x v="52"/>
    </i>
    <i r="1">
      <x v="9"/>
      <x v="32"/>
    </i>
    <i r="1">
      <x v="10"/>
      <x v="33"/>
    </i>
    <i r="1">
      <x v="11"/>
      <x v="49"/>
    </i>
    <i r="1">
      <x v="12"/>
      <x v="50"/>
    </i>
    <i r="1">
      <x v="13"/>
      <x v="41"/>
    </i>
    <i r="1">
      <x v="14"/>
      <x v="31"/>
    </i>
    <i r="1">
      <x v="15"/>
      <x v="46"/>
    </i>
    <i r="1">
      <x v="16"/>
      <x v="20"/>
    </i>
    <i r="1">
      <x v="17"/>
      <x v="13"/>
    </i>
    <i r="1">
      <x v="18"/>
      <x v="30"/>
    </i>
    <i r="1">
      <x v="19"/>
      <x v="40"/>
    </i>
    <i t="blank">
      <x v="7"/>
    </i>
    <i>
      <x v="8"/>
    </i>
    <i r="1">
      <x/>
      <x v="43"/>
    </i>
    <i r="1">
      <x v="1"/>
      <x v="42"/>
    </i>
    <i r="1">
      <x v="2"/>
      <x/>
    </i>
    <i r="1">
      <x v="3"/>
      <x v="34"/>
    </i>
    <i r="1">
      <x v="4"/>
      <x v="45"/>
    </i>
    <i r="1">
      <x v="5"/>
      <x v="32"/>
    </i>
    <i r="1">
      <x v="6"/>
      <x v="48"/>
    </i>
    <i r="1">
      <x v="7"/>
      <x v="1"/>
    </i>
    <i r="1">
      <x v="8"/>
      <x v="2"/>
    </i>
    <i r="1">
      <x v="9"/>
      <x v="49"/>
    </i>
    <i r="1">
      <x v="10"/>
      <x v="31"/>
    </i>
    <i r="1">
      <x v="11"/>
      <x v="38"/>
    </i>
    <i r="1">
      <x v="12"/>
      <x v="41"/>
    </i>
    <i r="1">
      <x v="13"/>
      <x v="37"/>
    </i>
    <i r="1">
      <x v="14"/>
      <x v="50"/>
    </i>
    <i r="1">
      <x v="15"/>
      <x v="33"/>
    </i>
    <i r="1">
      <x v="16"/>
      <x v="52"/>
    </i>
    <i r="1">
      <x v="17"/>
      <x v="40"/>
    </i>
    <i r="1">
      <x v="18"/>
      <x v="3"/>
    </i>
    <i r="2">
      <x v="7"/>
    </i>
    <i t="blank">
      <x v="8"/>
    </i>
    <i>
      <x v="9"/>
    </i>
    <i r="1">
      <x/>
      <x v="38"/>
    </i>
    <i r="1">
      <x v="1"/>
      <x v="45"/>
    </i>
    <i r="1">
      <x v="2"/>
      <x v="43"/>
    </i>
    <i r="1">
      <x v="3"/>
      <x/>
    </i>
    <i r="1">
      <x v="4"/>
      <x v="34"/>
    </i>
    <i r="1">
      <x v="5"/>
      <x v="1"/>
    </i>
    <i r="2">
      <x v="48"/>
    </i>
    <i r="1">
      <x v="7"/>
      <x v="2"/>
    </i>
    <i r="1">
      <x v="8"/>
      <x v="49"/>
    </i>
    <i r="1">
      <x v="9"/>
      <x v="20"/>
    </i>
    <i r="1">
      <x v="10"/>
      <x v="33"/>
    </i>
    <i r="1">
      <x v="11"/>
      <x v="32"/>
    </i>
    <i r="1">
      <x v="12"/>
      <x v="41"/>
    </i>
    <i r="1">
      <x v="13"/>
      <x v="40"/>
    </i>
    <i r="1">
      <x v="14"/>
      <x v="52"/>
    </i>
    <i r="1">
      <x v="15"/>
      <x v="31"/>
    </i>
    <i r="1">
      <x v="16"/>
      <x v="37"/>
    </i>
    <i r="1">
      <x v="17"/>
      <x v="30"/>
    </i>
    <i r="1">
      <x v="18"/>
      <x v="13"/>
    </i>
    <i r="1">
      <x v="19"/>
      <x v="29"/>
    </i>
    <i t="blank">
      <x v="9"/>
    </i>
    <i>
      <x v="10"/>
    </i>
    <i r="1">
      <x/>
      <x v="43"/>
    </i>
    <i r="1">
      <x v="1"/>
      <x v="45"/>
    </i>
    <i r="1">
      <x v="2"/>
      <x v="38"/>
    </i>
    <i r="1">
      <x v="3"/>
      <x/>
    </i>
    <i r="1">
      <x v="4"/>
      <x v="34"/>
    </i>
    <i r="1">
      <x v="5"/>
      <x v="32"/>
    </i>
    <i r="1">
      <x v="6"/>
      <x v="1"/>
    </i>
    <i r="1">
      <x v="7"/>
      <x v="49"/>
    </i>
    <i r="1">
      <x v="8"/>
      <x v="2"/>
    </i>
    <i r="1">
      <x v="9"/>
      <x v="48"/>
    </i>
    <i r="1">
      <x v="10"/>
      <x v="52"/>
    </i>
    <i r="1">
      <x v="11"/>
      <x v="20"/>
    </i>
    <i r="1">
      <x v="12"/>
      <x v="33"/>
    </i>
    <i r="1">
      <x v="13"/>
      <x v="41"/>
    </i>
    <i r="1">
      <x v="14"/>
      <x v="30"/>
    </i>
    <i r="2">
      <x v="42"/>
    </i>
    <i r="1">
      <x v="16"/>
      <x v="50"/>
    </i>
    <i r="1">
      <x v="17"/>
      <x v="27"/>
    </i>
    <i r="2">
      <x v="40"/>
    </i>
    <i r="2">
      <x v="47"/>
    </i>
    <i t="blank">
      <x v="10"/>
    </i>
    <i>
      <x v="11"/>
    </i>
    <i r="1">
      <x/>
      <x v="38"/>
    </i>
    <i r="1">
      <x v="1"/>
      <x v="45"/>
    </i>
    <i r="1">
      <x v="2"/>
      <x/>
    </i>
    <i r="1">
      <x v="3"/>
      <x v="34"/>
    </i>
    <i r="1">
      <x v="4"/>
      <x v="1"/>
    </i>
    <i r="1">
      <x v="5"/>
      <x v="43"/>
    </i>
    <i r="1">
      <x v="6"/>
      <x v="32"/>
    </i>
    <i r="1">
      <x v="7"/>
      <x v="2"/>
    </i>
    <i r="1">
      <x v="8"/>
      <x v="10"/>
    </i>
    <i r="1">
      <x v="9"/>
      <x v="15"/>
    </i>
    <i r="1">
      <x v="10"/>
      <x v="17"/>
    </i>
    <i r="1">
      <x v="11"/>
      <x v="48"/>
    </i>
    <i r="1">
      <x v="12"/>
      <x v="52"/>
    </i>
    <i r="1">
      <x v="13"/>
      <x v="33"/>
    </i>
    <i r="2">
      <x v="41"/>
    </i>
    <i r="1">
      <x v="15"/>
      <x v="13"/>
    </i>
    <i r="2">
      <x v="49"/>
    </i>
    <i r="1">
      <x v="17"/>
      <x v="5"/>
    </i>
    <i r="2">
      <x v="28"/>
    </i>
    <i r="1">
      <x v="19"/>
      <x v="29"/>
    </i>
    <i r="2">
      <x v="40"/>
    </i>
    <i t="blank">
      <x v="11"/>
    </i>
    <i>
      <x v="12"/>
    </i>
    <i r="1">
      <x/>
      <x v="43"/>
    </i>
    <i r="1">
      <x v="1"/>
      <x v="45"/>
    </i>
    <i r="1">
      <x v="2"/>
      <x/>
    </i>
    <i r="1">
      <x v="3"/>
      <x v="34"/>
    </i>
    <i r="1">
      <x v="4"/>
      <x v="32"/>
    </i>
    <i r="1">
      <x v="5"/>
      <x v="1"/>
    </i>
    <i r="1">
      <x v="6"/>
      <x v="38"/>
    </i>
    <i r="1">
      <x v="7"/>
      <x v="2"/>
    </i>
    <i r="2">
      <x v="48"/>
    </i>
    <i r="1">
      <x v="9"/>
      <x v="52"/>
    </i>
    <i r="1">
      <x v="10"/>
      <x v="4"/>
    </i>
    <i r="2">
      <x v="50"/>
    </i>
    <i r="1">
      <x v="12"/>
      <x v="42"/>
    </i>
    <i r="1">
      <x v="13"/>
      <x v="33"/>
    </i>
    <i r="1">
      <x v="14"/>
      <x v="31"/>
    </i>
    <i r="1">
      <x v="15"/>
      <x v="49"/>
    </i>
    <i r="1">
      <x v="16"/>
      <x v="27"/>
    </i>
    <i r="1">
      <x v="17"/>
      <x v="41"/>
    </i>
    <i r="1">
      <x v="18"/>
      <x v="40"/>
    </i>
    <i r="1">
      <x v="19"/>
      <x v="11"/>
    </i>
    <i t="blank">
      <x v="12"/>
    </i>
    <i>
      <x v="13"/>
    </i>
    <i r="1">
      <x/>
      <x v="38"/>
    </i>
    <i r="1">
      <x v="1"/>
      <x v="45"/>
    </i>
    <i r="1">
      <x v="2"/>
      <x v="43"/>
    </i>
    <i r="1">
      <x v="3"/>
      <x v="34"/>
    </i>
    <i r="1">
      <x v="4"/>
      <x/>
    </i>
    <i r="1">
      <x v="5"/>
      <x v="2"/>
    </i>
    <i r="1">
      <x v="6"/>
      <x v="48"/>
    </i>
    <i r="1">
      <x v="7"/>
      <x v="1"/>
    </i>
    <i r="1">
      <x v="8"/>
      <x v="31"/>
    </i>
    <i r="1">
      <x v="9"/>
      <x v="32"/>
    </i>
    <i r="1">
      <x v="10"/>
      <x v="49"/>
    </i>
    <i r="2">
      <x v="52"/>
    </i>
    <i r="1">
      <x v="12"/>
      <x v="33"/>
    </i>
    <i r="1">
      <x v="13"/>
      <x v="40"/>
    </i>
    <i r="2">
      <x v="41"/>
    </i>
    <i r="1">
      <x v="15"/>
      <x v="46"/>
    </i>
    <i r="1">
      <x v="16"/>
      <x v="20"/>
    </i>
    <i r="2">
      <x v="27"/>
    </i>
    <i r="2">
      <x v="29"/>
    </i>
    <i r="2">
      <x v="35"/>
    </i>
    <i t="blank">
      <x v="13"/>
    </i>
    <i>
      <x v="14"/>
    </i>
    <i r="1">
      <x/>
      <x v="45"/>
    </i>
    <i r="1">
      <x v="1"/>
      <x v="43"/>
    </i>
    <i r="1">
      <x v="2"/>
      <x/>
    </i>
    <i r="1">
      <x v="3"/>
      <x v="20"/>
    </i>
    <i r="1">
      <x v="4"/>
      <x v="34"/>
    </i>
    <i r="1">
      <x v="5"/>
      <x v="32"/>
    </i>
    <i r="1">
      <x v="6"/>
      <x v="1"/>
    </i>
    <i r="1">
      <x v="7"/>
      <x v="30"/>
    </i>
    <i r="1">
      <x v="8"/>
      <x v="48"/>
    </i>
    <i r="1">
      <x v="9"/>
      <x v="2"/>
    </i>
    <i r="1">
      <x v="10"/>
      <x v="31"/>
    </i>
    <i r="1">
      <x v="11"/>
      <x v="49"/>
    </i>
    <i r="1">
      <x v="12"/>
      <x v="33"/>
    </i>
    <i r="2">
      <x v="41"/>
    </i>
    <i r="1">
      <x v="14"/>
      <x v="38"/>
    </i>
    <i r="1">
      <x v="15"/>
      <x v="52"/>
    </i>
    <i r="1">
      <x v="16"/>
      <x v="9"/>
    </i>
    <i r="2">
      <x v="53"/>
    </i>
    <i r="1">
      <x v="18"/>
      <x v="8"/>
    </i>
    <i r="2">
      <x v="44"/>
    </i>
    <i r="2">
      <x v="50"/>
    </i>
    <i t="blank">
      <x v="14"/>
    </i>
    <i>
      <x v="15"/>
    </i>
    <i r="1">
      <x/>
      <x v="42"/>
    </i>
    <i r="1">
      <x v="1"/>
      <x/>
    </i>
    <i r="1">
      <x v="2"/>
      <x v="34"/>
    </i>
    <i r="2">
      <x v="43"/>
    </i>
    <i r="1">
      <x v="4"/>
      <x v="44"/>
    </i>
    <i r="1">
      <x v="5"/>
      <x v="21"/>
    </i>
    <i r="2">
      <x v="32"/>
    </i>
    <i r="2">
      <x v="45"/>
    </i>
    <i r="1">
      <x v="8"/>
      <x v="1"/>
    </i>
    <i r="2">
      <x v="3"/>
    </i>
    <i r="2">
      <x v="7"/>
    </i>
    <i r="2">
      <x v="23"/>
    </i>
    <i r="2">
      <x v="35"/>
    </i>
    <i r="2">
      <x v="39"/>
    </i>
    <i r="2">
      <x v="40"/>
    </i>
    <i r="2">
      <x v="41"/>
    </i>
    <i r="2">
      <x v="47"/>
    </i>
    <i t="blank">
      <x v="15"/>
    </i>
    <i>
      <x v="16"/>
    </i>
    <i r="1">
      <x/>
      <x v="34"/>
    </i>
    <i r="1">
      <x v="1"/>
      <x/>
    </i>
    <i r="2">
      <x v="45"/>
    </i>
    <i r="1">
      <x v="3"/>
      <x v="43"/>
    </i>
    <i r="1">
      <x v="4"/>
      <x v="32"/>
    </i>
    <i r="1">
      <x v="5"/>
      <x v="1"/>
    </i>
    <i r="1">
      <x v="6"/>
      <x v="42"/>
    </i>
    <i r="1">
      <x v="7"/>
      <x v="33"/>
    </i>
    <i r="1">
      <x v="8"/>
      <x v="2"/>
    </i>
    <i r="2">
      <x v="20"/>
    </i>
    <i r="1">
      <x v="10"/>
      <x v="48"/>
    </i>
    <i r="1">
      <x v="11"/>
      <x v="7"/>
    </i>
    <i r="2">
      <x v="49"/>
    </i>
    <i r="2">
      <x v="52"/>
    </i>
    <i r="1">
      <x v="14"/>
      <x v="8"/>
    </i>
    <i r="2">
      <x v="53"/>
    </i>
    <i r="1">
      <x v="16"/>
      <x v="31"/>
    </i>
    <i r="2">
      <x v="41"/>
    </i>
    <i r="1">
      <x v="18"/>
      <x v="27"/>
    </i>
    <i r="2">
      <x v="30"/>
    </i>
    <i r="2">
      <x v="50"/>
    </i>
    <i t="blank">
      <x v="16"/>
    </i>
    <i>
      <x v="17"/>
    </i>
    <i r="1">
      <x/>
      <x v="34"/>
    </i>
    <i r="1">
      <x v="1"/>
      <x/>
    </i>
    <i r="1">
      <x v="2"/>
      <x v="32"/>
    </i>
    <i r="2">
      <x v="43"/>
    </i>
    <i r="2">
      <x v="45"/>
    </i>
    <i r="1">
      <x v="5"/>
      <x v="1"/>
    </i>
    <i r="1">
      <x v="6"/>
      <x v="2"/>
    </i>
    <i r="1">
      <x v="7"/>
      <x v="52"/>
    </i>
    <i r="1">
      <x v="8"/>
      <x v="4"/>
    </i>
    <i r="2">
      <x v="31"/>
    </i>
    <i r="2">
      <x v="38"/>
    </i>
    <i r="2">
      <x v="42"/>
    </i>
    <i r="2">
      <x v="48"/>
    </i>
    <i r="1">
      <x v="13"/>
      <x v="28"/>
    </i>
    <i r="2">
      <x v="41"/>
    </i>
    <i r="1">
      <x v="15"/>
      <x v="33"/>
    </i>
    <i r="2">
      <x v="46"/>
    </i>
    <i r="2">
      <x v="49"/>
    </i>
    <i r="1">
      <x v="18"/>
      <x v="7"/>
    </i>
    <i r="2">
      <x v="27"/>
    </i>
    <i r="2">
      <x v="36"/>
    </i>
    <i r="2">
      <x v="50"/>
    </i>
    <i t="blank">
      <x v="17"/>
    </i>
    <i>
      <x v="18"/>
    </i>
    <i r="1">
      <x/>
      <x v="45"/>
    </i>
    <i r="1">
      <x v="1"/>
      <x/>
    </i>
    <i r="1">
      <x v="2"/>
      <x v="34"/>
    </i>
    <i r="1">
      <x v="3"/>
      <x v="43"/>
    </i>
    <i r="1">
      <x v="4"/>
      <x v="32"/>
    </i>
    <i r="1">
      <x v="5"/>
      <x v="1"/>
    </i>
    <i r="1">
      <x v="6"/>
      <x v="38"/>
    </i>
    <i r="1">
      <x v="7"/>
      <x v="31"/>
    </i>
    <i r="2">
      <x v="48"/>
    </i>
    <i r="1">
      <x v="9"/>
      <x v="49"/>
    </i>
    <i r="1">
      <x v="10"/>
      <x v="20"/>
    </i>
    <i r="1">
      <x v="11"/>
      <x v="2"/>
    </i>
    <i r="2">
      <x v="7"/>
    </i>
    <i r="2">
      <x v="33"/>
    </i>
    <i r="2">
      <x v="52"/>
    </i>
    <i r="1">
      <x v="15"/>
      <x v="41"/>
    </i>
    <i r="1">
      <x v="16"/>
      <x v="40"/>
    </i>
    <i r="2">
      <x v="46"/>
    </i>
    <i r="1">
      <x v="18"/>
      <x v="28"/>
    </i>
    <i r="1">
      <x v="19"/>
      <x v="3"/>
    </i>
    <i r="2">
      <x v="11"/>
    </i>
    <i r="2">
      <x v="44"/>
    </i>
    <i r="2">
      <x v="50"/>
    </i>
    <i r="2">
      <x v="53"/>
    </i>
    <i t="blank">
      <x v="18"/>
    </i>
    <i>
      <x v="19"/>
    </i>
    <i r="1">
      <x/>
      <x v="43"/>
    </i>
    <i r="1">
      <x v="1"/>
      <x v="45"/>
    </i>
    <i r="1">
      <x v="2"/>
      <x v="38"/>
    </i>
    <i r="1">
      <x v="3"/>
      <x v="34"/>
    </i>
    <i r="1">
      <x v="4"/>
      <x/>
    </i>
    <i r="1">
      <x v="5"/>
      <x v="31"/>
    </i>
    <i r="1">
      <x v="6"/>
      <x v="33"/>
    </i>
    <i r="1">
      <x v="7"/>
      <x v="48"/>
    </i>
    <i r="1">
      <x v="8"/>
      <x v="2"/>
    </i>
    <i r="1">
      <x v="9"/>
      <x v="1"/>
    </i>
    <i r="1">
      <x v="10"/>
      <x v="20"/>
    </i>
    <i r="1">
      <x v="11"/>
      <x v="52"/>
    </i>
    <i r="1">
      <x v="12"/>
      <x v="41"/>
    </i>
    <i r="1">
      <x v="13"/>
      <x v="28"/>
    </i>
    <i r="2">
      <x v="32"/>
    </i>
    <i r="2">
      <x v="49"/>
    </i>
    <i r="1">
      <x v="16"/>
      <x v="30"/>
    </i>
    <i r="1">
      <x v="17"/>
      <x v="29"/>
    </i>
    <i r="2">
      <x v="37"/>
    </i>
    <i r="2">
      <x v="40"/>
    </i>
    <i t="blank">
      <x v="19"/>
    </i>
    <i>
      <x v="20"/>
    </i>
    <i r="1">
      <x/>
      <x v="42"/>
    </i>
    <i r="1">
      <x v="1"/>
      <x/>
    </i>
    <i r="1">
      <x v="2"/>
      <x v="43"/>
    </i>
    <i r="1">
      <x v="3"/>
      <x v="45"/>
    </i>
    <i r="1">
      <x v="4"/>
      <x v="1"/>
    </i>
    <i r="2">
      <x v="32"/>
    </i>
    <i r="1">
      <x v="6"/>
      <x v="52"/>
    </i>
    <i r="1">
      <x v="7"/>
      <x v="2"/>
    </i>
    <i r="2">
      <x v="48"/>
    </i>
    <i r="1">
      <x v="9"/>
      <x v="3"/>
    </i>
    <i r="2">
      <x v="6"/>
    </i>
    <i r="2">
      <x v="15"/>
    </i>
    <i r="2">
      <x v="34"/>
    </i>
    <i r="2">
      <x v="40"/>
    </i>
    <i r="2">
      <x v="41"/>
    </i>
    <i r="1">
      <x v="15"/>
      <x v="4"/>
    </i>
    <i r="2">
      <x v="10"/>
    </i>
    <i r="2">
      <x v="12"/>
    </i>
    <i r="2">
      <x v="14"/>
    </i>
    <i r="2">
      <x v="18"/>
    </i>
    <i r="2">
      <x v="20"/>
    </i>
    <i r="2">
      <x v="27"/>
    </i>
    <i r="2">
      <x v="31"/>
    </i>
    <i r="2">
      <x v="39"/>
    </i>
    <i r="2">
      <x v="44"/>
    </i>
    <i r="2">
      <x v="49"/>
    </i>
    <i r="2">
      <x v="50"/>
    </i>
    <i t="blank">
      <x v="20"/>
    </i>
    <i>
      <x v="21"/>
    </i>
    <i r="1">
      <x/>
      <x v="5"/>
    </i>
    <i r="1">
      <x v="1"/>
      <x v="34"/>
    </i>
    <i r="2">
      <x v="43"/>
    </i>
    <i r="2">
      <x v="45"/>
    </i>
    <i r="1">
      <x v="4"/>
      <x v="2"/>
    </i>
    <i r="1">
      <x v="5"/>
      <x v="1"/>
    </i>
    <i r="2">
      <x v="32"/>
    </i>
    <i r="1">
      <x v="7"/>
      <x/>
    </i>
    <i r="1">
      <x v="8"/>
      <x v="52"/>
    </i>
    <i r="1">
      <x v="9"/>
      <x v="7"/>
    </i>
    <i r="1">
      <x v="10"/>
      <x v="3"/>
    </i>
    <i r="2">
      <x v="9"/>
    </i>
    <i r="2">
      <x v="10"/>
    </i>
    <i r="2">
      <x v="17"/>
    </i>
    <i r="2">
      <x v="19"/>
    </i>
    <i r="2">
      <x v="20"/>
    </i>
    <i r="2">
      <x v="21"/>
    </i>
    <i r="2">
      <x v="22"/>
    </i>
    <i r="2">
      <x v="35"/>
    </i>
    <i r="2">
      <x v="38"/>
    </i>
    <i r="2">
      <x v="41"/>
    </i>
    <i r="2">
      <x v="47"/>
    </i>
    <i r="2">
      <x v="49"/>
    </i>
    <i r="2">
      <x v="50"/>
    </i>
    <i t="blank">
      <x v="21"/>
    </i>
    <i>
      <x v="22"/>
    </i>
    <i r="1">
      <x/>
      <x/>
    </i>
    <i r="1">
      <x v="1"/>
      <x v="42"/>
    </i>
    <i r="2">
      <x v="43"/>
    </i>
    <i r="1">
      <x v="3"/>
      <x v="1"/>
    </i>
    <i r="2">
      <x v="45"/>
    </i>
    <i r="1">
      <x v="5"/>
      <x v="32"/>
    </i>
    <i r="1">
      <x v="6"/>
      <x v="2"/>
    </i>
    <i r="1">
      <x v="7"/>
      <x v="34"/>
    </i>
    <i r="1">
      <x v="8"/>
      <x v="10"/>
    </i>
    <i r="1">
      <x v="9"/>
      <x v="33"/>
    </i>
    <i r="1">
      <x v="10"/>
      <x v="48"/>
    </i>
    <i r="1">
      <x v="11"/>
      <x v="49"/>
    </i>
    <i r="1">
      <x v="12"/>
      <x v="38"/>
    </i>
    <i r="2">
      <x v="52"/>
    </i>
    <i r="1">
      <x v="14"/>
      <x v="41"/>
    </i>
    <i r="1">
      <x v="15"/>
      <x v="3"/>
    </i>
    <i r="2">
      <x v="15"/>
    </i>
    <i r="2">
      <x v="30"/>
    </i>
    <i r="2">
      <x v="40"/>
    </i>
    <i r="2">
      <x v="47"/>
    </i>
    <i r="2">
      <x v="50"/>
    </i>
    <i t="blank">
      <x v="22"/>
    </i>
    <i>
      <x v="23"/>
    </i>
    <i r="1">
      <x/>
      <x v="42"/>
    </i>
    <i r="1">
      <x v="1"/>
      <x v="43"/>
    </i>
    <i r="1">
      <x v="2"/>
      <x/>
    </i>
    <i r="1">
      <x v="3"/>
      <x v="32"/>
    </i>
    <i r="1">
      <x v="4"/>
      <x v="34"/>
    </i>
    <i r="1">
      <x v="5"/>
      <x v="2"/>
    </i>
    <i r="2">
      <x v="38"/>
    </i>
    <i r="1">
      <x v="7"/>
      <x v="45"/>
    </i>
    <i r="2">
      <x v="48"/>
    </i>
    <i r="1">
      <x v="9"/>
      <x v="47"/>
    </i>
    <i r="1">
      <x v="10"/>
      <x v="37"/>
    </i>
    <i r="2">
      <x v="44"/>
    </i>
    <i r="1">
      <x v="12"/>
      <x v="1"/>
    </i>
    <i r="2">
      <x v="30"/>
    </i>
    <i r="2">
      <x v="39"/>
    </i>
    <i r="2">
      <x v="41"/>
    </i>
    <i r="2">
      <x v="53"/>
    </i>
    <i r="1">
      <x v="17"/>
      <x v="25"/>
    </i>
    <i r="2">
      <x v="33"/>
    </i>
    <i r="2">
      <x v="46"/>
    </i>
    <i r="2">
      <x v="51"/>
    </i>
    <i r="2">
      <x v="52"/>
    </i>
    <i t="blank">
      <x v="23"/>
    </i>
    <i>
      <x v="24"/>
    </i>
    <i r="1">
      <x/>
      <x/>
    </i>
    <i r="1">
      <x v="1"/>
      <x v="1"/>
    </i>
    <i r="2">
      <x v="42"/>
    </i>
    <i r="1">
      <x v="3"/>
      <x v="32"/>
    </i>
    <i r="1">
      <x v="4"/>
      <x v="45"/>
    </i>
    <i r="1">
      <x v="5"/>
      <x v="2"/>
    </i>
    <i r="2">
      <x v="43"/>
    </i>
    <i r="1">
      <x v="7"/>
      <x v="4"/>
    </i>
    <i r="2">
      <x v="48"/>
    </i>
    <i r="1">
      <x v="9"/>
      <x v="6"/>
    </i>
    <i r="2">
      <x v="40"/>
    </i>
    <i r="2">
      <x v="47"/>
    </i>
    <i r="2">
      <x v="49"/>
    </i>
    <i r="1">
      <x v="13"/>
      <x v="9"/>
    </i>
    <i r="2">
      <x v="21"/>
    </i>
    <i r="2">
      <x v="24"/>
    </i>
    <i r="2">
      <x v="33"/>
    </i>
    <i r="2">
      <x v="34"/>
    </i>
    <i r="2">
      <x v="38"/>
    </i>
    <i r="2">
      <x v="52"/>
    </i>
    <i t="blank">
      <x v="24"/>
    </i>
    <i>
      <x v="25"/>
    </i>
    <i r="1">
      <x/>
      <x v="42"/>
    </i>
    <i r="1">
      <x v="1"/>
      <x v="43"/>
    </i>
    <i r="1">
      <x v="2"/>
      <x v="34"/>
    </i>
    <i r="1">
      <x v="3"/>
      <x/>
    </i>
    <i r="1">
      <x v="4"/>
      <x v="45"/>
    </i>
    <i r="1">
      <x v="5"/>
      <x v="38"/>
    </i>
    <i r="1">
      <x v="6"/>
      <x v="1"/>
    </i>
    <i r="1">
      <x v="7"/>
      <x v="32"/>
    </i>
    <i r="1">
      <x v="8"/>
      <x v="48"/>
    </i>
    <i r="1">
      <x v="9"/>
      <x v="52"/>
    </i>
    <i r="1">
      <x v="10"/>
      <x v="49"/>
    </i>
    <i r="1">
      <x v="11"/>
      <x v="31"/>
    </i>
    <i r="2">
      <x v="47"/>
    </i>
    <i r="1">
      <x v="13"/>
      <x v="2"/>
    </i>
    <i r="1">
      <x v="14"/>
      <x v="33"/>
    </i>
    <i r="1">
      <x v="15"/>
      <x v="41"/>
    </i>
    <i r="1">
      <x v="16"/>
      <x v="7"/>
    </i>
    <i r="2">
      <x v="35"/>
    </i>
    <i r="1">
      <x v="18"/>
      <x v="39"/>
    </i>
    <i r="1">
      <x v="19"/>
      <x v="15"/>
    </i>
    <i r="2">
      <x v="40"/>
    </i>
    <i t="blank">
      <x v="25"/>
    </i>
    <i>
      <x v="26"/>
    </i>
    <i r="1">
      <x/>
      <x v="42"/>
    </i>
    <i r="1">
      <x v="1"/>
      <x v="32"/>
    </i>
    <i r="1">
      <x v="2"/>
      <x/>
    </i>
    <i r="2">
      <x v="34"/>
    </i>
    <i r="1">
      <x v="4"/>
      <x v="1"/>
    </i>
    <i r="2">
      <x v="45"/>
    </i>
    <i r="1">
      <x v="6"/>
      <x v="27"/>
    </i>
    <i r="2">
      <x v="48"/>
    </i>
    <i r="1">
      <x v="8"/>
      <x v="4"/>
    </i>
    <i r="2">
      <x v="5"/>
    </i>
    <i r="2">
      <x v="6"/>
    </i>
    <i r="2">
      <x v="22"/>
    </i>
    <i r="2">
      <x v="25"/>
    </i>
    <i r="2">
      <x v="43"/>
    </i>
    <i r="2">
      <x v="44"/>
    </i>
    <i r="2">
      <x v="47"/>
    </i>
    <i r="2">
      <x v="50"/>
    </i>
    <i t="blank">
      <x v="26"/>
    </i>
    <i>
      <x v="27"/>
    </i>
    <i r="1">
      <x/>
      <x v="42"/>
    </i>
    <i r="1">
      <x v="1"/>
      <x v="32"/>
    </i>
    <i r="1">
      <x v="2"/>
      <x v="43"/>
    </i>
    <i r="2">
      <x v="45"/>
    </i>
    <i r="1">
      <x v="4"/>
      <x v="22"/>
    </i>
    <i r="2">
      <x v="49"/>
    </i>
    <i r="1">
      <x v="6"/>
      <x v="3"/>
    </i>
    <i r="2">
      <x v="13"/>
    </i>
    <i r="2">
      <x v="16"/>
    </i>
    <i r="2">
      <x v="26"/>
    </i>
    <i r="2">
      <x v="33"/>
    </i>
    <i r="2">
      <x v="34"/>
    </i>
    <i r="2">
      <x v="44"/>
    </i>
    <i r="2">
      <x v="47"/>
    </i>
    <i r="2">
      <x v="48"/>
    </i>
    <i r="2">
      <x v="52"/>
    </i>
    <i t="blank">
      <x v="27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425">
      <pivotArea field="2" type="button" dataOnly="0" labelOnly="1" outline="0" axis="axisRow" fieldPosition="0"/>
    </format>
    <format dxfId="424">
      <pivotArea outline="0" fieldPosition="0">
        <references count="1">
          <reference field="4294967294" count="1">
            <x v="0"/>
          </reference>
        </references>
      </pivotArea>
    </format>
    <format dxfId="423">
      <pivotArea outline="0" fieldPosition="0">
        <references count="1">
          <reference field="4294967294" count="1">
            <x v="1"/>
          </reference>
        </references>
      </pivotArea>
    </format>
    <format dxfId="422">
      <pivotArea outline="0" fieldPosition="0">
        <references count="1">
          <reference field="4294967294" count="1">
            <x v="2"/>
          </reference>
        </references>
      </pivotArea>
    </format>
    <format dxfId="421">
      <pivotArea outline="0" fieldPosition="0">
        <references count="1">
          <reference field="4294967294" count="1">
            <x v="3"/>
          </reference>
        </references>
      </pivotArea>
    </format>
    <format dxfId="420">
      <pivotArea outline="0" fieldPosition="0">
        <references count="1">
          <reference field="4294967294" count="1">
            <x v="4"/>
          </reference>
        </references>
      </pivotArea>
    </format>
    <format dxfId="419">
      <pivotArea outline="0" fieldPosition="0">
        <references count="1">
          <reference field="4294967294" count="1">
            <x v="5"/>
          </reference>
        </references>
      </pivotArea>
    </format>
    <format dxfId="418">
      <pivotArea outline="0" fieldPosition="0">
        <references count="1">
          <reference field="4294967294" count="1">
            <x v="6"/>
          </reference>
        </references>
      </pivotArea>
    </format>
    <format dxfId="417">
      <pivotArea field="2" type="button" dataOnly="0" labelOnly="1" outline="0" axis="axisRow" fieldPosition="0"/>
    </format>
    <format dxfId="41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15">
      <pivotArea field="2" type="button" dataOnly="0" labelOnly="1" outline="0" axis="axisRow" fieldPosition="0"/>
    </format>
    <format dxfId="41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13">
      <pivotArea field="2" type="button" dataOnly="0" labelOnly="1" outline="0" axis="axisRow" fieldPosition="0"/>
    </format>
    <format dxfId="41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1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1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09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20FB57-CBC5-49A2-93F2-C8A9BA8C7DEA}" name="pvt_S" cacheId="2184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693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28">
        <item x="12"/>
        <item x="9"/>
        <item x="1"/>
        <item x="0"/>
        <item x="4"/>
        <item x="11"/>
        <item x="14"/>
        <item x="5"/>
        <item x="13"/>
        <item x="19"/>
        <item x="10"/>
        <item x="3"/>
        <item x="7"/>
        <item x="16"/>
        <item x="15"/>
        <item x="17"/>
        <item x="18"/>
        <item x="23"/>
        <item x="21"/>
        <item x="20"/>
        <item x="22"/>
        <item x="25"/>
        <item x="24"/>
        <item x="6"/>
        <item x="2"/>
        <item x="8"/>
        <item x="26"/>
        <item x="27"/>
      </items>
    </pivotField>
    <pivotField axis="axisRow" showAll="0" insertBlankRow="1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showAll="0" defaultSubtotal="0">
      <items count="113">
        <item x="5"/>
        <item x="18"/>
        <item x="11"/>
        <item x="103"/>
        <item x="42"/>
        <item x="99"/>
        <item x="104"/>
        <item x="55"/>
        <item x="79"/>
        <item x="36"/>
        <item x="17"/>
        <item x="29"/>
        <item x="56"/>
        <item x="80"/>
        <item x="81"/>
        <item x="82"/>
        <item x="43"/>
        <item x="69"/>
        <item x="105"/>
        <item x="27"/>
        <item x="93"/>
        <item x="106"/>
        <item x="83"/>
        <item x="84"/>
        <item x="72"/>
        <item x="57"/>
        <item x="67"/>
        <item x="65"/>
        <item x="48"/>
        <item x="35"/>
        <item x="34"/>
        <item x="85"/>
        <item x="110"/>
        <item x="86"/>
        <item x="31"/>
        <item x="32"/>
        <item x="111"/>
        <item x="87"/>
        <item x="94"/>
        <item x="20"/>
        <item x="46"/>
        <item x="88"/>
        <item x="51"/>
        <item x="95"/>
        <item x="107"/>
        <item x="58"/>
        <item x="108"/>
        <item x="45"/>
        <item x="89"/>
        <item x="102"/>
        <item x="70"/>
        <item x="21"/>
        <item x="26"/>
        <item x="75"/>
        <item x="109"/>
        <item x="41"/>
        <item x="71"/>
        <item x="37"/>
        <item x="38"/>
        <item x="16"/>
        <item x="13"/>
        <item x="112"/>
        <item x="66"/>
        <item x="64"/>
        <item x="52"/>
        <item x="15"/>
        <item x="90"/>
        <item x="30"/>
        <item x="10"/>
        <item x="101"/>
        <item x="59"/>
        <item x="25"/>
        <item x="22"/>
        <item x="1"/>
        <item x="23"/>
        <item x="96"/>
        <item x="60"/>
        <item x="91"/>
        <item x="98"/>
        <item x="73"/>
        <item x="61"/>
        <item x="100"/>
        <item x="78"/>
        <item x="19"/>
        <item x="8"/>
        <item x="50"/>
        <item x="77"/>
        <item x="14"/>
        <item x="2"/>
        <item x="28"/>
        <item x="47"/>
        <item x="4"/>
        <item x="12"/>
        <item x="39"/>
        <item x="62"/>
        <item x="53"/>
        <item x="24"/>
        <item x="3"/>
        <item x="0"/>
        <item x="54"/>
        <item x="76"/>
        <item x="74"/>
        <item x="63"/>
        <item x="97"/>
        <item x="40"/>
        <item x="33"/>
        <item x="6"/>
        <item x="68"/>
        <item x="9"/>
        <item x="44"/>
        <item x="92"/>
        <item x="7"/>
        <item x="49"/>
      </items>
    </pivotField>
    <pivotField showAll="0" defaultSubtotal="0">
      <items count="113">
        <item x="52"/>
        <item x="47"/>
        <item x="98"/>
        <item x="63"/>
        <item x="86"/>
        <item x="34"/>
        <item x="16"/>
        <item x="97"/>
        <item x="54"/>
        <item x="92"/>
        <item x="77"/>
        <item x="75"/>
        <item x="36"/>
        <item x="32"/>
        <item x="78"/>
        <item x="76"/>
        <item x="106"/>
        <item x="84"/>
        <item x="28"/>
        <item x="61"/>
        <item x="99"/>
        <item x="12"/>
        <item x="46"/>
        <item x="15"/>
        <item x="45"/>
        <item x="108"/>
        <item x="48"/>
        <item x="64"/>
        <item x="72"/>
        <item x="38"/>
        <item x="109"/>
        <item x="33"/>
        <item x="29"/>
        <item x="95"/>
        <item x="50"/>
        <item x="66"/>
        <item x="20"/>
        <item x="39"/>
        <item x="6"/>
        <item x="31"/>
        <item x="100"/>
        <item x="111"/>
        <item x="67"/>
        <item x="110"/>
        <item x="103"/>
        <item x="18"/>
        <item x="70"/>
        <item x="73"/>
        <item x="35"/>
        <item x="93"/>
        <item x="104"/>
        <item x="60"/>
        <item x="65"/>
        <item x="105"/>
        <item x="68"/>
        <item x="44"/>
        <item x="62"/>
        <item x="112"/>
        <item x="94"/>
        <item x="13"/>
        <item x="7"/>
        <item x="91"/>
        <item x="59"/>
        <item x="40"/>
        <item x="37"/>
        <item x="4"/>
        <item x="43"/>
        <item x="57"/>
        <item x="107"/>
        <item x="58"/>
        <item x="88"/>
        <item x="27"/>
        <item x="14"/>
        <item x="102"/>
        <item x="82"/>
        <item x="83"/>
        <item x="2"/>
        <item x="24"/>
        <item x="71"/>
        <item x="21"/>
        <item x="49"/>
        <item x="10"/>
        <item x="74"/>
        <item x="1"/>
        <item x="42"/>
        <item x="56"/>
        <item x="69"/>
        <item x="23"/>
        <item x="81"/>
        <item x="101"/>
        <item x="85"/>
        <item x="51"/>
        <item x="17"/>
        <item x="79"/>
        <item x="19"/>
        <item x="5"/>
        <item x="30"/>
        <item x="90"/>
        <item x="89"/>
        <item x="53"/>
        <item x="87"/>
        <item x="55"/>
        <item x="0"/>
        <item x="96"/>
        <item x="25"/>
        <item x="22"/>
        <item x="26"/>
        <item x="11"/>
        <item x="41"/>
        <item x="80"/>
        <item x="3"/>
        <item x="8"/>
        <item x="9"/>
      </items>
    </pivotField>
    <pivotField axis="axisRow" showAll="0" defaultSubtotal="0">
      <items count="113">
        <item x="5"/>
        <item x="18"/>
        <item x="11"/>
        <item x="103"/>
        <item x="42"/>
        <item x="99"/>
        <item x="104"/>
        <item x="55"/>
        <item x="79"/>
        <item x="36"/>
        <item x="17"/>
        <item x="29"/>
        <item x="56"/>
        <item x="80"/>
        <item x="81"/>
        <item x="82"/>
        <item x="43"/>
        <item x="69"/>
        <item x="105"/>
        <item x="27"/>
        <item x="93"/>
        <item x="106"/>
        <item x="83"/>
        <item x="84"/>
        <item x="72"/>
        <item x="57"/>
        <item x="67"/>
        <item x="65"/>
        <item x="48"/>
        <item x="35"/>
        <item x="34"/>
        <item x="85"/>
        <item x="110"/>
        <item x="86"/>
        <item x="31"/>
        <item x="32"/>
        <item x="111"/>
        <item x="87"/>
        <item x="94"/>
        <item x="20"/>
        <item x="46"/>
        <item x="88"/>
        <item x="51"/>
        <item x="95"/>
        <item x="107"/>
        <item x="58"/>
        <item x="108"/>
        <item x="45"/>
        <item x="89"/>
        <item x="102"/>
        <item x="70"/>
        <item x="21"/>
        <item x="26"/>
        <item x="75"/>
        <item x="109"/>
        <item x="41"/>
        <item x="71"/>
        <item x="37"/>
        <item x="38"/>
        <item x="16"/>
        <item x="13"/>
        <item x="112"/>
        <item x="66"/>
        <item x="64"/>
        <item x="52"/>
        <item x="15"/>
        <item x="90"/>
        <item x="30"/>
        <item x="10"/>
        <item x="101"/>
        <item x="59"/>
        <item x="25"/>
        <item x="22"/>
        <item x="1"/>
        <item x="23"/>
        <item x="96"/>
        <item x="60"/>
        <item x="91"/>
        <item x="98"/>
        <item x="73"/>
        <item x="61"/>
        <item x="100"/>
        <item x="78"/>
        <item x="19"/>
        <item x="8"/>
        <item x="50"/>
        <item x="77"/>
        <item x="14"/>
        <item x="2"/>
        <item x="28"/>
        <item x="47"/>
        <item x="4"/>
        <item x="12"/>
        <item x="39"/>
        <item x="62"/>
        <item x="53"/>
        <item x="24"/>
        <item x="3"/>
        <item x="0"/>
        <item x="54"/>
        <item x="76"/>
        <item x="74"/>
        <item x="63"/>
        <item x="97"/>
        <item x="40"/>
        <item x="33"/>
        <item x="6"/>
        <item x="68"/>
        <item x="9"/>
        <item x="44"/>
        <item x="92"/>
        <item x="7"/>
        <item x="49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10">
        <item x="104"/>
        <item x="103"/>
        <item x="107"/>
        <item x="102"/>
        <item x="105"/>
        <item x="101"/>
        <item x="100"/>
        <item x="99"/>
        <item x="96"/>
        <item x="72"/>
        <item x="71"/>
        <item x="70"/>
        <item x="68"/>
        <item x="61"/>
        <item x="60"/>
        <item x="59"/>
        <item x="58"/>
        <item x="67"/>
        <item x="57"/>
        <item x="66"/>
        <item x="65"/>
        <item x="56"/>
        <item x="86"/>
        <item x="64"/>
        <item x="85"/>
        <item x="69"/>
        <item x="63"/>
        <item x="55"/>
        <item x="54"/>
        <item x="52"/>
        <item x="79"/>
        <item x="51"/>
        <item x="50"/>
        <item x="49"/>
        <item x="48"/>
        <item x="47"/>
        <item x="84"/>
        <item x="46"/>
        <item x="83"/>
        <item x="73"/>
        <item x="82"/>
        <item x="98"/>
        <item x="78"/>
        <item x="81"/>
        <item x="45"/>
        <item x="77"/>
        <item x="94"/>
        <item x="90"/>
        <item x="93"/>
        <item x="44"/>
        <item x="62"/>
        <item x="43"/>
        <item x="76"/>
        <item x="109"/>
        <item x="42"/>
        <item x="89"/>
        <item x="106"/>
        <item x="53"/>
        <item x="41"/>
        <item x="75"/>
        <item x="80"/>
        <item x="95"/>
        <item x="38"/>
        <item x="92"/>
        <item x="37"/>
        <item x="40"/>
        <item x="36"/>
        <item x="35"/>
        <item x="39"/>
        <item x="34"/>
        <item x="33"/>
        <item x="74"/>
        <item x="97"/>
        <item x="91"/>
        <item x="88"/>
        <item x="32"/>
        <item x="31"/>
        <item x="108"/>
        <item x="30"/>
        <item x="29"/>
        <item x="28"/>
        <item x="27"/>
        <item x="26"/>
        <item x="25"/>
        <item x="24"/>
        <item x="23"/>
        <item x="87"/>
        <item x="22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07">
        <item x="181"/>
        <item x="194"/>
        <item x="57"/>
        <item x="139"/>
        <item x="56"/>
        <item x="75"/>
        <item x="123"/>
        <item x="37"/>
        <item x="167"/>
        <item x="138"/>
        <item x="99"/>
        <item x="55"/>
        <item x="36"/>
        <item x="108"/>
        <item x="74"/>
        <item x="19"/>
        <item x="54"/>
        <item x="18"/>
        <item x="204"/>
        <item x="48"/>
        <item x="17"/>
        <item x="16"/>
        <item x="15"/>
        <item x="35"/>
        <item x="14"/>
        <item x="47"/>
        <item x="34"/>
        <item x="13"/>
        <item x="12"/>
        <item x="46"/>
        <item x="160"/>
        <item x="85"/>
        <item x="175"/>
        <item x="33"/>
        <item x="65"/>
        <item x="32"/>
        <item x="131"/>
        <item x="122"/>
        <item x="107"/>
        <item x="193"/>
        <item x="115"/>
        <item x="73"/>
        <item x="45"/>
        <item x="98"/>
        <item x="11"/>
        <item x="106"/>
        <item x="53"/>
        <item x="84"/>
        <item x="203"/>
        <item x="64"/>
        <item x="72"/>
        <item x="188"/>
        <item x="31"/>
        <item x="10"/>
        <item x="105"/>
        <item x="92"/>
        <item x="202"/>
        <item x="83"/>
        <item x="9"/>
        <item x="63"/>
        <item x="145"/>
        <item x="91"/>
        <item x="30"/>
        <item x="104"/>
        <item x="130"/>
        <item x="44"/>
        <item x="8"/>
        <item x="137"/>
        <item x="121"/>
        <item x="29"/>
        <item x="103"/>
        <item x="129"/>
        <item x="7"/>
        <item x="114"/>
        <item x="6"/>
        <item x="82"/>
        <item x="136"/>
        <item x="71"/>
        <item x="97"/>
        <item x="187"/>
        <item x="128"/>
        <item x="43"/>
        <item x="28"/>
        <item x="52"/>
        <item x="81"/>
        <item x="166"/>
        <item x="27"/>
        <item x="70"/>
        <item x="5"/>
        <item x="4"/>
        <item x="26"/>
        <item x="144"/>
        <item x="80"/>
        <item x="3"/>
        <item x="156"/>
        <item x="96"/>
        <item x="120"/>
        <item x="165"/>
        <item x="42"/>
        <item x="69"/>
        <item x="62"/>
        <item x="95"/>
        <item x="174"/>
        <item x="201"/>
        <item x="155"/>
        <item x="68"/>
        <item x="135"/>
        <item x="192"/>
        <item x="173"/>
        <item x="25"/>
        <item x="51"/>
        <item x="90"/>
        <item x="196"/>
        <item x="164"/>
        <item x="200"/>
        <item x="127"/>
        <item x="24"/>
        <item x="79"/>
        <item x="119"/>
        <item x="61"/>
        <item x="154"/>
        <item x="126"/>
        <item x="113"/>
        <item x="89"/>
        <item x="23"/>
        <item x="112"/>
        <item x="41"/>
        <item x="78"/>
        <item x="2"/>
        <item x="111"/>
        <item x="67"/>
        <item x="134"/>
        <item x="60"/>
        <item x="143"/>
        <item x="102"/>
        <item x="118"/>
        <item x="22"/>
        <item x="153"/>
        <item x="125"/>
        <item x="21"/>
        <item x="159"/>
        <item x="88"/>
        <item x="172"/>
        <item x="152"/>
        <item x="142"/>
        <item x="195"/>
        <item x="171"/>
        <item x="40"/>
        <item x="59"/>
        <item x="199"/>
        <item x="163"/>
        <item x="183"/>
        <item x="180"/>
        <item x="151"/>
        <item x="158"/>
        <item x="66"/>
        <item x="162"/>
        <item x="141"/>
        <item x="39"/>
        <item x="149"/>
        <item x="77"/>
        <item x="87"/>
        <item x="170"/>
        <item x="140"/>
        <item x="117"/>
        <item x="94"/>
        <item x="1"/>
        <item x="76"/>
        <item x="0"/>
        <item x="110"/>
        <item x="150"/>
        <item x="50"/>
        <item x="191"/>
        <item x="133"/>
        <item x="20"/>
        <item x="58"/>
        <item x="198"/>
        <item x="38"/>
        <item x="179"/>
        <item x="161"/>
        <item x="124"/>
        <item x="190"/>
        <item x="157"/>
        <item x="186"/>
        <item x="101"/>
        <item x="169"/>
        <item x="86"/>
        <item x="178"/>
        <item x="185"/>
        <item x="168"/>
        <item x="109"/>
        <item x="93"/>
        <item x="184"/>
        <item x="49"/>
        <item x="148"/>
        <item x="206"/>
        <item x="182"/>
        <item x="177"/>
        <item x="116"/>
        <item x="100"/>
        <item x="205"/>
        <item x="147"/>
        <item x="197"/>
        <item x="132"/>
        <item x="146"/>
        <item x="176"/>
        <item x="189"/>
      </items>
    </pivotField>
    <pivotField dataField="1" showAll="0" defaultSubtotal="0">
      <items count="98">
        <item x="94"/>
        <item x="66"/>
        <item x="77"/>
        <item x="70"/>
        <item x="68"/>
        <item x="65"/>
        <item x="67"/>
        <item x="61"/>
        <item x="58"/>
        <item x="54"/>
        <item x="30"/>
        <item x="59"/>
        <item x="60"/>
        <item x="64"/>
        <item x="37"/>
        <item x="72"/>
        <item x="57"/>
        <item x="71"/>
        <item x="45"/>
        <item x="56"/>
        <item x="49"/>
        <item x="63"/>
        <item x="55"/>
        <item x="48"/>
        <item x="44"/>
        <item x="62"/>
        <item x="29"/>
        <item x="53"/>
        <item x="46"/>
        <item x="42"/>
        <item x="92"/>
        <item x="52"/>
        <item x="80"/>
        <item x="47"/>
        <item x="91"/>
        <item x="69"/>
        <item x="34"/>
        <item x="75"/>
        <item x="81"/>
        <item x="86"/>
        <item x="89"/>
        <item x="85"/>
        <item x="76"/>
        <item x="32"/>
        <item x="90"/>
        <item x="38"/>
        <item x="43"/>
        <item x="74"/>
        <item x="84"/>
        <item x="36"/>
        <item x="41"/>
        <item x="51"/>
        <item x="35"/>
        <item x="79"/>
        <item x="93"/>
        <item x="88"/>
        <item x="40"/>
        <item x="96"/>
        <item x="22"/>
        <item x="33"/>
        <item x="50"/>
        <item x="39"/>
        <item x="27"/>
        <item x="87"/>
        <item x="73"/>
        <item x="31"/>
        <item x="95"/>
        <item x="18"/>
        <item x="97"/>
        <item x="83"/>
        <item x="5"/>
        <item x="21"/>
        <item x="78"/>
        <item x="26"/>
        <item x="28"/>
        <item x="25"/>
        <item x="23"/>
        <item x="24"/>
        <item x="19"/>
        <item x="15"/>
        <item x="17"/>
        <item x="82"/>
        <item x="20"/>
        <item x="13"/>
        <item x="11"/>
        <item x="16"/>
        <item x="10"/>
        <item x="14"/>
        <item x="12"/>
        <item x="8"/>
        <item x="7"/>
        <item x="6"/>
        <item x="9"/>
        <item x="4"/>
        <item x="3"/>
        <item x="2"/>
        <item x="1"/>
        <item x="0"/>
      </items>
    </pivotField>
    <pivotField dataField="1" showAll="0" defaultSubtotal="0">
      <items count="269">
        <item x="170"/>
        <item x="76"/>
        <item x="118"/>
        <item x="225"/>
        <item x="31"/>
        <item x="187"/>
        <item x="202"/>
        <item x="168"/>
        <item x="37"/>
        <item x="163"/>
        <item x="229"/>
        <item x="130"/>
        <item x="153"/>
        <item x="82"/>
        <item x="244"/>
        <item x="179"/>
        <item x="159"/>
        <item x="248"/>
        <item x="227"/>
        <item x="18"/>
        <item x="79"/>
        <item x="201"/>
        <item x="5"/>
        <item x="174"/>
        <item x="30"/>
        <item x="136"/>
        <item x="95"/>
        <item x="63"/>
        <item x="75"/>
        <item x="140"/>
        <item x="91"/>
        <item x="46"/>
        <item x="113"/>
        <item x="60"/>
        <item x="261"/>
        <item x="186"/>
        <item x="78"/>
        <item x="117"/>
        <item x="101"/>
        <item x="34"/>
        <item x="19"/>
        <item x="56"/>
        <item x="15"/>
        <item x="17"/>
        <item x="92"/>
        <item x="107"/>
        <item x="152"/>
        <item x="48"/>
        <item x="239"/>
        <item x="123"/>
        <item x="180"/>
        <item x="216"/>
        <item x="160"/>
        <item x="89"/>
        <item x="32"/>
        <item x="175"/>
        <item x="61"/>
        <item x="224"/>
        <item x="52"/>
        <item x="188"/>
        <item x="74"/>
        <item x="38"/>
        <item x="144"/>
        <item x="62"/>
        <item x="103"/>
        <item x="90"/>
        <item x="164"/>
        <item x="139"/>
        <item x="51"/>
        <item x="223"/>
        <item x="110"/>
        <item x="47"/>
        <item x="209"/>
        <item x="36"/>
        <item x="85"/>
        <item x="13"/>
        <item x="11"/>
        <item x="214"/>
        <item x="77"/>
        <item x="200"/>
        <item x="114"/>
        <item x="256"/>
        <item x="150"/>
        <item x="240"/>
        <item x="93"/>
        <item x="35"/>
        <item x="49"/>
        <item x="98"/>
        <item x="181"/>
        <item x="16"/>
        <item x="44"/>
        <item x="131"/>
        <item x="185"/>
        <item x="154"/>
        <item x="10"/>
        <item x="173"/>
        <item x="14"/>
        <item x="102"/>
        <item x="259"/>
        <item x="215"/>
        <item x="143"/>
        <item x="208"/>
        <item x="128"/>
        <item x="50"/>
        <item x="88"/>
        <item x="73"/>
        <item x="151"/>
        <item x="172"/>
        <item x="262"/>
        <item x="129"/>
        <item x="59"/>
        <item x="116"/>
        <item x="142"/>
        <item x="161"/>
        <item x="23"/>
        <item x="72"/>
        <item x="238"/>
        <item x="171"/>
        <item x="33"/>
        <item x="12"/>
        <item x="213"/>
        <item x="162"/>
        <item x="87"/>
        <item x="250"/>
        <item x="28"/>
        <item x="58"/>
        <item x="183"/>
        <item x="8"/>
        <item x="67"/>
        <item x="260"/>
        <item x="86"/>
        <item x="199"/>
        <item x="121"/>
        <item x="111"/>
        <item x="7"/>
        <item x="127"/>
        <item x="6"/>
        <item x="115"/>
        <item x="100"/>
        <item x="212"/>
        <item x="9"/>
        <item x="112"/>
        <item x="243"/>
        <item x="258"/>
        <item x="228"/>
        <item x="194"/>
        <item x="84"/>
        <item x="45"/>
        <item x="206"/>
        <item x="22"/>
        <item x="71"/>
        <item x="125"/>
        <item x="99"/>
        <item x="264"/>
        <item x="57"/>
        <item x="141"/>
        <item x="69"/>
        <item x="198"/>
        <item x="138"/>
        <item x="27"/>
        <item x="257"/>
        <item x="4"/>
        <item x="70"/>
        <item x="124"/>
        <item x="29"/>
        <item x="149"/>
        <item x="237"/>
        <item x="137"/>
        <item x="55"/>
        <item x="226"/>
        <item x="207"/>
        <item x="43"/>
        <item x="196"/>
        <item x="108"/>
        <item x="249"/>
        <item x="126"/>
        <item x="3"/>
        <item x="222"/>
        <item x="233"/>
        <item x="83"/>
        <item x="167"/>
        <item x="197"/>
        <item x="97"/>
        <item x="42"/>
        <item x="192"/>
        <item x="26"/>
        <item x="68"/>
        <item x="135"/>
        <item x="205"/>
        <item x="96"/>
        <item x="178"/>
        <item x="109"/>
        <item x="158"/>
        <item x="169"/>
        <item x="2"/>
        <item x="246"/>
        <item x="122"/>
        <item x="147"/>
        <item x="66"/>
        <item x="268"/>
        <item x="220"/>
        <item x="24"/>
        <item x="25"/>
        <item x="236"/>
        <item x="166"/>
        <item x="134"/>
        <item x="148"/>
        <item x="41"/>
        <item x="184"/>
        <item x="106"/>
        <item x="157"/>
        <item x="81"/>
        <item x="195"/>
        <item x="21"/>
        <item x="65"/>
        <item x="204"/>
        <item x="193"/>
        <item x="182"/>
        <item x="40"/>
        <item x="1"/>
        <item x="105"/>
        <item x="255"/>
        <item x="94"/>
        <item x="235"/>
        <item x="221"/>
        <item x="80"/>
        <item x="203"/>
        <item x="120"/>
        <item x="242"/>
        <item x="265"/>
        <item x="211"/>
        <item x="156"/>
        <item x="54"/>
        <item x="219"/>
        <item x="39"/>
        <item x="146"/>
        <item x="0"/>
        <item x="254"/>
        <item x="232"/>
        <item x="64"/>
        <item x="177"/>
        <item x="191"/>
        <item x="165"/>
        <item x="252"/>
        <item x="210"/>
        <item x="247"/>
        <item x="241"/>
        <item x="267"/>
        <item x="20"/>
        <item x="133"/>
        <item x="263"/>
        <item x="104"/>
        <item x="53"/>
        <item x="145"/>
        <item x="251"/>
        <item x="217"/>
        <item x="218"/>
        <item x="234"/>
        <item x="119"/>
        <item x="190"/>
        <item x="231"/>
        <item x="266"/>
        <item x="155"/>
        <item x="132"/>
        <item x="253"/>
        <item x="176"/>
        <item x="230"/>
        <item x="189"/>
        <item x="245"/>
      </items>
    </pivotField>
    <pivotField dataField="1" showAll="0" defaultSubtotal="0">
      <items count="57">
        <item x="44"/>
        <item x="37"/>
        <item x="46"/>
        <item x="39"/>
        <item x="25"/>
        <item x="38"/>
        <item x="43"/>
        <item x="24"/>
        <item x="47"/>
        <item x="40"/>
        <item x="12"/>
        <item x="28"/>
        <item x="3"/>
        <item x="48"/>
        <item x="55"/>
        <item x="45"/>
        <item x="42"/>
        <item x="56"/>
        <item x="50"/>
        <item x="23"/>
        <item x="33"/>
        <item x="49"/>
        <item x="41"/>
        <item x="31"/>
        <item x="54"/>
        <item x="52"/>
        <item x="26"/>
        <item x="20"/>
        <item x="51"/>
        <item x="35"/>
        <item x="9"/>
        <item x="36"/>
        <item x="21"/>
        <item x="53"/>
        <item x="4"/>
        <item x="27"/>
        <item x="14"/>
        <item x="34"/>
        <item x="16"/>
        <item x="32"/>
        <item x="6"/>
        <item x="7"/>
        <item x="29"/>
        <item x="8"/>
        <item x="0"/>
        <item x="22"/>
        <item x="2"/>
        <item x="30"/>
        <item x="13"/>
        <item x="10"/>
        <item x="19"/>
        <item x="11"/>
        <item x="17"/>
        <item x="15"/>
        <item x="18"/>
        <item x="1"/>
        <item x="5"/>
      </items>
    </pivotField>
    <pivotField dataField="1" showAll="0" defaultSubtotal="0">
      <items count="220">
        <item x="51"/>
        <item x="12"/>
        <item x="3"/>
        <item x="43"/>
        <item x="26"/>
        <item x="114"/>
        <item x="93"/>
        <item x="184"/>
        <item x="25"/>
        <item x="209"/>
        <item x="87"/>
        <item x="65"/>
        <item x="96"/>
        <item x="9"/>
        <item x="79"/>
        <item x="29"/>
        <item x="45"/>
        <item x="137"/>
        <item x="111"/>
        <item x="179"/>
        <item x="4"/>
        <item x="56"/>
        <item x="211"/>
        <item x="85"/>
        <item x="14"/>
        <item x="64"/>
        <item x="123"/>
        <item x="95"/>
        <item x="24"/>
        <item x="147"/>
        <item x="16"/>
        <item x="34"/>
        <item x="199"/>
        <item x="74"/>
        <item x="55"/>
        <item x="108"/>
        <item x="50"/>
        <item x="32"/>
        <item x="99"/>
        <item x="83"/>
        <item x="27"/>
        <item x="42"/>
        <item x="121"/>
        <item x="105"/>
        <item x="20"/>
        <item x="195"/>
        <item x="6"/>
        <item x="7"/>
        <item x="8"/>
        <item x="0"/>
        <item x="210"/>
        <item x="104"/>
        <item x="2"/>
        <item x="36"/>
        <item x="90"/>
        <item x="183"/>
        <item x="47"/>
        <item x="135"/>
        <item x="62"/>
        <item x="126"/>
        <item x="37"/>
        <item x="60"/>
        <item x="41"/>
        <item x="21"/>
        <item x="13"/>
        <item x="146"/>
        <item x="139"/>
        <item x="119"/>
        <item x="107"/>
        <item x="86"/>
        <item x="40"/>
        <item x="92"/>
        <item x="72"/>
        <item x="70"/>
        <item x="54"/>
        <item x="120"/>
        <item x="106"/>
        <item x="134"/>
        <item x="88"/>
        <item x="10"/>
        <item x="174"/>
        <item x="19"/>
        <item x="151"/>
        <item x="138"/>
        <item x="101"/>
        <item x="115"/>
        <item x="59"/>
        <item x="98"/>
        <item x="66"/>
        <item x="28"/>
        <item x="76"/>
        <item x="127"/>
        <item x="181"/>
        <item x="212"/>
        <item x="117"/>
        <item x="11"/>
        <item x="17"/>
        <item x="156"/>
        <item x="52"/>
        <item x="194"/>
        <item x="81"/>
        <item x="124"/>
        <item x="15"/>
        <item x="61"/>
        <item x="116"/>
        <item x="49"/>
        <item x="173"/>
        <item x="202"/>
        <item x="130"/>
        <item x="35"/>
        <item x="77"/>
        <item x="207"/>
        <item x="189"/>
        <item x="58"/>
        <item x="182"/>
        <item x="152"/>
        <item x="140"/>
        <item x="131"/>
        <item x="38"/>
        <item x="89"/>
        <item x="128"/>
        <item x="18"/>
        <item x="33"/>
        <item x="78"/>
        <item x="180"/>
        <item x="163"/>
        <item x="153"/>
        <item x="39"/>
        <item x="170"/>
        <item x="122"/>
        <item x="150"/>
        <item x="71"/>
        <item x="144"/>
        <item x="129"/>
        <item x="175"/>
        <item x="167"/>
        <item x="84"/>
        <item x="48"/>
        <item x="100"/>
        <item x="118"/>
        <item x="67"/>
        <item x="1"/>
        <item x="44"/>
        <item x="141"/>
        <item x="125"/>
        <item x="102"/>
        <item x="136"/>
        <item x="97"/>
        <item x="157"/>
        <item x="177"/>
        <item x="63"/>
        <item x="75"/>
        <item x="94"/>
        <item x="80"/>
        <item x="164"/>
        <item x="172"/>
        <item x="214"/>
        <item x="112"/>
        <item x="22"/>
        <item x="200"/>
        <item x="30"/>
        <item x="109"/>
        <item x="149"/>
        <item x="23"/>
        <item x="176"/>
        <item x="53"/>
        <item x="186"/>
        <item x="68"/>
        <item x="31"/>
        <item x="192"/>
        <item x="145"/>
        <item x="213"/>
        <item x="178"/>
        <item x="166"/>
        <item x="201"/>
        <item x="133"/>
        <item x="113"/>
        <item x="205"/>
        <item x="190"/>
        <item x="155"/>
        <item x="171"/>
        <item x="103"/>
        <item x="46"/>
        <item x="69"/>
        <item x="57"/>
        <item x="5"/>
        <item x="160"/>
        <item x="162"/>
        <item x="132"/>
        <item x="168"/>
        <item x="198"/>
        <item x="91"/>
        <item x="110"/>
        <item x="193"/>
        <item x="148"/>
        <item x="208"/>
        <item x="82"/>
        <item x="206"/>
        <item x="143"/>
        <item x="188"/>
        <item x="187"/>
        <item x="142"/>
        <item x="197"/>
        <item x="73"/>
        <item x="204"/>
        <item x="217"/>
        <item x="169"/>
        <item x="158"/>
        <item x="154"/>
        <item x="218"/>
        <item x="203"/>
        <item x="161"/>
        <item x="165"/>
        <item x="196"/>
        <item x="191"/>
        <item x="216"/>
        <item x="185"/>
        <item x="219"/>
        <item x="215"/>
        <item x="159"/>
      </items>
    </pivotField>
    <pivotField dataField="1" showAll="0" defaultSubtotal="0">
      <items count="3">
        <item x="0"/>
        <item x="1"/>
        <item x="2"/>
      </items>
    </pivotField>
  </pivotFields>
  <rowFields count="3">
    <field x="2"/>
    <field x="6"/>
    <field x="5"/>
  </rowFields>
  <rowItems count="692">
    <i>
      <x/>
    </i>
    <i r="1">
      <x/>
      <x v="98"/>
    </i>
    <i r="1">
      <x v="1"/>
      <x v="73"/>
    </i>
    <i r="1">
      <x v="2"/>
      <x v="88"/>
    </i>
    <i r="1">
      <x v="3"/>
      <x v="97"/>
    </i>
    <i r="1">
      <x v="4"/>
      <x v="91"/>
    </i>
    <i r="1">
      <x v="5"/>
      <x/>
    </i>
    <i r="1">
      <x v="6"/>
      <x v="106"/>
    </i>
    <i r="1">
      <x v="7"/>
      <x v="111"/>
    </i>
    <i r="1">
      <x v="8"/>
      <x v="84"/>
    </i>
    <i r="1">
      <x v="9"/>
      <x v="108"/>
    </i>
    <i r="1">
      <x v="10"/>
      <x v="68"/>
    </i>
    <i r="1">
      <x v="11"/>
      <x v="2"/>
    </i>
    <i r="1">
      <x v="12"/>
      <x v="92"/>
    </i>
    <i r="1">
      <x v="13"/>
      <x v="60"/>
    </i>
    <i r="1">
      <x v="14"/>
      <x v="87"/>
    </i>
    <i r="1">
      <x v="15"/>
      <x v="65"/>
    </i>
    <i r="1">
      <x v="16"/>
      <x v="59"/>
    </i>
    <i r="1">
      <x v="17"/>
      <x v="10"/>
    </i>
    <i r="1">
      <x v="18"/>
      <x v="1"/>
    </i>
    <i r="1">
      <x v="19"/>
      <x v="83"/>
    </i>
    <i t="blank">
      <x/>
    </i>
    <i>
      <x v="1"/>
    </i>
    <i r="1">
      <x/>
      <x v="98"/>
    </i>
    <i r="1">
      <x v="1"/>
      <x v="88"/>
    </i>
    <i r="1">
      <x v="2"/>
      <x v="73"/>
    </i>
    <i r="1">
      <x v="3"/>
      <x v="39"/>
    </i>
    <i r="1">
      <x v="4"/>
      <x v="91"/>
    </i>
    <i r="1">
      <x v="5"/>
      <x v="92"/>
    </i>
    <i r="1">
      <x v="6"/>
      <x v="97"/>
    </i>
    <i r="1">
      <x v="7"/>
      <x v="106"/>
    </i>
    <i r="1">
      <x v="8"/>
      <x v="68"/>
    </i>
    <i r="1">
      <x v="9"/>
      <x v="108"/>
    </i>
    <i r="1">
      <x v="10"/>
      <x v="51"/>
    </i>
    <i r="1">
      <x v="11"/>
      <x v="72"/>
    </i>
    <i r="2">
      <x v="74"/>
    </i>
    <i r="1">
      <x v="13"/>
      <x v="65"/>
    </i>
    <i r="1">
      <x v="14"/>
      <x v="111"/>
    </i>
    <i r="1">
      <x v="15"/>
      <x v="83"/>
    </i>
    <i r="1">
      <x v="16"/>
      <x v="96"/>
    </i>
    <i r="1">
      <x v="17"/>
      <x v="60"/>
    </i>
    <i r="1">
      <x v="18"/>
      <x v="71"/>
    </i>
    <i r="1">
      <x v="19"/>
      <x v="52"/>
    </i>
    <i t="blank">
      <x v="1"/>
    </i>
    <i>
      <x v="2"/>
    </i>
    <i r="1">
      <x/>
      <x v="19"/>
    </i>
    <i r="1">
      <x v="1"/>
      <x v="98"/>
    </i>
    <i r="1">
      <x v="2"/>
      <x v="91"/>
    </i>
    <i r="1">
      <x v="3"/>
      <x v="88"/>
    </i>
    <i r="1">
      <x v="4"/>
      <x v="92"/>
    </i>
    <i r="1">
      <x v="5"/>
      <x v="73"/>
    </i>
    <i r="2">
      <x v="97"/>
    </i>
    <i r="1">
      <x v="7"/>
      <x v="108"/>
    </i>
    <i r="1">
      <x v="8"/>
      <x/>
    </i>
    <i r="1">
      <x v="9"/>
      <x v="83"/>
    </i>
    <i r="1">
      <x v="10"/>
      <x v="1"/>
    </i>
    <i r="2">
      <x v="111"/>
    </i>
    <i r="1">
      <x v="12"/>
      <x v="2"/>
    </i>
    <i r="1">
      <x v="13"/>
      <x v="10"/>
    </i>
    <i r="2">
      <x v="87"/>
    </i>
    <i r="2">
      <x v="89"/>
    </i>
    <i r="1">
      <x v="16"/>
      <x v="11"/>
    </i>
    <i r="2">
      <x v="106"/>
    </i>
    <i r="1">
      <x v="18"/>
      <x v="68"/>
    </i>
    <i r="1">
      <x v="19"/>
      <x v="60"/>
    </i>
    <i r="2">
      <x v="96"/>
    </i>
    <i t="blank">
      <x v="2"/>
    </i>
    <i>
      <x v="3"/>
    </i>
    <i r="1">
      <x/>
      <x v="73"/>
    </i>
    <i r="1">
      <x v="1"/>
      <x v="98"/>
    </i>
    <i r="1">
      <x v="2"/>
      <x v="88"/>
    </i>
    <i r="1">
      <x v="3"/>
      <x v="106"/>
    </i>
    <i r="1">
      <x v="4"/>
      <x/>
    </i>
    <i r="2">
      <x v="108"/>
    </i>
    <i r="1">
      <x v="6"/>
      <x v="91"/>
    </i>
    <i r="2">
      <x v="97"/>
    </i>
    <i r="1">
      <x v="8"/>
      <x v="92"/>
    </i>
    <i r="2">
      <x v="111"/>
    </i>
    <i r="1">
      <x v="10"/>
      <x v="67"/>
    </i>
    <i r="1">
      <x v="11"/>
      <x v="34"/>
    </i>
    <i r="2">
      <x v="35"/>
    </i>
    <i r="2">
      <x v="83"/>
    </i>
    <i r="1">
      <x v="14"/>
      <x v="2"/>
    </i>
    <i r="2">
      <x v="11"/>
    </i>
    <i r="2">
      <x v="59"/>
    </i>
    <i r="2">
      <x v="65"/>
    </i>
    <i r="2">
      <x v="68"/>
    </i>
    <i r="1">
      <x v="19"/>
      <x v="60"/>
    </i>
    <i t="blank">
      <x v="3"/>
    </i>
    <i>
      <x v="4"/>
    </i>
    <i r="1">
      <x/>
      <x v="98"/>
    </i>
    <i r="1">
      <x v="1"/>
      <x v="88"/>
    </i>
    <i r="1">
      <x v="2"/>
      <x v="108"/>
    </i>
    <i r="1">
      <x v="3"/>
      <x v="73"/>
    </i>
    <i r="2">
      <x v="111"/>
    </i>
    <i r="1">
      <x v="5"/>
      <x v="106"/>
    </i>
    <i r="1">
      <x v="6"/>
      <x v="97"/>
    </i>
    <i r="1">
      <x v="7"/>
      <x v="59"/>
    </i>
    <i r="2">
      <x v="68"/>
    </i>
    <i r="2">
      <x v="105"/>
    </i>
    <i r="1">
      <x v="10"/>
      <x v="60"/>
    </i>
    <i r="1">
      <x v="11"/>
      <x v="1"/>
    </i>
    <i r="2">
      <x v="65"/>
    </i>
    <i r="2">
      <x v="87"/>
    </i>
    <i r="2">
      <x v="91"/>
    </i>
    <i r="1">
      <x v="15"/>
      <x/>
    </i>
    <i r="1">
      <x v="16"/>
      <x v="67"/>
    </i>
    <i r="1">
      <x v="17"/>
      <x v="10"/>
    </i>
    <i r="1">
      <x v="18"/>
      <x v="2"/>
    </i>
    <i r="2">
      <x v="11"/>
    </i>
    <i t="blank">
      <x v="4"/>
    </i>
    <i>
      <x v="5"/>
    </i>
    <i r="1">
      <x/>
      <x v="98"/>
    </i>
    <i r="1">
      <x v="1"/>
      <x v="73"/>
    </i>
    <i r="1">
      <x v="2"/>
      <x/>
    </i>
    <i r="1">
      <x v="3"/>
      <x v="97"/>
    </i>
    <i r="1">
      <x v="4"/>
      <x v="88"/>
    </i>
    <i r="1">
      <x v="5"/>
      <x v="74"/>
    </i>
    <i r="2">
      <x v="106"/>
    </i>
    <i r="1">
      <x v="7"/>
      <x v="67"/>
    </i>
    <i r="2">
      <x v="87"/>
    </i>
    <i r="2">
      <x v="111"/>
    </i>
    <i r="1">
      <x v="10"/>
      <x v="2"/>
    </i>
    <i r="1">
      <x v="11"/>
      <x v="59"/>
    </i>
    <i r="1">
      <x v="12"/>
      <x v="30"/>
    </i>
    <i r="2">
      <x v="68"/>
    </i>
    <i r="1">
      <x v="14"/>
      <x v="1"/>
    </i>
    <i r="2">
      <x v="29"/>
    </i>
    <i r="2">
      <x v="83"/>
    </i>
    <i r="1">
      <x v="17"/>
      <x v="9"/>
    </i>
    <i r="2">
      <x v="57"/>
    </i>
    <i r="2">
      <x v="58"/>
    </i>
    <i r="2">
      <x v="72"/>
    </i>
    <i r="2">
      <x v="92"/>
    </i>
    <i t="blank">
      <x v="5"/>
    </i>
    <i>
      <x v="6"/>
    </i>
    <i r="1">
      <x/>
      <x v="73"/>
    </i>
    <i r="1">
      <x v="1"/>
      <x v="98"/>
    </i>
    <i r="1">
      <x v="2"/>
      <x/>
    </i>
    <i r="1">
      <x v="3"/>
      <x v="111"/>
    </i>
    <i r="1">
      <x v="4"/>
      <x v="97"/>
    </i>
    <i r="1">
      <x v="5"/>
      <x v="65"/>
    </i>
    <i r="2">
      <x v="91"/>
    </i>
    <i r="1">
      <x v="7"/>
      <x v="106"/>
    </i>
    <i r="1">
      <x v="8"/>
      <x v="88"/>
    </i>
    <i r="1">
      <x v="9"/>
      <x v="2"/>
    </i>
    <i r="2">
      <x v="68"/>
    </i>
    <i r="2">
      <x v="108"/>
    </i>
    <i r="1">
      <x v="12"/>
      <x v="87"/>
    </i>
    <i r="1">
      <x v="13"/>
      <x v="92"/>
    </i>
    <i r="2">
      <x v="96"/>
    </i>
    <i r="1">
      <x v="15"/>
      <x v="1"/>
    </i>
    <i r="2">
      <x v="10"/>
    </i>
    <i r="2">
      <x v="59"/>
    </i>
    <i r="2">
      <x v="105"/>
    </i>
    <i r="1">
      <x v="19"/>
      <x v="58"/>
    </i>
    <i r="2">
      <x v="60"/>
    </i>
    <i t="blank">
      <x v="6"/>
    </i>
    <i>
      <x v="7"/>
    </i>
    <i r="1">
      <x/>
      <x v="98"/>
    </i>
    <i r="1">
      <x v="1"/>
      <x v="73"/>
    </i>
    <i r="1">
      <x v="2"/>
      <x v="111"/>
    </i>
    <i r="1">
      <x v="3"/>
      <x/>
    </i>
    <i r="2">
      <x v="106"/>
    </i>
    <i r="1">
      <x v="5"/>
      <x v="97"/>
    </i>
    <i r="1">
      <x v="6"/>
      <x v="10"/>
    </i>
    <i r="2">
      <x v="60"/>
    </i>
    <i r="1">
      <x v="8"/>
      <x v="88"/>
    </i>
    <i r="2">
      <x v="108"/>
    </i>
    <i r="1">
      <x v="10"/>
      <x v="2"/>
    </i>
    <i r="1">
      <x v="11"/>
      <x v="1"/>
    </i>
    <i r="1">
      <x v="12"/>
      <x v="9"/>
    </i>
    <i r="2">
      <x v="91"/>
    </i>
    <i r="1">
      <x v="14"/>
      <x v="68"/>
    </i>
    <i r="2">
      <x v="87"/>
    </i>
    <i r="1">
      <x v="16"/>
      <x v="59"/>
    </i>
    <i r="2">
      <x v="105"/>
    </i>
    <i r="1">
      <x v="18"/>
      <x v="83"/>
    </i>
    <i r="1">
      <x v="19"/>
      <x v="51"/>
    </i>
    <i t="blank">
      <x v="7"/>
    </i>
    <i>
      <x v="8"/>
    </i>
    <i r="1">
      <x/>
      <x v="84"/>
    </i>
    <i r="1">
      <x v="1"/>
      <x v="88"/>
    </i>
    <i r="1">
      <x v="2"/>
      <x v="2"/>
    </i>
    <i r="1">
      <x v="3"/>
      <x v="98"/>
    </i>
    <i r="1">
      <x v="4"/>
      <x/>
    </i>
    <i r="2">
      <x v="87"/>
    </i>
    <i r="1">
      <x v="6"/>
      <x v="68"/>
    </i>
    <i r="1">
      <x v="7"/>
      <x v="93"/>
    </i>
    <i r="2">
      <x v="97"/>
    </i>
    <i r="1">
      <x v="9"/>
      <x v="58"/>
    </i>
    <i r="1">
      <x v="10"/>
      <x v="1"/>
    </i>
    <i r="2">
      <x v="59"/>
    </i>
    <i r="2">
      <x v="106"/>
    </i>
    <i r="1">
      <x v="13"/>
      <x v="108"/>
    </i>
    <i r="1">
      <x v="14"/>
      <x v="104"/>
    </i>
    <i r="1">
      <x v="15"/>
      <x v="10"/>
    </i>
    <i r="2">
      <x v="89"/>
    </i>
    <i r="1">
      <x v="17"/>
      <x v="83"/>
    </i>
    <i r="1">
      <x v="18"/>
      <x v="11"/>
    </i>
    <i r="2">
      <x v="111"/>
    </i>
    <i t="blank">
      <x v="8"/>
    </i>
    <i>
      <x v="9"/>
    </i>
    <i r="1">
      <x/>
      <x v="73"/>
    </i>
    <i r="1">
      <x v="1"/>
      <x v="98"/>
    </i>
    <i r="1">
      <x v="2"/>
      <x v="106"/>
    </i>
    <i r="1">
      <x v="3"/>
      <x v="108"/>
    </i>
    <i r="1">
      <x v="4"/>
      <x/>
    </i>
    <i r="1">
      <x v="5"/>
      <x v="88"/>
    </i>
    <i r="1">
      <x v="6"/>
      <x v="91"/>
    </i>
    <i r="1">
      <x v="7"/>
      <x v="39"/>
    </i>
    <i r="1">
      <x v="8"/>
      <x v="1"/>
    </i>
    <i r="1">
      <x v="9"/>
      <x v="97"/>
    </i>
    <i r="1">
      <x v="10"/>
      <x v="60"/>
    </i>
    <i r="1">
      <x v="11"/>
      <x v="111"/>
    </i>
    <i r="1">
      <x v="12"/>
      <x v="68"/>
    </i>
    <i r="1">
      <x v="13"/>
      <x v="10"/>
    </i>
    <i r="1">
      <x v="14"/>
      <x v="65"/>
    </i>
    <i r="1">
      <x v="15"/>
      <x v="11"/>
    </i>
    <i r="1">
      <x v="16"/>
      <x v="83"/>
    </i>
    <i r="2">
      <x v="105"/>
    </i>
    <i r="1">
      <x v="18"/>
      <x v="2"/>
    </i>
    <i r="1">
      <x v="19"/>
      <x v="9"/>
    </i>
    <i t="blank">
      <x v="9"/>
    </i>
    <i>
      <x v="10"/>
    </i>
    <i r="1">
      <x/>
      <x v="73"/>
    </i>
    <i r="1">
      <x v="1"/>
      <x v="98"/>
    </i>
    <i r="1">
      <x v="2"/>
      <x v="111"/>
    </i>
    <i r="1">
      <x v="3"/>
      <x v="88"/>
    </i>
    <i r="1">
      <x v="4"/>
      <x v="97"/>
    </i>
    <i r="1">
      <x v="5"/>
      <x v="87"/>
    </i>
    <i r="1">
      <x v="6"/>
      <x v="2"/>
    </i>
    <i r="2">
      <x v="91"/>
    </i>
    <i r="1">
      <x v="8"/>
      <x v="108"/>
    </i>
    <i r="1">
      <x v="9"/>
      <x v="60"/>
    </i>
    <i r="1">
      <x v="10"/>
      <x/>
    </i>
    <i r="2">
      <x v="106"/>
    </i>
    <i r="1">
      <x v="12"/>
      <x v="10"/>
    </i>
    <i r="2">
      <x v="68"/>
    </i>
    <i r="1">
      <x v="14"/>
      <x v="11"/>
    </i>
    <i r="2">
      <x v="65"/>
    </i>
    <i r="1">
      <x v="16"/>
      <x v="59"/>
    </i>
    <i r="1">
      <x v="17"/>
      <x v="1"/>
    </i>
    <i r="2">
      <x v="55"/>
    </i>
    <i r="1">
      <x v="19"/>
      <x v="51"/>
    </i>
    <i t="blank">
      <x v="10"/>
    </i>
    <i>
      <x v="11"/>
    </i>
    <i r="1">
      <x/>
      <x v="73"/>
    </i>
    <i r="1">
      <x v="1"/>
      <x v="98"/>
    </i>
    <i r="1">
      <x v="2"/>
      <x v="74"/>
    </i>
    <i r="1">
      <x v="3"/>
      <x v="97"/>
    </i>
    <i r="1">
      <x v="4"/>
      <x v="2"/>
    </i>
    <i r="1">
      <x v="5"/>
      <x/>
    </i>
    <i r="2">
      <x v="29"/>
    </i>
    <i r="1">
      <x v="7"/>
      <x v="10"/>
    </i>
    <i r="1">
      <x v="8"/>
      <x v="4"/>
    </i>
    <i r="1">
      <x v="9"/>
      <x v="111"/>
    </i>
    <i r="1">
      <x v="10"/>
      <x v="35"/>
    </i>
    <i r="2">
      <x v="59"/>
    </i>
    <i r="2">
      <x v="67"/>
    </i>
    <i r="1">
      <x v="13"/>
      <x v="88"/>
    </i>
    <i r="2">
      <x v="91"/>
    </i>
    <i r="1">
      <x v="15"/>
      <x v="9"/>
    </i>
    <i r="2">
      <x v="58"/>
    </i>
    <i r="2">
      <x v="92"/>
    </i>
    <i r="1">
      <x v="18"/>
      <x v="11"/>
    </i>
    <i r="2">
      <x v="68"/>
    </i>
    <i r="2">
      <x v="108"/>
    </i>
    <i t="blank">
      <x v="11"/>
    </i>
    <i>
      <x v="12"/>
    </i>
    <i r="1">
      <x/>
      <x v="98"/>
    </i>
    <i r="1">
      <x v="1"/>
      <x v="88"/>
    </i>
    <i r="1">
      <x v="2"/>
      <x v="111"/>
    </i>
    <i r="1">
      <x v="3"/>
      <x v="2"/>
    </i>
    <i r="1">
      <x v="4"/>
      <x/>
    </i>
    <i r="1">
      <x v="5"/>
      <x v="97"/>
    </i>
    <i r="1">
      <x v="6"/>
      <x v="16"/>
    </i>
    <i r="1">
      <x v="7"/>
      <x v="73"/>
    </i>
    <i r="1">
      <x v="8"/>
      <x v="91"/>
    </i>
    <i r="1">
      <x v="9"/>
      <x v="67"/>
    </i>
    <i r="1">
      <x v="10"/>
      <x v="59"/>
    </i>
    <i r="2">
      <x v="68"/>
    </i>
    <i r="2">
      <x v="106"/>
    </i>
    <i r="2">
      <x v="109"/>
    </i>
    <i r="1">
      <x v="14"/>
      <x v="84"/>
    </i>
    <i r="1">
      <x v="15"/>
      <x v="11"/>
    </i>
    <i r="1">
      <x v="16"/>
      <x v="10"/>
    </i>
    <i r="2">
      <x v="58"/>
    </i>
    <i r="2">
      <x v="87"/>
    </i>
    <i r="2">
      <x v="92"/>
    </i>
    <i r="2">
      <x v="108"/>
    </i>
    <i t="blank">
      <x v="12"/>
    </i>
    <i>
      <x v="13"/>
    </i>
    <i r="1">
      <x/>
      <x v="73"/>
    </i>
    <i r="1">
      <x v="1"/>
      <x v="98"/>
    </i>
    <i r="1">
      <x v="2"/>
      <x v="106"/>
    </i>
    <i r="1">
      <x v="3"/>
      <x v="88"/>
    </i>
    <i r="1">
      <x v="4"/>
      <x/>
    </i>
    <i r="1">
      <x v="5"/>
      <x v="111"/>
    </i>
    <i r="1">
      <x v="6"/>
      <x v="52"/>
    </i>
    <i r="1">
      <x v="7"/>
      <x v="11"/>
    </i>
    <i r="2">
      <x v="87"/>
    </i>
    <i r="2">
      <x v="97"/>
    </i>
    <i r="1">
      <x v="10"/>
      <x v="65"/>
    </i>
    <i r="1">
      <x v="11"/>
      <x v="10"/>
    </i>
    <i r="2">
      <x v="91"/>
    </i>
    <i r="1">
      <x v="13"/>
      <x v="108"/>
    </i>
    <i r="1">
      <x v="14"/>
      <x v="59"/>
    </i>
    <i r="2">
      <x v="60"/>
    </i>
    <i r="1">
      <x v="16"/>
      <x v="96"/>
    </i>
    <i r="1">
      <x v="17"/>
      <x v="2"/>
    </i>
    <i r="2">
      <x v="39"/>
    </i>
    <i r="1">
      <x v="19"/>
      <x v="47"/>
    </i>
    <i r="2">
      <x v="83"/>
    </i>
    <i t="blank">
      <x v="13"/>
    </i>
    <i>
      <x v="14"/>
    </i>
    <i r="1">
      <x/>
      <x v="40"/>
    </i>
    <i r="1">
      <x v="1"/>
      <x/>
    </i>
    <i r="1">
      <x v="2"/>
      <x v="98"/>
    </i>
    <i r="1">
      <x v="3"/>
      <x v="51"/>
    </i>
    <i r="2">
      <x v="97"/>
    </i>
    <i r="1">
      <x v="5"/>
      <x v="59"/>
    </i>
    <i r="1">
      <x v="6"/>
      <x v="68"/>
    </i>
    <i r="2">
      <x v="87"/>
    </i>
    <i r="2">
      <x v="111"/>
    </i>
    <i r="1">
      <x v="9"/>
      <x v="2"/>
    </i>
    <i r="2">
      <x v="10"/>
    </i>
    <i r="2">
      <x v="90"/>
    </i>
    <i r="2">
      <x v="91"/>
    </i>
    <i r="1">
      <x v="13"/>
      <x v="28"/>
    </i>
    <i r="2">
      <x v="60"/>
    </i>
    <i r="2">
      <x v="88"/>
    </i>
    <i r="2">
      <x v="104"/>
    </i>
    <i r="1">
      <x v="17"/>
      <x v="1"/>
    </i>
    <i r="2">
      <x v="58"/>
    </i>
    <i r="2">
      <x v="65"/>
    </i>
    <i r="2">
      <x v="83"/>
    </i>
    <i r="2">
      <x v="96"/>
    </i>
    <i r="2">
      <x v="106"/>
    </i>
    <i r="2">
      <x v="108"/>
    </i>
    <i r="2">
      <x v="112"/>
    </i>
    <i t="blank">
      <x v="14"/>
    </i>
    <i>
      <x v="15"/>
    </i>
    <i r="1">
      <x/>
      <x v="84"/>
    </i>
    <i r="1">
      <x v="1"/>
      <x/>
    </i>
    <i r="1">
      <x v="2"/>
      <x v="85"/>
    </i>
    <i r="1">
      <x v="3"/>
      <x v="42"/>
    </i>
    <i r="2">
      <x v="64"/>
    </i>
    <i r="2">
      <x v="87"/>
    </i>
    <i r="2">
      <x v="89"/>
    </i>
    <i r="2">
      <x v="95"/>
    </i>
    <i r="2">
      <x v="99"/>
    </i>
    <i r="1">
      <x v="9"/>
      <x v="2"/>
    </i>
    <i r="2">
      <x v="7"/>
    </i>
    <i r="2">
      <x v="12"/>
    </i>
    <i r="2">
      <x v="25"/>
    </i>
    <i r="2">
      <x v="45"/>
    </i>
    <i r="2">
      <x v="55"/>
    </i>
    <i r="2">
      <x v="59"/>
    </i>
    <i r="2">
      <x v="65"/>
    </i>
    <i r="2">
      <x v="67"/>
    </i>
    <i r="2">
      <x v="70"/>
    </i>
    <i r="2">
      <x v="76"/>
    </i>
    <i r="2">
      <x v="80"/>
    </i>
    <i r="2">
      <x v="83"/>
    </i>
    <i r="2">
      <x v="94"/>
    </i>
    <i r="2">
      <x v="102"/>
    </i>
    <i t="blank">
      <x v="15"/>
    </i>
    <i>
      <x v="16"/>
    </i>
    <i r="1">
      <x/>
      <x/>
    </i>
    <i r="1">
      <x v="1"/>
      <x v="97"/>
    </i>
    <i r="1">
      <x v="2"/>
      <x v="67"/>
    </i>
    <i r="2">
      <x v="98"/>
    </i>
    <i r="1">
      <x v="4"/>
      <x v="84"/>
    </i>
    <i r="2">
      <x v="87"/>
    </i>
    <i r="1">
      <x v="6"/>
      <x v="68"/>
    </i>
    <i r="1">
      <x v="7"/>
      <x v="63"/>
    </i>
    <i r="1">
      <x v="8"/>
      <x v="2"/>
    </i>
    <i r="2">
      <x v="58"/>
    </i>
    <i r="2">
      <x v="59"/>
    </i>
    <i r="1">
      <x v="11"/>
      <x v="65"/>
    </i>
    <i r="2">
      <x v="111"/>
    </i>
    <i r="1">
      <x v="13"/>
      <x v="10"/>
    </i>
    <i r="2">
      <x v="27"/>
    </i>
    <i r="2">
      <x v="40"/>
    </i>
    <i r="2">
      <x v="60"/>
    </i>
    <i r="1">
      <x v="17"/>
      <x v="62"/>
    </i>
    <i r="2">
      <x v="112"/>
    </i>
    <i r="1">
      <x v="19"/>
      <x v="26"/>
    </i>
    <i r="2">
      <x v="52"/>
    </i>
    <i r="2">
      <x v="57"/>
    </i>
    <i r="2">
      <x v="83"/>
    </i>
    <i r="2">
      <x v="88"/>
    </i>
    <i r="2">
      <x v="89"/>
    </i>
    <i r="2">
      <x v="91"/>
    </i>
    <i r="2">
      <x v="96"/>
    </i>
    <i r="2">
      <x v="107"/>
    </i>
    <i t="blank">
      <x v="16"/>
    </i>
    <i>
      <x v="17"/>
    </i>
    <i r="1">
      <x/>
      <x/>
    </i>
    <i r="1">
      <x v="1"/>
      <x v="98"/>
    </i>
    <i r="1">
      <x v="2"/>
      <x v="97"/>
    </i>
    <i r="1">
      <x v="3"/>
      <x v="2"/>
    </i>
    <i r="2">
      <x v="68"/>
    </i>
    <i r="1">
      <x v="5"/>
      <x v="4"/>
    </i>
    <i r="2">
      <x v="58"/>
    </i>
    <i r="2">
      <x v="87"/>
    </i>
    <i r="2">
      <x v="111"/>
    </i>
    <i r="1">
      <x v="9"/>
      <x v="10"/>
    </i>
    <i r="2">
      <x v="17"/>
    </i>
    <i r="2">
      <x v="59"/>
    </i>
    <i r="2">
      <x v="67"/>
    </i>
    <i r="1">
      <x v="13"/>
      <x v="50"/>
    </i>
    <i r="2">
      <x v="83"/>
    </i>
    <i r="2">
      <x v="88"/>
    </i>
    <i r="1">
      <x v="16"/>
      <x v="11"/>
    </i>
    <i r="2">
      <x v="56"/>
    </i>
    <i r="2">
      <x v="64"/>
    </i>
    <i r="2">
      <x v="84"/>
    </i>
    <i t="blank">
      <x v="17"/>
    </i>
    <i>
      <x v="18"/>
    </i>
    <i r="1">
      <x/>
      <x v="98"/>
    </i>
    <i r="1">
      <x v="1"/>
      <x v="97"/>
    </i>
    <i r="1">
      <x v="2"/>
      <x/>
    </i>
    <i r="1">
      <x v="3"/>
      <x v="68"/>
    </i>
    <i r="1">
      <x v="4"/>
      <x v="73"/>
    </i>
    <i r="1">
      <x v="5"/>
      <x v="1"/>
    </i>
    <i r="2">
      <x v="52"/>
    </i>
    <i r="2">
      <x v="111"/>
    </i>
    <i r="1">
      <x v="8"/>
      <x v="96"/>
    </i>
    <i r="2">
      <x v="106"/>
    </i>
    <i r="1">
      <x v="10"/>
      <x v="2"/>
    </i>
    <i r="2">
      <x v="88"/>
    </i>
    <i r="2">
      <x v="91"/>
    </i>
    <i r="2">
      <x v="92"/>
    </i>
    <i r="1">
      <x v="14"/>
      <x v="55"/>
    </i>
    <i r="2">
      <x v="60"/>
    </i>
    <i r="2">
      <x v="83"/>
    </i>
    <i r="2">
      <x v="108"/>
    </i>
    <i r="1">
      <x v="18"/>
      <x v="10"/>
    </i>
    <i r="2">
      <x v="24"/>
    </i>
    <i r="2">
      <x v="57"/>
    </i>
    <i r="2">
      <x v="58"/>
    </i>
    <i r="2">
      <x v="59"/>
    </i>
    <i r="2">
      <x v="67"/>
    </i>
    <i r="2">
      <x v="79"/>
    </i>
    <i r="2">
      <x v="101"/>
    </i>
    <i t="blank">
      <x v="18"/>
    </i>
    <i>
      <x v="19"/>
    </i>
    <i r="1">
      <x/>
      <x v="73"/>
    </i>
    <i r="1">
      <x v="1"/>
      <x v="98"/>
    </i>
    <i r="1">
      <x v="2"/>
      <x v="88"/>
    </i>
    <i r="1">
      <x v="3"/>
      <x v="60"/>
    </i>
    <i r="1">
      <x v="4"/>
      <x v="91"/>
    </i>
    <i r="1">
      <x v="5"/>
      <x v="106"/>
    </i>
    <i r="1">
      <x v="6"/>
      <x v="52"/>
    </i>
    <i r="1">
      <x v="7"/>
      <x v="72"/>
    </i>
    <i r="1">
      <x v="8"/>
      <x v="1"/>
    </i>
    <i r="2">
      <x v="2"/>
    </i>
    <i r="2">
      <x v="111"/>
    </i>
    <i r="1">
      <x v="11"/>
      <x v="11"/>
    </i>
    <i r="2">
      <x v="39"/>
    </i>
    <i r="1">
      <x v="13"/>
      <x v="92"/>
    </i>
    <i r="1">
      <x v="14"/>
      <x v="53"/>
    </i>
    <i r="2">
      <x v="68"/>
    </i>
    <i r="2">
      <x v="97"/>
    </i>
    <i r="1">
      <x v="17"/>
      <x/>
    </i>
    <i r="2">
      <x v="100"/>
    </i>
    <i r="2">
      <x v="108"/>
    </i>
    <i t="blank">
      <x v="19"/>
    </i>
    <i>
      <x v="20"/>
    </i>
    <i r="1">
      <x/>
      <x v="86"/>
    </i>
    <i r="1">
      <x v="1"/>
      <x v="84"/>
    </i>
    <i r="1">
      <x v="2"/>
      <x/>
    </i>
    <i r="1">
      <x v="3"/>
      <x v="87"/>
    </i>
    <i r="1">
      <x v="4"/>
      <x v="4"/>
    </i>
    <i r="2">
      <x v="59"/>
    </i>
    <i r="2">
      <x v="98"/>
    </i>
    <i r="2">
      <x v="111"/>
    </i>
    <i r="1">
      <x v="8"/>
      <x v="2"/>
    </i>
    <i r="1">
      <x v="9"/>
      <x v="10"/>
    </i>
    <i r="2">
      <x v="82"/>
    </i>
    <i r="2">
      <x v="83"/>
    </i>
    <i r="2">
      <x v="88"/>
    </i>
    <i r="2">
      <x v="97"/>
    </i>
    <i r="2">
      <x v="106"/>
    </i>
    <i r="1">
      <x v="15"/>
      <x v="1"/>
    </i>
    <i r="2">
      <x v="8"/>
    </i>
    <i r="2">
      <x v="11"/>
    </i>
    <i r="2">
      <x v="13"/>
    </i>
    <i r="2">
      <x v="14"/>
    </i>
    <i r="2">
      <x v="15"/>
    </i>
    <i r="2">
      <x v="22"/>
    </i>
    <i r="2">
      <x v="23"/>
    </i>
    <i r="2">
      <x v="29"/>
    </i>
    <i r="2">
      <x v="31"/>
    </i>
    <i r="2">
      <x v="33"/>
    </i>
    <i r="2">
      <x v="34"/>
    </i>
    <i r="2">
      <x v="35"/>
    </i>
    <i r="2">
      <x v="37"/>
    </i>
    <i r="2">
      <x v="41"/>
    </i>
    <i r="2">
      <x v="48"/>
    </i>
    <i r="2">
      <x v="52"/>
    </i>
    <i r="2">
      <x v="57"/>
    </i>
    <i r="2">
      <x v="66"/>
    </i>
    <i r="2">
      <x v="67"/>
    </i>
    <i r="2">
      <x v="77"/>
    </i>
    <i r="2">
      <x v="91"/>
    </i>
    <i r="2">
      <x v="95"/>
    </i>
    <i r="2">
      <x v="105"/>
    </i>
    <i r="2">
      <x v="107"/>
    </i>
    <i r="2">
      <x v="110"/>
    </i>
    <i t="blank">
      <x v="20"/>
    </i>
    <i>
      <x v="21"/>
    </i>
    <i r="1">
      <x/>
      <x v="19"/>
    </i>
    <i r="1">
      <x v="1"/>
      <x v="98"/>
    </i>
    <i r="1">
      <x v="2"/>
      <x v="4"/>
    </i>
    <i r="2">
      <x v="11"/>
    </i>
    <i r="2">
      <x v="65"/>
    </i>
    <i r="2">
      <x v="91"/>
    </i>
    <i r="2">
      <x v="97"/>
    </i>
    <i r="2">
      <x v="111"/>
    </i>
    <i r="1">
      <x v="8"/>
      <x/>
    </i>
    <i r="2">
      <x v="10"/>
    </i>
    <i r="2">
      <x v="20"/>
    </i>
    <i r="2">
      <x v="24"/>
    </i>
    <i r="2">
      <x v="59"/>
    </i>
    <i r="2">
      <x v="67"/>
    </i>
    <i r="1">
      <x v="14"/>
      <x v="28"/>
    </i>
    <i r="2">
      <x v="38"/>
    </i>
    <i r="2">
      <x v="39"/>
    </i>
    <i r="2">
      <x v="42"/>
    </i>
    <i r="2">
      <x v="43"/>
    </i>
    <i r="2">
      <x v="55"/>
    </i>
    <i r="2">
      <x v="83"/>
    </i>
    <i r="2">
      <x v="88"/>
    </i>
    <i r="2">
      <x v="89"/>
    </i>
    <i r="2">
      <x v="107"/>
    </i>
    <i t="blank">
      <x v="21"/>
    </i>
    <i>
      <x v="22"/>
    </i>
    <i r="1">
      <x/>
      <x/>
    </i>
    <i r="1">
      <x v="1"/>
      <x v="84"/>
    </i>
    <i r="1">
      <x v="2"/>
      <x v="2"/>
    </i>
    <i r="1">
      <x v="3"/>
      <x v="10"/>
    </i>
    <i r="2">
      <x v="98"/>
    </i>
    <i r="1">
      <x v="5"/>
      <x v="1"/>
    </i>
    <i r="2">
      <x v="59"/>
    </i>
    <i r="2">
      <x v="88"/>
    </i>
    <i r="2">
      <x v="91"/>
    </i>
    <i r="1">
      <x v="9"/>
      <x v="60"/>
    </i>
    <i r="2">
      <x v="96"/>
    </i>
    <i r="1">
      <x v="11"/>
      <x v="4"/>
    </i>
    <i r="2">
      <x v="11"/>
    </i>
    <i r="2">
      <x v="29"/>
    </i>
    <i r="2">
      <x v="58"/>
    </i>
    <i r="2">
      <x v="89"/>
    </i>
    <i r="2">
      <x v="97"/>
    </i>
    <i r="2">
      <x v="111"/>
    </i>
    <i r="1">
      <x v="18"/>
      <x v="8"/>
    </i>
    <i r="2">
      <x v="30"/>
    </i>
    <i r="2">
      <x v="67"/>
    </i>
    <i r="2">
      <x v="106"/>
    </i>
    <i r="2">
      <x v="108"/>
    </i>
    <i t="blank">
      <x v="22"/>
    </i>
    <i>
      <x v="23"/>
    </i>
    <i r="1">
      <x/>
      <x v="84"/>
    </i>
    <i r="1">
      <x v="1"/>
      <x v="86"/>
    </i>
    <i r="1">
      <x v="2"/>
      <x v="88"/>
    </i>
    <i r="1">
      <x v="3"/>
      <x/>
    </i>
    <i r="2">
      <x v="85"/>
    </i>
    <i r="1">
      <x v="5"/>
      <x v="11"/>
    </i>
    <i r="2">
      <x v="75"/>
    </i>
    <i r="2">
      <x v="87"/>
    </i>
    <i r="1">
      <x v="8"/>
      <x v="67"/>
    </i>
    <i r="1">
      <x v="9"/>
      <x v="1"/>
    </i>
    <i r="2">
      <x v="2"/>
    </i>
    <i r="2">
      <x v="57"/>
    </i>
    <i r="2">
      <x v="58"/>
    </i>
    <i r="2">
      <x v="68"/>
    </i>
    <i r="2">
      <x v="95"/>
    </i>
    <i r="2">
      <x v="97"/>
    </i>
    <i r="2">
      <x v="103"/>
    </i>
    <i r="1">
      <x v="17"/>
      <x v="78"/>
    </i>
    <i r="2">
      <x v="89"/>
    </i>
    <i r="2">
      <x v="91"/>
    </i>
    <i r="2">
      <x v="104"/>
    </i>
    <i r="2">
      <x v="106"/>
    </i>
    <i t="blank">
      <x v="23"/>
    </i>
    <i>
      <x v="24"/>
    </i>
    <i r="1">
      <x/>
      <x/>
    </i>
    <i r="2">
      <x v="84"/>
    </i>
    <i r="1">
      <x v="2"/>
      <x v="2"/>
    </i>
    <i r="1">
      <x v="3"/>
      <x v="15"/>
    </i>
    <i r="1">
      <x v="4"/>
      <x v="10"/>
    </i>
    <i r="2">
      <x v="59"/>
    </i>
    <i r="2">
      <x v="86"/>
    </i>
    <i r="2">
      <x v="98"/>
    </i>
    <i r="1">
      <x v="8"/>
      <x v="1"/>
    </i>
    <i r="2">
      <x v="5"/>
    </i>
    <i r="2">
      <x v="8"/>
    </i>
    <i r="2">
      <x v="9"/>
    </i>
    <i r="2">
      <x v="22"/>
    </i>
    <i r="2">
      <x v="28"/>
    </i>
    <i r="2">
      <x v="42"/>
    </i>
    <i r="2">
      <x v="55"/>
    </i>
    <i r="2">
      <x v="58"/>
    </i>
    <i r="2">
      <x v="60"/>
    </i>
    <i r="2">
      <x v="72"/>
    </i>
    <i r="2">
      <x v="81"/>
    </i>
    <i r="2">
      <x v="88"/>
    </i>
    <i r="2">
      <x v="91"/>
    </i>
    <i r="2">
      <x v="97"/>
    </i>
    <i r="2">
      <x v="102"/>
    </i>
    <i r="2">
      <x v="104"/>
    </i>
    <i r="2">
      <x v="111"/>
    </i>
    <i t="blank">
      <x v="24"/>
    </i>
    <i>
      <x v="25"/>
    </i>
    <i r="1">
      <x/>
      <x v="84"/>
    </i>
    <i r="1">
      <x v="1"/>
      <x v="88"/>
    </i>
    <i r="1">
      <x v="2"/>
      <x v="91"/>
    </i>
    <i r="1">
      <x v="3"/>
      <x v="73"/>
    </i>
    <i r="1">
      <x v="4"/>
      <x v="111"/>
    </i>
    <i r="1">
      <x v="5"/>
      <x v="86"/>
    </i>
    <i r="2">
      <x v="89"/>
    </i>
    <i r="2">
      <x v="98"/>
    </i>
    <i r="1">
      <x v="8"/>
      <x v="68"/>
    </i>
    <i r="2">
      <x v="87"/>
    </i>
    <i r="1">
      <x v="10"/>
      <x/>
    </i>
    <i r="2">
      <x v="1"/>
    </i>
    <i r="1">
      <x v="12"/>
      <x v="103"/>
    </i>
    <i r="1">
      <x v="13"/>
      <x v="97"/>
    </i>
    <i r="1">
      <x v="14"/>
      <x v="2"/>
    </i>
    <i r="2">
      <x v="106"/>
    </i>
    <i r="2">
      <x v="108"/>
    </i>
    <i r="1">
      <x v="17"/>
      <x v="69"/>
    </i>
    <i r="2">
      <x v="85"/>
    </i>
    <i r="1">
      <x v="19"/>
      <x v="52"/>
    </i>
    <i t="blank">
      <x v="25"/>
    </i>
    <i>
      <x v="26"/>
    </i>
    <i r="1">
      <x/>
      <x v="84"/>
    </i>
    <i r="1">
      <x v="1"/>
      <x/>
    </i>
    <i r="2">
      <x v="59"/>
    </i>
    <i r="2">
      <x v="86"/>
    </i>
    <i r="2">
      <x v="98"/>
    </i>
    <i r="1">
      <x v="5"/>
      <x v="49"/>
    </i>
    <i r="2">
      <x v="58"/>
    </i>
    <i r="2">
      <x v="68"/>
    </i>
    <i r="2">
      <x v="104"/>
    </i>
    <i r="1">
      <x v="9"/>
      <x v="2"/>
    </i>
    <i r="2">
      <x v="3"/>
    </i>
    <i r="2">
      <x v="4"/>
    </i>
    <i r="2">
      <x v="5"/>
    </i>
    <i r="2">
      <x v="6"/>
    </i>
    <i r="2">
      <x v="18"/>
    </i>
    <i r="2">
      <x v="21"/>
    </i>
    <i r="2">
      <x v="23"/>
    </i>
    <i r="2">
      <x v="44"/>
    </i>
    <i r="2">
      <x v="46"/>
    </i>
    <i r="2">
      <x v="54"/>
    </i>
    <i r="2">
      <x v="55"/>
    </i>
    <i r="2">
      <x v="57"/>
    </i>
    <i r="2">
      <x v="63"/>
    </i>
    <i r="2">
      <x v="64"/>
    </i>
    <i r="2">
      <x v="67"/>
    </i>
    <i r="2">
      <x v="88"/>
    </i>
    <i r="2">
      <x v="95"/>
    </i>
    <i r="2">
      <x v="103"/>
    </i>
    <i r="2">
      <x v="109"/>
    </i>
    <i t="blank">
      <x v="26"/>
    </i>
    <i>
      <x v="27"/>
    </i>
    <i r="1">
      <x/>
      <x v="85"/>
    </i>
    <i r="1">
      <x v="1"/>
      <x v="54"/>
    </i>
    <i r="2">
      <x v="84"/>
    </i>
    <i r="2">
      <x v="86"/>
    </i>
    <i r="1">
      <x v="4"/>
      <x v="44"/>
    </i>
    <i r="2">
      <x v="87"/>
    </i>
    <i r="2">
      <x v="98"/>
    </i>
    <i r="2">
      <x v="107"/>
    </i>
    <i r="1">
      <x v="8"/>
      <x v="12"/>
    </i>
    <i r="2">
      <x v="32"/>
    </i>
    <i r="2">
      <x v="36"/>
    </i>
    <i r="2">
      <x v="47"/>
    </i>
    <i r="2">
      <x v="55"/>
    </i>
    <i r="2">
      <x v="61"/>
    </i>
    <i r="2">
      <x v="67"/>
    </i>
    <i r="2">
      <x v="93"/>
    </i>
    <i r="2">
      <x v="95"/>
    </i>
    <i r="2">
      <x v="97"/>
    </i>
    <i r="2">
      <x v="103"/>
    </i>
    <i r="2">
      <x v="104"/>
    </i>
    <i r="2">
      <x v="111"/>
    </i>
    <i t="blank">
      <x v="27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408">
      <pivotArea field="2" type="button" dataOnly="0" labelOnly="1" outline="0" axis="axisRow" fieldPosition="0"/>
    </format>
    <format dxfId="407">
      <pivotArea outline="0" fieldPosition="0">
        <references count="1">
          <reference field="4294967294" count="1">
            <x v="0"/>
          </reference>
        </references>
      </pivotArea>
    </format>
    <format dxfId="406">
      <pivotArea outline="0" fieldPosition="0">
        <references count="1">
          <reference field="4294967294" count="1">
            <x v="1"/>
          </reference>
        </references>
      </pivotArea>
    </format>
    <format dxfId="405">
      <pivotArea outline="0" fieldPosition="0">
        <references count="1">
          <reference field="4294967294" count="1">
            <x v="2"/>
          </reference>
        </references>
      </pivotArea>
    </format>
    <format dxfId="404">
      <pivotArea outline="0" fieldPosition="0">
        <references count="1">
          <reference field="4294967294" count="1">
            <x v="3"/>
          </reference>
        </references>
      </pivotArea>
    </format>
    <format dxfId="403">
      <pivotArea outline="0" fieldPosition="0">
        <references count="1">
          <reference field="4294967294" count="1">
            <x v="4"/>
          </reference>
        </references>
      </pivotArea>
    </format>
    <format dxfId="402">
      <pivotArea outline="0" fieldPosition="0">
        <references count="1">
          <reference field="4294967294" count="1">
            <x v="5"/>
          </reference>
        </references>
      </pivotArea>
    </format>
    <format dxfId="401">
      <pivotArea outline="0" fieldPosition="0">
        <references count="1">
          <reference field="4294967294" count="1">
            <x v="6"/>
          </reference>
        </references>
      </pivotArea>
    </format>
    <format dxfId="400">
      <pivotArea field="2" type="button" dataOnly="0" labelOnly="1" outline="0" axis="axisRow" fieldPosition="0"/>
    </format>
    <format dxfId="39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98">
      <pivotArea field="2" type="button" dataOnly="0" labelOnly="1" outline="0" axis="axisRow" fieldPosition="0"/>
    </format>
    <format dxfId="39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96">
      <pivotArea field="2" type="button" dataOnly="0" labelOnly="1" outline="0" axis="axisRow" fieldPosition="0"/>
    </format>
    <format dxfId="39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9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9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92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D44B6B-22A7-495A-8661-D7B7185A13BA}" name="LTBL_19000" displayName="LTBL_19000" ref="B4:I20" totalsRowCount="1">
  <autoFilter ref="B4:I19" xr:uid="{06D44B6B-22A7-495A-8661-D7B7185A13BA}"/>
  <tableColumns count="8">
    <tableColumn id="9" xr3:uid="{EC766E1A-C029-4AF1-913E-8BF7F3F95DB3}" name="産業大分類" totalsRowLabel="合計" totalsRowDxfId="391"/>
    <tableColumn id="10" xr3:uid="{A8358C82-F9F1-4E4B-B2BC-88DD0D388ABC}" name="総数／事業所数" totalsRowFunction="custom" totalsRowDxfId="390" dataCellStyle="桁区切り" totalsRowCellStyle="桁区切り">
      <totalsRowFormula>SUM(LTBL_19000[総数／事業所数])</totalsRowFormula>
    </tableColumn>
    <tableColumn id="11" xr3:uid="{D4224157-1A81-453D-8187-1A4EF669C5A6}" name="総数／構成比" dataDxfId="389"/>
    <tableColumn id="12" xr3:uid="{18A5C8C1-7199-4117-8A27-30193C0B5A55}" name="個人／事業所数" totalsRowFunction="sum" totalsRowDxfId="388" dataCellStyle="桁区切り" totalsRowCellStyle="桁区切り"/>
    <tableColumn id="13" xr3:uid="{4DF68144-44F4-4C3B-863B-308D480A9F7D}" name="個人／構成比" dataDxfId="387"/>
    <tableColumn id="14" xr3:uid="{37C5365D-41C2-4EE9-B659-259BF46B6AFA}" name="法人／事業所数" totalsRowFunction="sum" totalsRowDxfId="386" dataCellStyle="桁区切り" totalsRowCellStyle="桁区切り"/>
    <tableColumn id="15" xr3:uid="{737E3F61-16DB-4617-B064-217D3ED71E30}" name="法人／構成比" dataDxfId="385"/>
    <tableColumn id="16" xr3:uid="{656E6F63-9338-4B05-9739-5536FC73361A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4CAE51A-F473-44C3-B19D-42B7D1A117F8}" name="LTBL_19204" displayName="LTBL_19204" ref="B4:I20" totalsRowCount="1">
  <autoFilter ref="B4:I19" xr:uid="{C4CAE51A-F473-44C3-B19D-42B7D1A117F8}"/>
  <tableColumns count="8">
    <tableColumn id="9" xr3:uid="{6BC9120E-409D-4AC9-9169-5FA014912743}" name="産業大分類" totalsRowLabel="合計" totalsRowDxfId="349"/>
    <tableColumn id="10" xr3:uid="{B6DDE179-0D29-4765-8ECD-472B9A4D5ABB}" name="総数／事業所数" totalsRowFunction="custom" totalsRowDxfId="348" dataCellStyle="桁区切り" totalsRowCellStyle="桁区切り">
      <totalsRowFormula>SUM(LTBL_19204[総数／事業所数])</totalsRowFormula>
    </tableColumn>
    <tableColumn id="11" xr3:uid="{6D074EB6-06F2-44AC-B74F-D29632F7C160}" name="総数／構成比" dataDxfId="347"/>
    <tableColumn id="12" xr3:uid="{74C2941D-644E-4CAD-80F0-07DB33E59330}" name="個人／事業所数" totalsRowFunction="sum" totalsRowDxfId="346" dataCellStyle="桁区切り" totalsRowCellStyle="桁区切り"/>
    <tableColumn id="13" xr3:uid="{253800B3-545D-4CDD-9EDD-EAB95C2F0623}" name="個人／構成比" dataDxfId="345"/>
    <tableColumn id="14" xr3:uid="{43077E6B-ABD5-41BD-80D0-4F8D20D247F8}" name="法人／事業所数" totalsRowFunction="sum" totalsRowDxfId="344" dataCellStyle="桁区切り" totalsRowCellStyle="桁区切り"/>
    <tableColumn id="15" xr3:uid="{DE195DFC-94E1-4802-8618-D9F9D77DA386}" name="法人／構成比" dataDxfId="343"/>
    <tableColumn id="16" xr3:uid="{1B59EBA4-7AA7-4EBB-BAE3-98BA8953F992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91A1E2B-5907-4E1F-9553-E318EBFF3628}" name="M_TABLE_19204" displayName="M_TABLE_19204" ref="B23:I43" totalsRowShown="0">
  <autoFilter ref="B23:I43" xr:uid="{D91A1E2B-5907-4E1F-9553-E318EBFF3628}"/>
  <tableColumns count="8">
    <tableColumn id="9" xr3:uid="{6EF11938-A0CF-46F5-867C-CDD34C10D77D}" name="産業中分類上位２０"/>
    <tableColumn id="10" xr3:uid="{96B17F14-65AE-4310-96A8-F1340E953280}" name="総数／事業所数" dataCellStyle="桁区切り"/>
    <tableColumn id="11" xr3:uid="{F68EC5C2-1F0D-4DEF-B5C4-C83CA40A12C7}" name="総数／構成比" dataDxfId="341"/>
    <tableColumn id="12" xr3:uid="{2D01A026-0134-4C5A-AEBC-FDC240F73719}" name="個人／事業所数" dataCellStyle="桁区切り"/>
    <tableColumn id="13" xr3:uid="{BAFBD9A3-83B5-41AB-AFC3-B563857280F2}" name="個人／構成比" dataDxfId="340"/>
    <tableColumn id="14" xr3:uid="{7E5A4362-CD58-4C58-AFBD-922A8E464E31}" name="法人／事業所数" dataCellStyle="桁区切り"/>
    <tableColumn id="15" xr3:uid="{9D142DDC-4E1B-49A4-8278-11E1E55F9922}" name="法人／構成比" dataDxfId="339"/>
    <tableColumn id="16" xr3:uid="{03E7E4B5-F992-4F68-9626-2DD1E274286A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10F96DE-BAE5-4C9D-89B7-D3C2A4D5BF88}" name="S_TABLE_19204" displayName="S_TABLE_19204" ref="B46:I66" totalsRowShown="0">
  <autoFilter ref="B46:I66" xr:uid="{810F96DE-BAE5-4C9D-89B7-D3C2A4D5BF88}"/>
  <tableColumns count="8">
    <tableColumn id="9" xr3:uid="{AE4D0EDB-B4DA-473B-8A67-3F6ED0BEE99B}" name="産業小分類上位２０"/>
    <tableColumn id="10" xr3:uid="{A44F7C33-382C-40AC-854E-1306E047831E}" name="総数／事業所数" dataCellStyle="桁区切り"/>
    <tableColumn id="11" xr3:uid="{513FC0BD-3A4D-4F73-89A5-A0100052FBB8}" name="総数／構成比" dataDxfId="338"/>
    <tableColumn id="12" xr3:uid="{6E43617C-8ED5-4AC8-9AA3-9E42DCC05958}" name="個人／事業所数" dataCellStyle="桁区切り"/>
    <tableColumn id="13" xr3:uid="{E9D9DF33-B354-438F-B84F-050BFCFFFAFC}" name="個人／構成比" dataDxfId="337"/>
    <tableColumn id="14" xr3:uid="{E232EDA6-5857-4436-9CDC-0FE0DD3D303A}" name="法人／事業所数" dataCellStyle="桁区切り"/>
    <tableColumn id="15" xr3:uid="{2B191620-613C-4A6B-B48E-240E06539BD3}" name="法人／構成比" dataDxfId="336"/>
    <tableColumn id="16" xr3:uid="{510CB048-FE80-426B-AE48-A7B06EC544A4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5F8F2E8-C57A-44D5-9D18-140D4A629213}" name="LTBL_19205" displayName="LTBL_19205" ref="B4:I20" totalsRowCount="1">
  <autoFilter ref="B4:I19" xr:uid="{A5F8F2E8-C57A-44D5-9D18-140D4A629213}"/>
  <tableColumns count="8">
    <tableColumn id="9" xr3:uid="{F9E7D6D2-8F07-48FB-AD28-12F23538D029}" name="産業大分類" totalsRowLabel="合計" totalsRowDxfId="335"/>
    <tableColumn id="10" xr3:uid="{AA162B1C-DDA5-4634-AD44-ECA0B3C0C3CB}" name="総数／事業所数" totalsRowFunction="custom" totalsRowDxfId="334" dataCellStyle="桁区切り" totalsRowCellStyle="桁区切り">
      <totalsRowFormula>SUM(LTBL_19205[総数／事業所数])</totalsRowFormula>
    </tableColumn>
    <tableColumn id="11" xr3:uid="{DE675B2F-0C27-4CE8-A336-29CC9965A38A}" name="総数／構成比" dataDxfId="333"/>
    <tableColumn id="12" xr3:uid="{B7477FDF-E13F-4C9E-A687-39F45674EBAC}" name="個人／事業所数" totalsRowFunction="sum" totalsRowDxfId="332" dataCellStyle="桁区切り" totalsRowCellStyle="桁区切り"/>
    <tableColumn id="13" xr3:uid="{576680D3-2E93-44B1-9BEC-10A6F0C661FC}" name="個人／構成比" dataDxfId="331"/>
    <tableColumn id="14" xr3:uid="{5037DF83-3F0D-43F2-8771-9F2C075B2CEA}" name="法人／事業所数" totalsRowFunction="sum" totalsRowDxfId="330" dataCellStyle="桁区切り" totalsRowCellStyle="桁区切り"/>
    <tableColumn id="15" xr3:uid="{758BCF67-3B10-45F2-B88D-8A7DDBB35F75}" name="法人／構成比" dataDxfId="329"/>
    <tableColumn id="16" xr3:uid="{E4F53F2E-0D22-43C4-8147-BAD10463F1DA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59161B1-B6BE-49CC-91D6-356C03EC4EB3}" name="M_TABLE_19205" displayName="M_TABLE_19205" ref="B23:I44" totalsRowShown="0">
  <autoFilter ref="B23:I44" xr:uid="{759161B1-B6BE-49CC-91D6-356C03EC4EB3}"/>
  <tableColumns count="8">
    <tableColumn id="9" xr3:uid="{670A7A89-A004-4196-86DB-66552D24446C}" name="産業中分類上位２０"/>
    <tableColumn id="10" xr3:uid="{2D415A92-14B8-41F3-AFC8-EED9A28ED65D}" name="総数／事業所数" dataCellStyle="桁区切り"/>
    <tableColumn id="11" xr3:uid="{87A63698-23A7-4DDC-8439-3D358933D8DA}" name="総数／構成比" dataDxfId="327"/>
    <tableColumn id="12" xr3:uid="{A1A873BC-A98A-431A-AD52-92F0FC7B57F8}" name="個人／事業所数" dataCellStyle="桁区切り"/>
    <tableColumn id="13" xr3:uid="{C9F78466-826D-4DFE-81EC-179C5E87D49F}" name="個人／構成比" dataDxfId="326"/>
    <tableColumn id="14" xr3:uid="{B567339F-9885-4B97-9E4F-17E502602859}" name="法人／事業所数" dataCellStyle="桁区切り"/>
    <tableColumn id="15" xr3:uid="{EE4B3ABF-E1DB-4A01-9B6F-993B041B2A0E}" name="法人／構成比" dataDxfId="325"/>
    <tableColumn id="16" xr3:uid="{F9D6D1B5-DB76-4484-992A-825F69754C6E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B2C71D3-AE56-4D4A-90B2-621D830B71AA}" name="S_TABLE_19205" displayName="S_TABLE_19205" ref="B47:I67" totalsRowShown="0">
  <autoFilter ref="B47:I67" xr:uid="{DB2C71D3-AE56-4D4A-90B2-621D830B71AA}"/>
  <tableColumns count="8">
    <tableColumn id="9" xr3:uid="{D306213C-8AAC-4B0B-9CB2-63A85CAE9C34}" name="産業小分類上位２０"/>
    <tableColumn id="10" xr3:uid="{651F653A-26C1-4FB7-B1FB-7F7F187091D2}" name="総数／事業所数" dataCellStyle="桁区切り"/>
    <tableColumn id="11" xr3:uid="{40FD24DE-0E69-437C-A08F-B4DDD2952E78}" name="総数／構成比" dataDxfId="324"/>
    <tableColumn id="12" xr3:uid="{D5CB2FBD-6318-4A10-8CB5-9BDDB8B84852}" name="個人／事業所数" dataCellStyle="桁区切り"/>
    <tableColumn id="13" xr3:uid="{200E4B79-F98C-414D-AC40-B8A3C7960D0D}" name="個人／構成比" dataDxfId="323"/>
    <tableColumn id="14" xr3:uid="{BD6AF213-3E21-46C9-8A0D-99107E491A7C}" name="法人／事業所数" dataCellStyle="桁区切り"/>
    <tableColumn id="15" xr3:uid="{4BD304E9-8B73-417D-B40D-7F8147CEDF67}" name="法人／構成比" dataDxfId="322"/>
    <tableColumn id="16" xr3:uid="{A8D6163B-E5D0-426A-9283-31F33E460F45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8318943-C516-493B-93EA-90CFA6DD469F}" name="LTBL_19206" displayName="LTBL_19206" ref="B4:I20" totalsRowCount="1">
  <autoFilter ref="B4:I19" xr:uid="{88318943-C516-493B-93EA-90CFA6DD469F}"/>
  <tableColumns count="8">
    <tableColumn id="9" xr3:uid="{91441040-A9DD-4B83-997E-FC125476ED6B}" name="産業大分類" totalsRowLabel="合計" totalsRowDxfId="321"/>
    <tableColumn id="10" xr3:uid="{344804D9-23E3-481A-8B81-C40F9BBE33A1}" name="総数／事業所数" totalsRowFunction="custom" totalsRowDxfId="320" dataCellStyle="桁区切り" totalsRowCellStyle="桁区切り">
      <totalsRowFormula>SUM(LTBL_19206[総数／事業所数])</totalsRowFormula>
    </tableColumn>
    <tableColumn id="11" xr3:uid="{D7AFED3E-17EA-49C1-AF43-8C6722FE2E66}" name="総数／構成比" dataDxfId="319"/>
    <tableColumn id="12" xr3:uid="{10EBF262-18EF-4D54-BCDD-9A40571FABBA}" name="個人／事業所数" totalsRowFunction="sum" totalsRowDxfId="318" dataCellStyle="桁区切り" totalsRowCellStyle="桁区切り"/>
    <tableColumn id="13" xr3:uid="{85D361D4-4BAB-437C-ADE2-FD2C6AA1DEA7}" name="個人／構成比" dataDxfId="317"/>
    <tableColumn id="14" xr3:uid="{7CF1FEB8-76AF-4CF9-8CB8-59FD671F9B3C}" name="法人／事業所数" totalsRowFunction="sum" totalsRowDxfId="316" dataCellStyle="桁区切り" totalsRowCellStyle="桁区切り"/>
    <tableColumn id="15" xr3:uid="{E9D72F52-1276-4BCE-AF07-1E245B47AEF7}" name="法人／構成比" dataDxfId="315"/>
    <tableColumn id="16" xr3:uid="{41E0159C-9D71-44EE-927D-1F3C61768FF8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F89F507-D451-487A-AB28-D7012C21D98C}" name="M_TABLE_19206" displayName="M_TABLE_19206" ref="B23:I43" totalsRowShown="0">
  <autoFilter ref="B23:I43" xr:uid="{2F89F507-D451-487A-AB28-D7012C21D98C}"/>
  <tableColumns count="8">
    <tableColumn id="9" xr3:uid="{504C70AC-79CC-4C93-B1FA-04C07AC7537E}" name="産業中分類上位２０"/>
    <tableColumn id="10" xr3:uid="{D6C64675-B86B-488D-977D-430490E3CCDB}" name="総数／事業所数" dataCellStyle="桁区切り"/>
    <tableColumn id="11" xr3:uid="{8F6EC13A-ACFE-4414-A12E-D9E7F237C452}" name="総数／構成比" dataDxfId="313"/>
    <tableColumn id="12" xr3:uid="{697572E0-0D27-4127-BF59-396783D536B7}" name="個人／事業所数" dataCellStyle="桁区切り"/>
    <tableColumn id="13" xr3:uid="{4E2EE327-EAEB-4284-B705-C0FEF252870E}" name="個人／構成比" dataDxfId="312"/>
    <tableColumn id="14" xr3:uid="{780E2F25-4D3C-430B-9E40-CC970AFCF65A}" name="法人／事業所数" dataCellStyle="桁区切り"/>
    <tableColumn id="15" xr3:uid="{A7E7CBFE-1ED1-461C-8F71-F963D633806A}" name="法人／構成比" dataDxfId="311"/>
    <tableColumn id="16" xr3:uid="{49D67774-92AE-4584-B92D-481303EA5455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97ADCDF-715E-4A20-8324-050B91B2D911}" name="S_TABLE_19206" displayName="S_TABLE_19206" ref="B46:I68" totalsRowShown="0">
  <autoFilter ref="B46:I68" xr:uid="{F97ADCDF-715E-4A20-8324-050B91B2D911}"/>
  <tableColumns count="8">
    <tableColumn id="9" xr3:uid="{7D68CBF8-6C02-49E9-ADCC-343FCDD1ADF7}" name="産業小分類上位２０"/>
    <tableColumn id="10" xr3:uid="{8C3459D2-7C5D-487B-87AF-3CD6A95A5987}" name="総数／事業所数" dataCellStyle="桁区切り"/>
    <tableColumn id="11" xr3:uid="{BD97D27A-96CD-4D57-91C8-2B8974255F1D}" name="総数／構成比" dataDxfId="310"/>
    <tableColumn id="12" xr3:uid="{1394B314-15BC-433A-A00C-52ECD00AB275}" name="個人／事業所数" dataCellStyle="桁区切り"/>
    <tableColumn id="13" xr3:uid="{D06DB764-5E66-4628-968D-E4DB3C4304BF}" name="個人／構成比" dataDxfId="309"/>
    <tableColumn id="14" xr3:uid="{3E252996-971F-4633-B880-47607C067ED0}" name="法人／事業所数" dataCellStyle="桁区切り"/>
    <tableColumn id="15" xr3:uid="{7401A3EE-7067-447D-85B5-04941AF6BC64}" name="法人／構成比" dataDxfId="308"/>
    <tableColumn id="16" xr3:uid="{8750D8F2-0E34-482F-90E0-B32416F44EC5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7956FB8-8CF3-484E-97BA-EDA8084F0A36}" name="LTBL_19207" displayName="LTBL_19207" ref="B4:I20" totalsRowCount="1">
  <autoFilter ref="B4:I19" xr:uid="{17956FB8-8CF3-484E-97BA-EDA8084F0A36}"/>
  <tableColumns count="8">
    <tableColumn id="9" xr3:uid="{29695A37-0D25-4C1D-997D-A6AA1993F09F}" name="産業大分類" totalsRowLabel="合計" totalsRowDxfId="307"/>
    <tableColumn id="10" xr3:uid="{2F9AF19A-B871-4C7C-A472-4403DD3A41B1}" name="総数／事業所数" totalsRowFunction="custom" totalsRowDxfId="306" dataCellStyle="桁区切り" totalsRowCellStyle="桁区切り">
      <totalsRowFormula>SUM(LTBL_19207[総数／事業所数])</totalsRowFormula>
    </tableColumn>
    <tableColumn id="11" xr3:uid="{D1CEA750-A43A-4F2E-BB29-6A06FF148949}" name="総数／構成比" dataDxfId="305"/>
    <tableColumn id="12" xr3:uid="{EA7C8604-50F9-487D-8A39-DC334CD43D54}" name="個人／事業所数" totalsRowFunction="sum" totalsRowDxfId="304" dataCellStyle="桁区切り" totalsRowCellStyle="桁区切り"/>
    <tableColumn id="13" xr3:uid="{CFF8A277-622F-452E-8C66-C434A5FDEA27}" name="個人／構成比" dataDxfId="303"/>
    <tableColumn id="14" xr3:uid="{B93D62B6-D0C9-4DA3-AE3B-9FB171AB520B}" name="法人／事業所数" totalsRowFunction="sum" totalsRowDxfId="302" dataCellStyle="桁区切り" totalsRowCellStyle="桁区切り"/>
    <tableColumn id="15" xr3:uid="{F48E8185-CFA5-4F93-ACB8-126A73830BC5}" name="法人／構成比" dataDxfId="301"/>
    <tableColumn id="16" xr3:uid="{6839756D-0A3F-4064-8D82-E74D4C45EF3D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7FB63B-0060-46C7-B724-84216F8ED7F7}" name="M_TABLE_19000" displayName="M_TABLE_19000" ref="B23:I43" totalsRowShown="0">
  <autoFilter ref="B23:I43" xr:uid="{8C7FB63B-0060-46C7-B724-84216F8ED7F7}"/>
  <tableColumns count="8">
    <tableColumn id="9" xr3:uid="{12D2C40A-3D3E-447D-A2EF-93DD4998C5F5}" name="産業中分類上位２０"/>
    <tableColumn id="10" xr3:uid="{EB68A975-E5B6-4557-9B63-BC731B538163}" name="総数／事業所数" dataCellStyle="桁区切り"/>
    <tableColumn id="11" xr3:uid="{C7C6B9ED-2A74-489B-92FA-06B4C1BC581B}" name="総数／構成比" dataDxfId="383"/>
    <tableColumn id="12" xr3:uid="{CCE7EBF8-3294-4395-B235-C213C62A5D93}" name="個人／事業所数" dataCellStyle="桁区切り"/>
    <tableColumn id="13" xr3:uid="{CA1C41A7-37F3-4B21-A30E-EE730849EAE9}" name="個人／構成比" dataDxfId="382"/>
    <tableColumn id="14" xr3:uid="{541F5FA8-DA01-4AA9-A306-50FA15E11C04}" name="法人／事業所数" dataCellStyle="桁区切り"/>
    <tableColumn id="15" xr3:uid="{2E920EE0-27A5-43E8-B423-F30231610228}" name="法人／構成比" dataDxfId="381"/>
    <tableColumn id="16" xr3:uid="{1E620152-E0D9-466A-9249-ED0149D5A4B9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E35EC53-11D6-414F-A43A-15CF02E26DBB}" name="M_TABLE_19207" displayName="M_TABLE_19207" ref="B23:I44" totalsRowShown="0">
  <autoFilter ref="B23:I44" xr:uid="{BE35EC53-11D6-414F-A43A-15CF02E26DBB}"/>
  <tableColumns count="8">
    <tableColumn id="9" xr3:uid="{8162AF84-4945-4CF9-B196-32648C3D506A}" name="産業中分類上位２０"/>
    <tableColumn id="10" xr3:uid="{6F9B3010-2A91-4E5B-AB35-676A9014CA34}" name="総数／事業所数" dataCellStyle="桁区切り"/>
    <tableColumn id="11" xr3:uid="{84FDF73B-9E8C-4E82-88A6-1F5CB498AB62}" name="総数／構成比" dataDxfId="299"/>
    <tableColumn id="12" xr3:uid="{E0677A47-DE8D-4CC1-A6A8-865CEED7EDF3}" name="個人／事業所数" dataCellStyle="桁区切り"/>
    <tableColumn id="13" xr3:uid="{F1C0B715-FD75-43C9-B253-1C13D401CF94}" name="個人／構成比" dataDxfId="298"/>
    <tableColumn id="14" xr3:uid="{71B226E3-360D-40C8-A4DD-6D1254180076}" name="法人／事業所数" dataCellStyle="桁区切り"/>
    <tableColumn id="15" xr3:uid="{6BA6EB77-6055-459D-BE9F-5EA72FE6231A}" name="法人／構成比" dataDxfId="297"/>
    <tableColumn id="16" xr3:uid="{B9F506AE-8AD5-44D7-841F-C527495D7844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AAB8D8A-7131-406C-BF65-F1C2A3C1196C}" name="S_TABLE_19207" displayName="S_TABLE_19207" ref="B47:I68" totalsRowShown="0">
  <autoFilter ref="B47:I68" xr:uid="{2AAB8D8A-7131-406C-BF65-F1C2A3C1196C}"/>
  <tableColumns count="8">
    <tableColumn id="9" xr3:uid="{F122035C-632D-4737-9B9D-E85AD368F702}" name="産業小分類上位２０"/>
    <tableColumn id="10" xr3:uid="{24BD5292-4AFC-4323-B431-384C5EDD29A2}" name="総数／事業所数" dataCellStyle="桁区切り"/>
    <tableColumn id="11" xr3:uid="{25326B8A-9A85-4B73-9D7A-AD204F19E6D0}" name="総数／構成比" dataDxfId="296"/>
    <tableColumn id="12" xr3:uid="{1709893A-A54B-402A-A942-237CA0AE5476}" name="個人／事業所数" dataCellStyle="桁区切り"/>
    <tableColumn id="13" xr3:uid="{D998F448-61E1-41CB-BCD6-C96437FD0B94}" name="個人／構成比" dataDxfId="295"/>
    <tableColumn id="14" xr3:uid="{EF10198A-642A-4BD3-A454-55630B2E5C9F}" name="法人／事業所数" dataCellStyle="桁区切り"/>
    <tableColumn id="15" xr3:uid="{AC2D02F2-6110-4D1C-A9A9-C34E50756529}" name="法人／構成比" dataDxfId="294"/>
    <tableColumn id="16" xr3:uid="{D1DE2AC9-8E2B-4FF9-A133-1A7E8F644EAC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0CDAC00-668F-45E0-867D-6105656C33E1}" name="LTBL_19208" displayName="LTBL_19208" ref="B4:I20" totalsRowCount="1">
  <autoFilter ref="B4:I19" xr:uid="{30CDAC00-668F-45E0-867D-6105656C33E1}"/>
  <tableColumns count="8">
    <tableColumn id="9" xr3:uid="{A167334D-774E-4B53-A4BA-80607C934EE8}" name="産業大分類" totalsRowLabel="合計" totalsRowDxfId="293"/>
    <tableColumn id="10" xr3:uid="{E2102E46-4CD8-4815-BA0D-B32C0C0A2CC4}" name="総数／事業所数" totalsRowFunction="custom" totalsRowDxfId="292" dataCellStyle="桁区切り" totalsRowCellStyle="桁区切り">
      <totalsRowFormula>SUM(LTBL_19208[総数／事業所数])</totalsRowFormula>
    </tableColumn>
    <tableColumn id="11" xr3:uid="{D372E0EE-A25F-4EB2-8D51-86BB2CE3458C}" name="総数／構成比" dataDxfId="291"/>
    <tableColumn id="12" xr3:uid="{36BEE0FF-4ACD-4805-A032-795D1D7222EE}" name="個人／事業所数" totalsRowFunction="sum" totalsRowDxfId="290" dataCellStyle="桁区切り" totalsRowCellStyle="桁区切り"/>
    <tableColumn id="13" xr3:uid="{A9663AE9-70AC-4B59-A3DC-437ED137745A}" name="個人／構成比" dataDxfId="289"/>
    <tableColumn id="14" xr3:uid="{C9EC1DFD-791F-4C00-AA23-859B6EB2B5D2}" name="法人／事業所数" totalsRowFunction="sum" totalsRowDxfId="288" dataCellStyle="桁区切り" totalsRowCellStyle="桁区切り"/>
    <tableColumn id="15" xr3:uid="{D612942C-0B53-471C-9ADC-94547D158CE4}" name="法人／構成比" dataDxfId="287"/>
    <tableColumn id="16" xr3:uid="{3529B16E-E0E5-40FA-8A85-C37F5BCE62D4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DE63133-37F2-489D-8009-FE76496404E3}" name="M_TABLE_19208" displayName="M_TABLE_19208" ref="B23:I43" totalsRowShown="0">
  <autoFilter ref="B23:I43" xr:uid="{0DE63133-37F2-489D-8009-FE76496404E3}"/>
  <tableColumns count="8">
    <tableColumn id="9" xr3:uid="{A8252B63-E4F3-4FD8-ACDE-C5E21BF872C7}" name="産業中分類上位２０"/>
    <tableColumn id="10" xr3:uid="{3A0AA3AE-BEBA-407A-82BD-9126F5553CE7}" name="総数／事業所数" dataCellStyle="桁区切り"/>
    <tableColumn id="11" xr3:uid="{0E995977-35F9-46C4-A380-F13318C079A9}" name="総数／構成比" dataDxfId="285"/>
    <tableColumn id="12" xr3:uid="{B9FA89E4-580F-43CA-B4D5-E1A318ABDFA0}" name="個人／事業所数" dataCellStyle="桁区切り"/>
    <tableColumn id="13" xr3:uid="{845855D6-AA21-4810-A4C6-CEEC6A8A43A7}" name="個人／構成比" dataDxfId="284"/>
    <tableColumn id="14" xr3:uid="{73B27F8F-703B-48AF-B1F6-3A6D73D4A866}" name="法人／事業所数" dataCellStyle="桁区切り"/>
    <tableColumn id="15" xr3:uid="{6B546AB8-1E9E-4A1A-97E7-61849A55A216}" name="法人／構成比" dataDxfId="283"/>
    <tableColumn id="16" xr3:uid="{6990F725-BA7C-4D71-BCC4-A343F1FB7929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7913EDE-F7F8-4EB4-97A3-10198AB8D954}" name="S_TABLE_19208" displayName="S_TABLE_19208" ref="B46:I66" totalsRowShown="0">
  <autoFilter ref="B46:I66" xr:uid="{47913EDE-F7F8-4EB4-97A3-10198AB8D954}"/>
  <tableColumns count="8">
    <tableColumn id="9" xr3:uid="{2B82514A-538F-460F-9E69-4CDC6EF16C4E}" name="産業小分類上位２０"/>
    <tableColumn id="10" xr3:uid="{50C58DD7-9805-4B00-A6D3-1B8DC65D4B52}" name="総数／事業所数" dataCellStyle="桁区切り"/>
    <tableColumn id="11" xr3:uid="{3CF0ABC2-15EC-4554-94BA-8CF260D3E122}" name="総数／構成比" dataDxfId="282"/>
    <tableColumn id="12" xr3:uid="{AEE66B22-86A3-49FB-92B9-FC8AC66688C0}" name="個人／事業所数" dataCellStyle="桁区切り"/>
    <tableColumn id="13" xr3:uid="{C4EEB45E-893F-4662-BD88-4B7E7AA15DF3}" name="個人／構成比" dataDxfId="281"/>
    <tableColumn id="14" xr3:uid="{623D2D5D-B1A3-474B-A56C-5E2019433015}" name="法人／事業所数" dataCellStyle="桁区切り"/>
    <tableColumn id="15" xr3:uid="{53D464E6-E944-4189-BCF9-519728716F1A}" name="法人／構成比" dataDxfId="280"/>
    <tableColumn id="16" xr3:uid="{BBE43189-F87D-437E-A4C1-B34BDBBC761F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2B33ED5-51E1-4028-BB62-CC12C38D38B8}" name="LTBL_19209" displayName="LTBL_19209" ref="B4:I20" totalsRowCount="1">
  <autoFilter ref="B4:I19" xr:uid="{D2B33ED5-51E1-4028-BB62-CC12C38D38B8}"/>
  <tableColumns count="8">
    <tableColumn id="9" xr3:uid="{F012DA54-2167-49F2-89FD-1113B84DA687}" name="産業大分類" totalsRowLabel="合計" totalsRowDxfId="279"/>
    <tableColumn id="10" xr3:uid="{3E463E0D-B4AF-48D5-BA3C-61668FB1D5DE}" name="総数／事業所数" totalsRowFunction="custom" totalsRowDxfId="278" dataCellStyle="桁区切り" totalsRowCellStyle="桁区切り">
      <totalsRowFormula>SUM(LTBL_19209[総数／事業所数])</totalsRowFormula>
    </tableColumn>
    <tableColumn id="11" xr3:uid="{10C64ACC-91EE-47FA-9BD4-B0999D386F72}" name="総数／構成比" dataDxfId="277"/>
    <tableColumn id="12" xr3:uid="{09B2446E-AFFC-4627-A942-96B764B60E58}" name="個人／事業所数" totalsRowFunction="sum" totalsRowDxfId="276" dataCellStyle="桁区切り" totalsRowCellStyle="桁区切り"/>
    <tableColumn id="13" xr3:uid="{AAC3F0F0-D342-4BC7-B350-21FA064D166A}" name="個人／構成比" dataDxfId="275"/>
    <tableColumn id="14" xr3:uid="{6F015605-921E-482E-BB6D-84E5DD472DE9}" name="法人／事業所数" totalsRowFunction="sum" totalsRowDxfId="274" dataCellStyle="桁区切り" totalsRowCellStyle="桁区切り"/>
    <tableColumn id="15" xr3:uid="{19F90A23-9E7A-495F-8FBF-F224E96BCEB7}" name="法人／構成比" dataDxfId="273"/>
    <tableColumn id="16" xr3:uid="{B58EDCCA-59FB-4445-8543-CB69E9D5F75D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C648FC0-70FF-4367-A631-F588114888DD}" name="M_TABLE_19209" displayName="M_TABLE_19209" ref="B23:I43" totalsRowShown="0">
  <autoFilter ref="B23:I43" xr:uid="{3C648FC0-70FF-4367-A631-F588114888DD}"/>
  <tableColumns count="8">
    <tableColumn id="9" xr3:uid="{90FAFDCA-DFE2-435B-B3D1-0802A6111A83}" name="産業中分類上位２０"/>
    <tableColumn id="10" xr3:uid="{F562324B-50FE-4D77-8226-B03982E8CA75}" name="総数／事業所数" dataCellStyle="桁区切り"/>
    <tableColumn id="11" xr3:uid="{765C3B63-50C4-4DA6-B069-58DA0358E190}" name="総数／構成比" dataDxfId="271"/>
    <tableColumn id="12" xr3:uid="{865AC667-9969-423A-90D5-B24A74901DC5}" name="個人／事業所数" dataCellStyle="桁区切り"/>
    <tableColumn id="13" xr3:uid="{B7DA7580-CC3E-45E6-AC0A-158B832B6D29}" name="個人／構成比" dataDxfId="270"/>
    <tableColumn id="14" xr3:uid="{396BFEF9-7914-4507-A7B5-2B2439245DE9}" name="法人／事業所数" dataCellStyle="桁区切り"/>
    <tableColumn id="15" xr3:uid="{0A4436A7-27F0-4EF3-82EE-0A955705B15B}" name="法人／構成比" dataDxfId="269"/>
    <tableColumn id="16" xr3:uid="{3DA5B5DA-95E1-4677-8A62-3C231EA72A5C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B34B9A9-A351-47E1-AF61-ACB1D5C9F539}" name="S_TABLE_19209" displayName="S_TABLE_19209" ref="B46:I66" totalsRowShown="0">
  <autoFilter ref="B46:I66" xr:uid="{4B34B9A9-A351-47E1-AF61-ACB1D5C9F539}"/>
  <tableColumns count="8">
    <tableColumn id="9" xr3:uid="{C4D2BF00-7F60-4B2A-AE46-908C98F066DA}" name="産業小分類上位２０"/>
    <tableColumn id="10" xr3:uid="{5D5EE724-9F52-4118-AC17-EDA71ADC6EC9}" name="総数／事業所数" dataCellStyle="桁区切り"/>
    <tableColumn id="11" xr3:uid="{8C4210E1-0E71-4BA0-8D27-9EE82D116821}" name="総数／構成比" dataDxfId="268"/>
    <tableColumn id="12" xr3:uid="{D0D56295-DD41-4B4B-B638-37EE73C7C2C2}" name="個人／事業所数" dataCellStyle="桁区切り"/>
    <tableColumn id="13" xr3:uid="{5CB27AB9-6576-40B7-82DA-718B2B9439FF}" name="個人／構成比" dataDxfId="267"/>
    <tableColumn id="14" xr3:uid="{0B83E482-41D4-4817-9726-B220B738E390}" name="法人／事業所数" dataCellStyle="桁区切り"/>
    <tableColumn id="15" xr3:uid="{3A07C808-2D1F-4209-99E8-E7B994DFF7C0}" name="法人／構成比" dataDxfId="266"/>
    <tableColumn id="16" xr3:uid="{6FC3AE6B-8A76-4B8E-806E-DFC988333CCD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F3EDF91-FE5D-47F6-871F-B01ECEAA53FC}" name="LTBL_19210" displayName="LTBL_19210" ref="B4:I20" totalsRowCount="1">
  <autoFilter ref="B4:I19" xr:uid="{FF3EDF91-FE5D-47F6-871F-B01ECEAA53FC}"/>
  <tableColumns count="8">
    <tableColumn id="9" xr3:uid="{A3A75F08-602F-43B5-804B-3183CCF9D4C0}" name="産業大分類" totalsRowLabel="合計" totalsRowDxfId="265"/>
    <tableColumn id="10" xr3:uid="{3A67CBC8-9024-4E24-931C-0CB08848C2C7}" name="総数／事業所数" totalsRowFunction="custom" totalsRowDxfId="264" dataCellStyle="桁区切り" totalsRowCellStyle="桁区切り">
      <totalsRowFormula>SUM(LTBL_19210[総数／事業所数])</totalsRowFormula>
    </tableColumn>
    <tableColumn id="11" xr3:uid="{22E37861-0699-4E38-995B-6EAE1064A37D}" name="総数／構成比" dataDxfId="263"/>
    <tableColumn id="12" xr3:uid="{70EBEE5C-CC2A-4AD1-A095-FD64E0251657}" name="個人／事業所数" totalsRowFunction="sum" totalsRowDxfId="262" dataCellStyle="桁区切り" totalsRowCellStyle="桁区切り"/>
    <tableColumn id="13" xr3:uid="{BEB35041-421A-409F-A957-08F35FEDF0DE}" name="個人／構成比" dataDxfId="261"/>
    <tableColumn id="14" xr3:uid="{F2553711-63C7-46B4-95C1-2BF5277FB685}" name="法人／事業所数" totalsRowFunction="sum" totalsRowDxfId="260" dataCellStyle="桁区切り" totalsRowCellStyle="桁区切り"/>
    <tableColumn id="15" xr3:uid="{87C96DC7-68B5-4594-9E6F-1CC0A27B187F}" name="法人／構成比" dataDxfId="259"/>
    <tableColumn id="16" xr3:uid="{CA12EF01-4B00-46CD-A909-95386966246D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3CB16A8-7F7F-4829-AD63-226AB17FA153}" name="M_TABLE_19210" displayName="M_TABLE_19210" ref="B23:I43" totalsRowShown="0">
  <autoFilter ref="B23:I43" xr:uid="{73CB16A8-7F7F-4829-AD63-226AB17FA153}"/>
  <tableColumns count="8">
    <tableColumn id="9" xr3:uid="{B00D03D4-4F3E-49A6-A48F-667EDB8582F0}" name="産業中分類上位２０"/>
    <tableColumn id="10" xr3:uid="{D5B81B1D-C9D2-46D1-9A42-43D1C5F92AF7}" name="総数／事業所数" dataCellStyle="桁区切り"/>
    <tableColumn id="11" xr3:uid="{211ECEEB-4A17-4643-9FED-F8B0581CC983}" name="総数／構成比" dataDxfId="257"/>
    <tableColumn id="12" xr3:uid="{C840C1DB-8CAA-4B71-B773-BA7445B18C17}" name="個人／事業所数" dataCellStyle="桁区切り"/>
    <tableColumn id="13" xr3:uid="{836369A1-B930-4A60-870B-DD2C38F7A926}" name="個人／構成比" dataDxfId="256"/>
    <tableColumn id="14" xr3:uid="{3553A969-88FD-4E4E-9660-43E6C3EFBE4A}" name="法人／事業所数" dataCellStyle="桁区切り"/>
    <tableColumn id="15" xr3:uid="{53023AE2-8608-4F30-AD67-A00008DF54D8}" name="法人／構成比" dataDxfId="255"/>
    <tableColumn id="16" xr3:uid="{6E250A09-525F-42D3-BFF5-D0101929CFEB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C7EC98B-8998-4546-A88D-BFE4B8E83B98}" name="S_TABLE_19000" displayName="S_TABLE_19000" ref="B46:I66" totalsRowShown="0">
  <autoFilter ref="B46:I66" xr:uid="{BC7EC98B-8998-4546-A88D-BFE4B8E83B98}"/>
  <tableColumns count="8">
    <tableColumn id="9" xr3:uid="{117AA524-14A1-4C01-A4FD-3FBB9805F2EC}" name="産業小分類上位２０"/>
    <tableColumn id="10" xr3:uid="{91FA81D0-457A-47A4-AB99-C3E3F20ABABA}" name="総数／事業所数" dataCellStyle="桁区切り"/>
    <tableColumn id="11" xr3:uid="{43B278DF-9088-426A-A623-D274C1DEF45E}" name="総数／構成比" dataDxfId="380"/>
    <tableColumn id="12" xr3:uid="{ADC56274-5F47-4CE7-9EEA-D93245DF72C5}" name="個人／事業所数" dataCellStyle="桁区切り"/>
    <tableColumn id="13" xr3:uid="{9A21BEFF-EE3B-448D-B59A-036B8202D970}" name="個人／構成比" dataDxfId="379"/>
    <tableColumn id="14" xr3:uid="{D24CBCD8-D9AF-419C-92CA-9C417D9283E1}" name="法人／事業所数" dataCellStyle="桁区切り"/>
    <tableColumn id="15" xr3:uid="{16D38323-EB8C-4BF4-81E1-B659C8262467}" name="法人／構成比" dataDxfId="378"/>
    <tableColumn id="16" xr3:uid="{D57F5EB8-9E02-49EE-8AFA-EA3F4FBED763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CFB44F54-6C42-48F6-B6BA-DE048DF0DEA1}" name="S_TABLE_19210" displayName="S_TABLE_19210" ref="B46:I66" totalsRowShown="0">
  <autoFilter ref="B46:I66" xr:uid="{CFB44F54-6C42-48F6-B6BA-DE048DF0DEA1}"/>
  <tableColumns count="8">
    <tableColumn id="9" xr3:uid="{C3FEA9BB-E103-4912-9756-3EE10ADC74C1}" name="産業小分類上位２０"/>
    <tableColumn id="10" xr3:uid="{2B553201-92F5-423F-9176-FBC11072875A}" name="総数／事業所数" dataCellStyle="桁区切り"/>
    <tableColumn id="11" xr3:uid="{3DBF7DBA-BEC0-4F69-9F33-2AAC554179B6}" name="総数／構成比" dataDxfId="254"/>
    <tableColumn id="12" xr3:uid="{D892D55B-2751-44A1-B371-5BBE1A3E752E}" name="個人／事業所数" dataCellStyle="桁区切り"/>
    <tableColumn id="13" xr3:uid="{90002F00-FD0E-4FDD-8586-B152B1A43BFC}" name="個人／構成比" dataDxfId="253"/>
    <tableColumn id="14" xr3:uid="{4BE03113-A0A6-41FF-AAB1-98A9A1FCA3E2}" name="法人／事業所数" dataCellStyle="桁区切り"/>
    <tableColumn id="15" xr3:uid="{53BDD9C5-EE93-4E86-AADA-417B1EAF7BDB}" name="法人／構成比" dataDxfId="252"/>
    <tableColumn id="16" xr3:uid="{BBCCBB1A-3757-4D0A-A19A-479B222F76B2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AAAD4BE-1FE8-4CE9-8970-3111AB5FCE2C}" name="LTBL_19211" displayName="LTBL_19211" ref="B4:I20" totalsRowCount="1">
  <autoFilter ref="B4:I19" xr:uid="{1AAAD4BE-1FE8-4CE9-8970-3111AB5FCE2C}"/>
  <tableColumns count="8">
    <tableColumn id="9" xr3:uid="{0EFFF3B1-894E-4A93-9578-C36F76C563CE}" name="産業大分類" totalsRowLabel="合計" totalsRowDxfId="251"/>
    <tableColumn id="10" xr3:uid="{8BE2AB42-A46E-4CCC-8E0A-FB226D3A3807}" name="総数／事業所数" totalsRowFunction="custom" totalsRowDxfId="250" dataCellStyle="桁区切り" totalsRowCellStyle="桁区切り">
      <totalsRowFormula>SUM(LTBL_19211[総数／事業所数])</totalsRowFormula>
    </tableColumn>
    <tableColumn id="11" xr3:uid="{B1B2216D-D6C5-4689-B50F-B7B4F6B48C8B}" name="総数／構成比" dataDxfId="249"/>
    <tableColumn id="12" xr3:uid="{DEA14343-A169-4051-B755-47E9BE71EC6D}" name="個人／事業所数" totalsRowFunction="sum" totalsRowDxfId="248" dataCellStyle="桁区切り" totalsRowCellStyle="桁区切り"/>
    <tableColumn id="13" xr3:uid="{0D26E3D5-53F2-4F3A-A711-E955AA3D6FC6}" name="個人／構成比" dataDxfId="247"/>
    <tableColumn id="14" xr3:uid="{A39F18DC-8610-42BD-A209-94484776C2E1}" name="法人／事業所数" totalsRowFunction="sum" totalsRowDxfId="246" dataCellStyle="桁区切り" totalsRowCellStyle="桁区切り"/>
    <tableColumn id="15" xr3:uid="{7946D737-CF74-48B6-BD4F-ADD61A29684B}" name="法人／構成比" dataDxfId="245"/>
    <tableColumn id="16" xr3:uid="{2EC4E761-519B-471F-8561-8619B8F5E7F6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57381B22-761B-4A5D-8578-0ED50240B926}" name="M_TABLE_19211" displayName="M_TABLE_19211" ref="B23:I43" totalsRowShown="0">
  <autoFilter ref="B23:I43" xr:uid="{57381B22-761B-4A5D-8578-0ED50240B926}"/>
  <tableColumns count="8">
    <tableColumn id="9" xr3:uid="{782F7F08-6644-48F1-BF63-84E5453A2AAB}" name="産業中分類上位２０"/>
    <tableColumn id="10" xr3:uid="{D112D5D1-967D-479E-8748-D3E356195325}" name="総数／事業所数" dataCellStyle="桁区切り"/>
    <tableColumn id="11" xr3:uid="{713BDB9C-9048-4EFC-B3B5-2779142FEEC8}" name="総数／構成比" dataDxfId="243"/>
    <tableColumn id="12" xr3:uid="{7548B292-C9D6-42B7-8434-C68757FC17B1}" name="個人／事業所数" dataCellStyle="桁区切り"/>
    <tableColumn id="13" xr3:uid="{67A51FAE-E4E7-4034-B057-5B14ABE35C5E}" name="個人／構成比" dataDxfId="242"/>
    <tableColumn id="14" xr3:uid="{E0CAEC20-D96F-4638-9D38-18F288EA1327}" name="法人／事業所数" dataCellStyle="桁区切り"/>
    <tableColumn id="15" xr3:uid="{E32B9BC2-1921-4BE7-8B7A-638B3A91C087}" name="法人／構成比" dataDxfId="241"/>
    <tableColumn id="16" xr3:uid="{B50DA206-4DAA-444D-956A-2AB2D4F16C41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738F96FA-0A4D-46FF-B51F-E7A9E5D8FE88}" name="S_TABLE_19211" displayName="S_TABLE_19211" ref="B46:I66" totalsRowShown="0">
  <autoFilter ref="B46:I66" xr:uid="{738F96FA-0A4D-46FF-B51F-E7A9E5D8FE88}"/>
  <tableColumns count="8">
    <tableColumn id="9" xr3:uid="{AA46B285-4DF2-41A2-AEAD-FD361200CA6D}" name="産業小分類上位２０"/>
    <tableColumn id="10" xr3:uid="{969AA194-8342-4FE6-A80C-F2C61748C094}" name="総数／事業所数" dataCellStyle="桁区切り"/>
    <tableColumn id="11" xr3:uid="{398568B6-7CD5-4D5F-A126-C9C1F4EC555E}" name="総数／構成比" dataDxfId="240"/>
    <tableColumn id="12" xr3:uid="{2C96E9B1-E09F-4006-BC2B-2E7C3E1CF79D}" name="個人／事業所数" dataCellStyle="桁区切り"/>
    <tableColumn id="13" xr3:uid="{319CE430-E3D8-470E-AAC4-EB012A0F634B}" name="個人／構成比" dataDxfId="239"/>
    <tableColumn id="14" xr3:uid="{38043E65-013B-4490-AA8A-2CF132778735}" name="法人／事業所数" dataCellStyle="桁区切り"/>
    <tableColumn id="15" xr3:uid="{2F7FE6B1-0BD2-48CA-B5BE-2B0D79FA9C7D}" name="法人／構成比" dataDxfId="238"/>
    <tableColumn id="16" xr3:uid="{83B78F87-0B14-4B56-B44C-9DFE1D9D190A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B5884CDD-3F49-4FCB-9532-3C593D8F3643}" name="LTBL_19212" displayName="LTBL_19212" ref="B4:I20" totalsRowCount="1">
  <autoFilter ref="B4:I19" xr:uid="{B5884CDD-3F49-4FCB-9532-3C593D8F3643}"/>
  <tableColumns count="8">
    <tableColumn id="9" xr3:uid="{225E0641-CE90-4789-8156-908A27E259D4}" name="産業大分類" totalsRowLabel="合計" totalsRowDxfId="237"/>
    <tableColumn id="10" xr3:uid="{ABFE5B2B-1C06-4591-946F-F3C4EF548F5A}" name="総数／事業所数" totalsRowFunction="custom" totalsRowDxfId="236" dataCellStyle="桁区切り" totalsRowCellStyle="桁区切り">
      <totalsRowFormula>SUM(LTBL_19212[総数／事業所数])</totalsRowFormula>
    </tableColumn>
    <tableColumn id="11" xr3:uid="{D589E0FE-F93D-49B0-9F07-B58863A50CB5}" name="総数／構成比" dataDxfId="235"/>
    <tableColumn id="12" xr3:uid="{288ECF96-0DE7-4FF7-BC13-B5DB1711AE4B}" name="個人／事業所数" totalsRowFunction="sum" totalsRowDxfId="234" dataCellStyle="桁区切り" totalsRowCellStyle="桁区切り"/>
    <tableColumn id="13" xr3:uid="{F85DF532-9964-46AA-B143-047B1CEFB89F}" name="個人／構成比" dataDxfId="233"/>
    <tableColumn id="14" xr3:uid="{373CA71B-673F-441C-98E8-93B46CB2BAB1}" name="法人／事業所数" totalsRowFunction="sum" totalsRowDxfId="232" dataCellStyle="桁区切り" totalsRowCellStyle="桁区切り"/>
    <tableColumn id="15" xr3:uid="{F35062AA-A351-413E-BF1E-6234549A4C60}" name="法人／構成比" dataDxfId="231"/>
    <tableColumn id="16" xr3:uid="{85DC21E9-EAAF-467F-95BA-B3B7A7218FA4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7C565DEA-623C-475E-A071-0466C708EAAC}" name="M_TABLE_19212" displayName="M_TABLE_19212" ref="B23:I44" totalsRowShown="0">
  <autoFilter ref="B23:I44" xr:uid="{7C565DEA-623C-475E-A071-0466C708EAAC}"/>
  <tableColumns count="8">
    <tableColumn id="9" xr3:uid="{F7FAB51A-C86A-4A98-A1E3-7664B54C9957}" name="産業中分類上位２０"/>
    <tableColumn id="10" xr3:uid="{FDE1C2AE-A2E7-4D61-B20F-718923D98B48}" name="総数／事業所数" dataCellStyle="桁区切り"/>
    <tableColumn id="11" xr3:uid="{39B3231E-86F2-49C4-97BE-6F5A03E9EAF0}" name="総数／構成比" dataDxfId="229"/>
    <tableColumn id="12" xr3:uid="{FD7B4267-B66F-499C-8AFF-D98D2F15F49B}" name="個人／事業所数" dataCellStyle="桁区切り"/>
    <tableColumn id="13" xr3:uid="{7993EE58-9D7C-452D-A0EF-BEF1319419D5}" name="個人／構成比" dataDxfId="228"/>
    <tableColumn id="14" xr3:uid="{9DC2CC1A-7567-4914-845F-5F59F562218A}" name="法人／事業所数" dataCellStyle="桁区切り"/>
    <tableColumn id="15" xr3:uid="{7FAAF073-6061-4D22-9153-D86AC5F7D8CE}" name="法人／構成比" dataDxfId="227"/>
    <tableColumn id="16" xr3:uid="{00DBE54F-177C-4A42-BAD2-13644EC7B74F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615E551C-FC39-43A8-8255-1F4AAA3F0A89}" name="S_TABLE_19212" displayName="S_TABLE_19212" ref="B47:I68" totalsRowShown="0">
  <autoFilter ref="B47:I68" xr:uid="{615E551C-FC39-43A8-8255-1F4AAA3F0A89}"/>
  <tableColumns count="8">
    <tableColumn id="9" xr3:uid="{EC2C154D-AAC6-4075-88EF-4F3AA9508958}" name="産業小分類上位２０"/>
    <tableColumn id="10" xr3:uid="{34237900-87FC-438D-B579-D81473BDBA8B}" name="総数／事業所数" dataCellStyle="桁区切り"/>
    <tableColumn id="11" xr3:uid="{26424A4C-1F59-486F-94BD-046D41D7050E}" name="総数／構成比" dataDxfId="226"/>
    <tableColumn id="12" xr3:uid="{3B6EAAD3-2964-4B2D-8B96-74F1F6D63C7A}" name="個人／事業所数" dataCellStyle="桁区切り"/>
    <tableColumn id="13" xr3:uid="{F6A80EB8-5EA5-46BE-8BD1-FBF98C107A81}" name="個人／構成比" dataDxfId="225"/>
    <tableColumn id="14" xr3:uid="{F7BE779B-3014-465E-99CD-479E2DC97187}" name="法人／事業所数" dataCellStyle="桁区切り"/>
    <tableColumn id="15" xr3:uid="{DF1DB65D-59FC-4A44-A068-E6914FBB80A4}" name="法人／構成比" dataDxfId="224"/>
    <tableColumn id="16" xr3:uid="{2969C4BD-CF5E-42F0-91CE-035159A04BAF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22EF372D-67E2-46B6-A71B-ABA962638E60}" name="LTBL_19213" displayName="LTBL_19213" ref="B4:I20" totalsRowCount="1">
  <autoFilter ref="B4:I19" xr:uid="{22EF372D-67E2-46B6-A71B-ABA962638E60}"/>
  <tableColumns count="8">
    <tableColumn id="9" xr3:uid="{218BAD8E-CFB9-4B0A-BD5E-7291ADD7C5E9}" name="産業大分類" totalsRowLabel="合計" totalsRowDxfId="223"/>
    <tableColumn id="10" xr3:uid="{0663D102-6EBE-48FA-906D-CB031BF95F37}" name="総数／事業所数" totalsRowFunction="custom" totalsRowDxfId="222" dataCellStyle="桁区切り" totalsRowCellStyle="桁区切り">
      <totalsRowFormula>SUM(LTBL_19213[総数／事業所数])</totalsRowFormula>
    </tableColumn>
    <tableColumn id="11" xr3:uid="{63F5420B-E098-4402-B588-3F3950AA22E1}" name="総数／構成比" dataDxfId="221"/>
    <tableColumn id="12" xr3:uid="{82988F36-A486-4A11-B829-43AC833BC9A8}" name="個人／事業所数" totalsRowFunction="sum" totalsRowDxfId="220" dataCellStyle="桁区切り" totalsRowCellStyle="桁区切り"/>
    <tableColumn id="13" xr3:uid="{23341A76-3F5F-4D6A-9901-E1D03652E3BA}" name="個人／構成比" dataDxfId="219"/>
    <tableColumn id="14" xr3:uid="{060D6447-9EA7-45DB-979D-015B4E0388CF}" name="法人／事業所数" totalsRowFunction="sum" totalsRowDxfId="218" dataCellStyle="桁区切り" totalsRowCellStyle="桁区切り"/>
    <tableColumn id="15" xr3:uid="{5DB3C8B3-355F-49C5-B8EA-6088F049ABFF}" name="法人／構成比" dataDxfId="217"/>
    <tableColumn id="16" xr3:uid="{0A3E8C45-AD89-4FB4-A20E-84A75BCBF4B8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55CA8BC6-336F-48D7-980A-3348786B7C8F}" name="M_TABLE_19213" displayName="M_TABLE_19213" ref="B23:I43" totalsRowShown="0">
  <autoFilter ref="B23:I43" xr:uid="{55CA8BC6-336F-48D7-980A-3348786B7C8F}"/>
  <tableColumns count="8">
    <tableColumn id="9" xr3:uid="{6B70C6A2-540F-4023-B87F-3D7272D73372}" name="産業中分類上位２０"/>
    <tableColumn id="10" xr3:uid="{197F1EE4-D4C5-485F-8807-73CBEED4948D}" name="総数／事業所数" dataCellStyle="桁区切り"/>
    <tableColumn id="11" xr3:uid="{A98D847A-D426-4849-83FE-48A1E4B51542}" name="総数／構成比" dataDxfId="215"/>
    <tableColumn id="12" xr3:uid="{D88D6B5E-2C57-42D7-AE96-F38D9F6BD0FD}" name="個人／事業所数" dataCellStyle="桁区切り"/>
    <tableColumn id="13" xr3:uid="{C7129186-A60B-46E9-BF08-9D9965355B91}" name="個人／構成比" dataDxfId="214"/>
    <tableColumn id="14" xr3:uid="{3EE4C2A3-F7B7-4C3F-A08D-813586F58354}" name="法人／事業所数" dataCellStyle="桁区切り"/>
    <tableColumn id="15" xr3:uid="{F694C142-2931-4735-951A-EE65CAB4A2FF}" name="法人／構成比" dataDxfId="213"/>
    <tableColumn id="16" xr3:uid="{475F9131-258F-4E4F-B109-26A25AA1C24E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BE4DCE3B-866C-4C98-BD21-A8CC7394284C}" name="S_TABLE_19213" displayName="S_TABLE_19213" ref="B46:I67" totalsRowShown="0">
  <autoFilter ref="B46:I67" xr:uid="{BE4DCE3B-866C-4C98-BD21-A8CC7394284C}"/>
  <tableColumns count="8">
    <tableColumn id="9" xr3:uid="{923A8E84-C414-43DF-B104-8FEF05FB2169}" name="産業小分類上位２０"/>
    <tableColumn id="10" xr3:uid="{4ADD3ED2-4EB0-48BF-AD56-103E2292DBE3}" name="総数／事業所数" dataCellStyle="桁区切り"/>
    <tableColumn id="11" xr3:uid="{482E3288-8D7F-4FB5-BE32-9D612CE3382F}" name="総数／構成比" dataDxfId="212"/>
    <tableColumn id="12" xr3:uid="{B7258146-6C0D-4DD8-BD15-43FA55F2D1C5}" name="個人／事業所数" dataCellStyle="桁区切り"/>
    <tableColumn id="13" xr3:uid="{32D2798D-73B6-4CF2-B348-1BE61E08592A}" name="個人／構成比" dataDxfId="211"/>
    <tableColumn id="14" xr3:uid="{109DCDE8-07FB-43EF-B1E2-7BD8366F9AFD}" name="法人／事業所数" dataCellStyle="桁区切り"/>
    <tableColumn id="15" xr3:uid="{0DC43909-7170-4EC5-A292-4D2D690093FE}" name="法人／構成比" dataDxfId="210"/>
    <tableColumn id="16" xr3:uid="{FFDA3ED1-6FE7-4D53-BDE5-6EF2F2221E79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EAAF656-FC61-4D48-B21F-92B4F848C545}" name="LTBL_19201" displayName="LTBL_19201" ref="B4:I20" totalsRowCount="1">
  <autoFilter ref="B4:I19" xr:uid="{7EAAF656-FC61-4D48-B21F-92B4F848C545}"/>
  <tableColumns count="8">
    <tableColumn id="9" xr3:uid="{46FFD03D-4AAE-416B-BBD2-B5DBE12A3F3B}" name="産業大分類" totalsRowLabel="合計" totalsRowDxfId="377"/>
    <tableColumn id="10" xr3:uid="{86DC11B6-A9B8-4742-805D-40D6DBE51418}" name="総数／事業所数" totalsRowFunction="custom" totalsRowDxfId="376" dataCellStyle="桁区切り" totalsRowCellStyle="桁区切り">
      <totalsRowFormula>SUM(LTBL_19201[総数／事業所数])</totalsRowFormula>
    </tableColumn>
    <tableColumn id="11" xr3:uid="{4E2BF756-98B5-493F-9874-A52632C65DAE}" name="総数／構成比" dataDxfId="375"/>
    <tableColumn id="12" xr3:uid="{355323CE-5269-400E-99E3-49D2FFA001C8}" name="個人／事業所数" totalsRowFunction="sum" totalsRowDxfId="374" dataCellStyle="桁区切り" totalsRowCellStyle="桁区切り"/>
    <tableColumn id="13" xr3:uid="{034373FE-1576-4342-BC4E-D8481649DF74}" name="個人／構成比" dataDxfId="373"/>
    <tableColumn id="14" xr3:uid="{6D46CAD9-E192-4225-9B11-086ED2B4E30D}" name="法人／事業所数" totalsRowFunction="sum" totalsRowDxfId="372" dataCellStyle="桁区切り" totalsRowCellStyle="桁区切り"/>
    <tableColumn id="15" xr3:uid="{DCB366EC-197F-4C66-B295-F1233347815C}" name="法人／構成比" dataDxfId="371"/>
    <tableColumn id="16" xr3:uid="{4265B0F4-E1BF-4B0E-B8CA-636088CB9786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321D68A-FC3F-4ADF-AADC-0DDA6C6BABF1}" name="LTBL_19214" displayName="LTBL_19214" ref="B4:I20" totalsRowCount="1">
  <autoFilter ref="B4:I19" xr:uid="{5321D68A-FC3F-4ADF-AADC-0DDA6C6BABF1}"/>
  <tableColumns count="8">
    <tableColumn id="9" xr3:uid="{6120ACD4-DC81-40A4-834E-534E7F7C2531}" name="産業大分類" totalsRowLabel="合計" totalsRowDxfId="209"/>
    <tableColumn id="10" xr3:uid="{9F38F1A5-61F4-4AF5-96D5-20FD28967364}" name="総数／事業所数" totalsRowFunction="custom" totalsRowDxfId="208" dataCellStyle="桁区切り" totalsRowCellStyle="桁区切り">
      <totalsRowFormula>SUM(LTBL_19214[総数／事業所数])</totalsRowFormula>
    </tableColumn>
    <tableColumn id="11" xr3:uid="{A4313F65-A752-4FC4-BC56-F51400C32043}" name="総数／構成比" dataDxfId="207"/>
    <tableColumn id="12" xr3:uid="{C3781130-ADF8-4461-ADFE-2476CCFB820C}" name="個人／事業所数" totalsRowFunction="sum" totalsRowDxfId="206" dataCellStyle="桁区切り" totalsRowCellStyle="桁区切り"/>
    <tableColumn id="13" xr3:uid="{D0E173E8-19E8-4422-9F72-81F22F7A1217}" name="個人／構成比" dataDxfId="205"/>
    <tableColumn id="14" xr3:uid="{DC59DA82-C173-4C39-A15E-753834B788DA}" name="法人／事業所数" totalsRowFunction="sum" totalsRowDxfId="204" dataCellStyle="桁区切り" totalsRowCellStyle="桁区切り"/>
    <tableColumn id="15" xr3:uid="{7D960EC7-5B5B-43EB-A000-D894F23A3F65}" name="法人／構成比" dataDxfId="203"/>
    <tableColumn id="16" xr3:uid="{68CCC8A6-F012-49CC-BCA6-67FEF983978F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F3393927-6C9F-45C3-BD2D-4F641C0EF404}" name="M_TABLE_19214" displayName="M_TABLE_19214" ref="B23:I43" totalsRowShown="0">
  <autoFilter ref="B23:I43" xr:uid="{F3393927-6C9F-45C3-BD2D-4F641C0EF404}"/>
  <tableColumns count="8">
    <tableColumn id="9" xr3:uid="{97601ECB-DE9E-4C90-9940-D43234320AB0}" name="産業中分類上位２０"/>
    <tableColumn id="10" xr3:uid="{750EB8A8-54C2-4471-851A-471FFB1CA610}" name="総数／事業所数" dataCellStyle="桁区切り"/>
    <tableColumn id="11" xr3:uid="{B7BA5CAA-F0E7-4679-8239-5028A29579C5}" name="総数／構成比" dataDxfId="201"/>
    <tableColumn id="12" xr3:uid="{BA4C293C-145E-408A-832B-A0C632F3C532}" name="個人／事業所数" dataCellStyle="桁区切り"/>
    <tableColumn id="13" xr3:uid="{19648409-C2C0-40DF-92DD-C21183AAAAC7}" name="個人／構成比" dataDxfId="200"/>
    <tableColumn id="14" xr3:uid="{924A3ACC-5F6D-4938-927E-619C4279C2F3}" name="法人／事業所数" dataCellStyle="桁区切り"/>
    <tableColumn id="15" xr3:uid="{A189F9A2-D952-4B2C-B06F-450428F61AEC}" name="法人／構成比" dataDxfId="199"/>
    <tableColumn id="16" xr3:uid="{9150A2FB-75D8-4029-AE56-DB29505A05D5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1D041EB4-EC83-4086-B9B5-9ADBA503B997}" name="S_TABLE_19214" displayName="S_TABLE_19214" ref="B46:I67" totalsRowShown="0">
  <autoFilter ref="B46:I67" xr:uid="{1D041EB4-EC83-4086-B9B5-9ADBA503B997}"/>
  <tableColumns count="8">
    <tableColumn id="9" xr3:uid="{7FEA486F-0922-47F2-A1B6-415FF18CB23B}" name="産業小分類上位２０"/>
    <tableColumn id="10" xr3:uid="{90F69277-FF07-42B9-897D-0E061FE9D4EC}" name="総数／事業所数" dataCellStyle="桁区切り"/>
    <tableColumn id="11" xr3:uid="{C7BC4C4B-7062-4C08-A871-ECDE12F5E9B4}" name="総数／構成比" dataDxfId="198"/>
    <tableColumn id="12" xr3:uid="{5684E0E0-4DB8-4B9E-B202-8E68F25E0EC0}" name="個人／事業所数" dataCellStyle="桁区切り"/>
    <tableColumn id="13" xr3:uid="{2BD3039B-5402-4AF9-9049-0D53BBA8FA89}" name="個人／構成比" dataDxfId="197"/>
    <tableColumn id="14" xr3:uid="{22A86470-9C42-49BE-B004-9B28619C4532}" name="法人／事業所数" dataCellStyle="桁区切り"/>
    <tableColumn id="15" xr3:uid="{21EA9310-F8E2-471F-A5CF-B994B86C103D}" name="法人／構成比" dataDxfId="196"/>
    <tableColumn id="16" xr3:uid="{D5590AB5-37B0-45B8-B9FB-5DBAE62A73E5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8FE03971-4CE3-4E9E-9978-FFC2563175F5}" name="LTBL_19346" displayName="LTBL_19346" ref="B4:I20" totalsRowCount="1">
  <autoFilter ref="B4:I19" xr:uid="{8FE03971-4CE3-4E9E-9978-FFC2563175F5}"/>
  <tableColumns count="8">
    <tableColumn id="9" xr3:uid="{5067C7E2-476A-4817-A977-8C0800E23939}" name="産業大分類" totalsRowLabel="合計" totalsRowDxfId="195"/>
    <tableColumn id="10" xr3:uid="{2F2CB2BA-AC3B-40F7-91E2-E854A5DA750E}" name="総数／事業所数" totalsRowFunction="custom" totalsRowDxfId="194" dataCellStyle="桁区切り" totalsRowCellStyle="桁区切り">
      <totalsRowFormula>SUM(LTBL_19346[総数／事業所数])</totalsRowFormula>
    </tableColumn>
    <tableColumn id="11" xr3:uid="{DEC25024-90DE-440C-A73D-91881C56339A}" name="総数／構成比" dataDxfId="193"/>
    <tableColumn id="12" xr3:uid="{BEB7DC08-0803-4109-8413-8CAD56A3B690}" name="個人／事業所数" totalsRowFunction="sum" totalsRowDxfId="192" dataCellStyle="桁区切り" totalsRowCellStyle="桁区切り"/>
    <tableColumn id="13" xr3:uid="{95C7B358-E3BE-4CC1-B70F-530BF621F279}" name="個人／構成比" dataDxfId="191"/>
    <tableColumn id="14" xr3:uid="{B9195DC5-0224-4E7D-A861-AD712FD9801A}" name="法人／事業所数" totalsRowFunction="sum" totalsRowDxfId="190" dataCellStyle="桁区切り" totalsRowCellStyle="桁区切り"/>
    <tableColumn id="15" xr3:uid="{B78B59BB-B9D6-47A6-8434-CE7ABA419691}" name="法人／構成比" dataDxfId="189"/>
    <tableColumn id="16" xr3:uid="{67C4D2E3-3133-4190-8712-2EDCFB4F5743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44711545-13C6-4E79-87EA-C165CDDA0102}" name="M_TABLE_19346" displayName="M_TABLE_19346" ref="B23:I44" totalsRowShown="0">
  <autoFilter ref="B23:I44" xr:uid="{44711545-13C6-4E79-87EA-C165CDDA0102}"/>
  <tableColumns count="8">
    <tableColumn id="9" xr3:uid="{AEC34114-ABB2-4DC2-BFAB-F06EA51C3604}" name="産業中分類上位２０"/>
    <tableColumn id="10" xr3:uid="{10B42258-8511-42D7-8E11-4C5213EF352B}" name="総数／事業所数" dataCellStyle="桁区切り"/>
    <tableColumn id="11" xr3:uid="{481BEF52-C3E4-4019-A532-AAAED7E35430}" name="総数／構成比" dataDxfId="187"/>
    <tableColumn id="12" xr3:uid="{1DD543A4-C53B-4BFB-9761-CD3699EB7F28}" name="個人／事業所数" dataCellStyle="桁区切り"/>
    <tableColumn id="13" xr3:uid="{79CC8E40-70E4-4D57-985A-37E603853B52}" name="個人／構成比" dataDxfId="186"/>
    <tableColumn id="14" xr3:uid="{1BEBFAD5-DDC8-409C-868B-3ED92266ECF1}" name="法人／事業所数" dataCellStyle="桁区切り"/>
    <tableColumn id="15" xr3:uid="{013ECB4E-F960-40D6-9680-FC5946A47A66}" name="法人／構成比" dataDxfId="185"/>
    <tableColumn id="16" xr3:uid="{0DE92CA4-44DE-4421-9285-FCAC2CBBC6D8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4D0417F-163D-4A89-A4AF-72D03496813D}" name="S_TABLE_19346" displayName="S_TABLE_19346" ref="B47:I72" totalsRowShown="0">
  <autoFilter ref="B47:I72" xr:uid="{94D0417F-163D-4A89-A4AF-72D03496813D}"/>
  <tableColumns count="8">
    <tableColumn id="9" xr3:uid="{99B2372D-1747-4249-9A34-0A056CF3F377}" name="産業小分類上位２０"/>
    <tableColumn id="10" xr3:uid="{7C901C0A-F04F-4AA9-8760-0A41F6367EF7}" name="総数／事業所数" dataCellStyle="桁区切り"/>
    <tableColumn id="11" xr3:uid="{B46A1365-65E4-49FB-928F-79998010E552}" name="総数／構成比" dataDxfId="184"/>
    <tableColumn id="12" xr3:uid="{46022568-AADD-445D-BB55-3FD94415831B}" name="個人／事業所数" dataCellStyle="桁区切り"/>
    <tableColumn id="13" xr3:uid="{25C24AB5-0E34-41CB-B167-10DFFE076CF7}" name="個人／構成比" dataDxfId="183"/>
    <tableColumn id="14" xr3:uid="{F4AEF78C-5EF4-4ADB-B134-C9209DA36454}" name="法人／事業所数" dataCellStyle="桁区切り"/>
    <tableColumn id="15" xr3:uid="{361DF71E-5D7A-4DE9-89D7-AE374241F594}" name="法人／構成比" dataDxfId="182"/>
    <tableColumn id="16" xr3:uid="{D9254A0B-51B2-4215-B91B-9FD9969D3D17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C4449853-B3B4-4AF0-B147-1DF137DE4B85}" name="LTBL_19364" displayName="LTBL_19364" ref="B4:I20" totalsRowCount="1">
  <autoFilter ref="B4:I19" xr:uid="{C4449853-B3B4-4AF0-B147-1DF137DE4B85}"/>
  <tableColumns count="8">
    <tableColumn id="9" xr3:uid="{8868DF73-3B8F-49E4-809C-E6DD569CC401}" name="産業大分類" totalsRowLabel="合計" totalsRowDxfId="181"/>
    <tableColumn id="10" xr3:uid="{6456C26C-AC03-4344-9086-167C807D4FBE}" name="総数／事業所数" totalsRowFunction="custom" totalsRowDxfId="180" dataCellStyle="桁区切り" totalsRowCellStyle="桁区切り">
      <totalsRowFormula>SUM(LTBL_19364[総数／事業所数])</totalsRowFormula>
    </tableColumn>
    <tableColumn id="11" xr3:uid="{D9D68525-1A8B-4476-A975-39C5F7149EBB}" name="総数／構成比" dataDxfId="179"/>
    <tableColumn id="12" xr3:uid="{EB0B4E27-DEE2-4035-AD0A-05963495DA50}" name="個人／事業所数" totalsRowFunction="sum" totalsRowDxfId="178" dataCellStyle="桁区切り" totalsRowCellStyle="桁区切り"/>
    <tableColumn id="13" xr3:uid="{30E77B2F-DF9D-40F0-B247-FBA62F897D8F}" name="個人／構成比" dataDxfId="177"/>
    <tableColumn id="14" xr3:uid="{150435EB-6381-4C56-B754-F61968CA89B2}" name="法人／事業所数" totalsRowFunction="sum" totalsRowDxfId="176" dataCellStyle="桁区切り" totalsRowCellStyle="桁区切り"/>
    <tableColumn id="15" xr3:uid="{22BBBDEB-6D60-4551-B694-6A28D96D9B6A}" name="法人／構成比" dataDxfId="175"/>
    <tableColumn id="16" xr3:uid="{6C46FD4D-FB0B-4254-92B1-6DE6BB4814E9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D17453A-DADC-41D7-AAA1-33AFB1E5C158}" name="M_TABLE_19364" displayName="M_TABLE_19364" ref="B23:I40" totalsRowShown="0">
  <autoFilter ref="B23:I40" xr:uid="{6D17453A-DADC-41D7-AAA1-33AFB1E5C158}"/>
  <tableColumns count="8">
    <tableColumn id="9" xr3:uid="{504516F4-DC49-4F45-96A9-3C077E3568EB}" name="産業中分類上位２０"/>
    <tableColumn id="10" xr3:uid="{8A468907-C644-46FC-9D72-FB34D904B53A}" name="総数／事業所数" dataCellStyle="桁区切り"/>
    <tableColumn id="11" xr3:uid="{5D5CC16F-ECA0-4016-B2B1-27B95F575E6D}" name="総数／構成比" dataDxfId="173"/>
    <tableColumn id="12" xr3:uid="{B349A5CD-2D29-4822-A076-4F54ACE9E1A3}" name="個人／事業所数" dataCellStyle="桁区切り"/>
    <tableColumn id="13" xr3:uid="{95B2301F-5151-4FF9-9808-9D200F5E6601}" name="個人／構成比" dataDxfId="172"/>
    <tableColumn id="14" xr3:uid="{55224251-47F1-46A1-B993-68D9914A2786}" name="法人／事業所数" dataCellStyle="桁区切り"/>
    <tableColumn id="15" xr3:uid="{45459C94-8281-4B21-BDA2-9E0A7F29A7B1}" name="法人／構成比" dataDxfId="171"/>
    <tableColumn id="16" xr3:uid="{AF805807-B817-44A6-B1C9-5D31752B0BE0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65EBE9F0-59F9-4410-A1AD-A07EA0F7AB4A}" name="S_TABLE_19364" displayName="S_TABLE_19364" ref="B43:I67" totalsRowShown="0">
  <autoFilter ref="B43:I67" xr:uid="{65EBE9F0-59F9-4410-A1AD-A07EA0F7AB4A}"/>
  <tableColumns count="8">
    <tableColumn id="9" xr3:uid="{EF96759C-0C24-4F90-A339-482D83D47E32}" name="産業小分類上位２０"/>
    <tableColumn id="10" xr3:uid="{4A63792D-2754-4CF8-8345-C149B2F80161}" name="総数／事業所数" dataCellStyle="桁区切り"/>
    <tableColumn id="11" xr3:uid="{FD9FB376-4FA7-4BE7-AE8C-C1000CB39CAD}" name="総数／構成比" dataDxfId="170"/>
    <tableColumn id="12" xr3:uid="{0C206704-DB8C-4393-8419-1317B388F17A}" name="個人／事業所数" dataCellStyle="桁区切り"/>
    <tableColumn id="13" xr3:uid="{D9F93526-150A-442E-BEB4-152B085C6E05}" name="個人／構成比" dataDxfId="169"/>
    <tableColumn id="14" xr3:uid="{32648B3B-DB76-41A7-B210-505DCBB0DA1F}" name="法人／事業所数" dataCellStyle="桁区切り"/>
    <tableColumn id="15" xr3:uid="{14521F15-7034-4BB6-915B-6F191F829237}" name="法人／構成比" dataDxfId="168"/>
    <tableColumn id="16" xr3:uid="{54E9D8A4-80F5-4978-B011-3822F23D0FB2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7729B510-FC70-4F3E-9ADA-5A74158AA776}" name="LTBL_19365" displayName="LTBL_19365" ref="B4:I20" totalsRowCount="1">
  <autoFilter ref="B4:I19" xr:uid="{7729B510-FC70-4F3E-9ADA-5A74158AA776}"/>
  <tableColumns count="8">
    <tableColumn id="9" xr3:uid="{C6892882-C9CA-4673-8A8A-032646F279E1}" name="産業大分類" totalsRowLabel="合計" totalsRowDxfId="167"/>
    <tableColumn id="10" xr3:uid="{2F57BB84-BF5A-46B0-ADB8-8E6FE16D242F}" name="総数／事業所数" totalsRowFunction="custom" totalsRowDxfId="166" dataCellStyle="桁区切り" totalsRowCellStyle="桁区切り">
      <totalsRowFormula>SUM(LTBL_19365[総数／事業所数])</totalsRowFormula>
    </tableColumn>
    <tableColumn id="11" xr3:uid="{E00A1D10-A802-482D-A661-BA481756FC95}" name="総数／構成比" dataDxfId="165"/>
    <tableColumn id="12" xr3:uid="{F1349525-4110-4F28-ACE4-9656577986E7}" name="個人／事業所数" totalsRowFunction="sum" totalsRowDxfId="164" dataCellStyle="桁区切り" totalsRowCellStyle="桁区切り"/>
    <tableColumn id="13" xr3:uid="{FD81CF5C-51BB-4692-B0B9-100574ACCEF2}" name="個人／構成比" dataDxfId="163"/>
    <tableColumn id="14" xr3:uid="{CA8666E1-EFBA-4EB8-983F-FD37A866EF44}" name="法人／事業所数" totalsRowFunction="sum" totalsRowDxfId="162" dataCellStyle="桁区切り" totalsRowCellStyle="桁区切り"/>
    <tableColumn id="15" xr3:uid="{234EDC9C-0AE3-4517-8AA1-2E808BCD1E8A}" name="法人／構成比" dataDxfId="161"/>
    <tableColumn id="16" xr3:uid="{5946B841-E3E3-4315-A2C4-61310CD429DE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38B8DE9-D8F7-4594-B834-A011572C1CC5}" name="M_TABLE_19201" displayName="M_TABLE_19201" ref="B23:I43" totalsRowShown="0">
  <autoFilter ref="B23:I43" xr:uid="{E38B8DE9-D8F7-4594-B834-A011572C1CC5}"/>
  <tableColumns count="8">
    <tableColumn id="9" xr3:uid="{8DBD5052-82BE-4C8F-87AD-E2548AD1E311}" name="産業中分類上位２０"/>
    <tableColumn id="10" xr3:uid="{5610EC14-07CD-4CA0-A15A-A7872F28F9E9}" name="総数／事業所数" dataCellStyle="桁区切り"/>
    <tableColumn id="11" xr3:uid="{3F077162-7DCF-4236-B414-C5E4812FE740}" name="総数／構成比" dataDxfId="369"/>
    <tableColumn id="12" xr3:uid="{F8E16349-8B9A-4F8E-BE3A-25859A6209C8}" name="個人／事業所数" dataCellStyle="桁区切り"/>
    <tableColumn id="13" xr3:uid="{630520D3-3522-44BE-A002-FFB1EF93393D}" name="個人／構成比" dataDxfId="368"/>
    <tableColumn id="14" xr3:uid="{1A484A5A-6819-45AF-B0BA-0D31CFD8D5CA}" name="法人／事業所数" dataCellStyle="桁区切り"/>
    <tableColumn id="15" xr3:uid="{AEF988DA-F5D7-4E19-9781-B3ABF756DE79}" name="法人／構成比" dataDxfId="367"/>
    <tableColumn id="16" xr3:uid="{CD0B499D-B313-4CE6-82D1-D99BBDC7247C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524C427B-20D4-4B8E-B5FF-3EE4FA368574}" name="M_TABLE_19365" displayName="M_TABLE_19365" ref="B23:I44" totalsRowShown="0">
  <autoFilter ref="B23:I44" xr:uid="{524C427B-20D4-4B8E-B5FF-3EE4FA368574}"/>
  <tableColumns count="8">
    <tableColumn id="9" xr3:uid="{781B001F-A391-4436-BF66-75BEC63A81EC}" name="産業中分類上位２０"/>
    <tableColumn id="10" xr3:uid="{6856B781-246B-4CFA-BFC9-FA58B35A3E05}" name="総数／事業所数" dataCellStyle="桁区切り"/>
    <tableColumn id="11" xr3:uid="{E00C191F-7142-4EFA-9EEF-226521181AE0}" name="総数／構成比" dataDxfId="159"/>
    <tableColumn id="12" xr3:uid="{59AA790F-2CC8-4004-9A51-7586EE14C58E}" name="個人／事業所数" dataCellStyle="桁区切り"/>
    <tableColumn id="13" xr3:uid="{B480B051-CB9D-40A2-9082-7E122F4D7D03}" name="個人／構成比" dataDxfId="158"/>
    <tableColumn id="14" xr3:uid="{1CB8E201-7A64-4C0A-B875-6B204D128FF9}" name="法人／事業所数" dataCellStyle="桁区切り"/>
    <tableColumn id="15" xr3:uid="{4C7A5128-A975-41B6-925B-3D913DFAF9B7}" name="法人／構成比" dataDxfId="157"/>
    <tableColumn id="16" xr3:uid="{1C247A2E-5638-49FF-8368-C93C61FF2904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70CD153E-EB86-4B2F-B72D-2A3E10BC4466}" name="S_TABLE_19365" displayName="S_TABLE_19365" ref="B47:I75" totalsRowShown="0">
  <autoFilter ref="B47:I75" xr:uid="{70CD153E-EB86-4B2F-B72D-2A3E10BC4466}"/>
  <tableColumns count="8">
    <tableColumn id="9" xr3:uid="{18BFD411-EDD9-4F3B-9913-29B870D9B2DC}" name="産業小分類上位２０"/>
    <tableColumn id="10" xr3:uid="{E221FD19-1105-46FC-9AE3-0E27FCD4F6AD}" name="総数／事業所数" dataCellStyle="桁区切り"/>
    <tableColumn id="11" xr3:uid="{D1F08A85-9D37-4D89-8B32-CA7A394D96E8}" name="総数／構成比" dataDxfId="156"/>
    <tableColumn id="12" xr3:uid="{A04F9BD0-DCEC-464A-AD77-4716FE88C214}" name="個人／事業所数" dataCellStyle="桁区切り"/>
    <tableColumn id="13" xr3:uid="{3D2B5EB8-2A92-4B32-B937-E95DC50CAC88}" name="個人／構成比" dataDxfId="155"/>
    <tableColumn id="14" xr3:uid="{24137EC5-B97E-47EF-8BAE-DC6FC3A40BA9}" name="法人／事業所数" dataCellStyle="桁区切り"/>
    <tableColumn id="15" xr3:uid="{D9184B88-B15B-45ED-A0E9-91C4C29D10F1}" name="法人／構成比" dataDxfId="154"/>
    <tableColumn id="16" xr3:uid="{624F6E1A-2229-4C18-9023-D7EBB38FA8B8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C3D9E373-9077-487D-AA8B-051CD5A1BC60}" name="LTBL_19366" displayName="LTBL_19366" ref="B4:I20" totalsRowCount="1">
  <autoFilter ref="B4:I19" xr:uid="{C3D9E373-9077-487D-AA8B-051CD5A1BC60}"/>
  <tableColumns count="8">
    <tableColumn id="9" xr3:uid="{28128D8F-0298-4097-9582-44C377FF9F21}" name="産業大分類" totalsRowLabel="合計" totalsRowDxfId="153"/>
    <tableColumn id="10" xr3:uid="{4C596435-E613-4F48-9675-C6227B2593D9}" name="総数／事業所数" totalsRowFunction="custom" totalsRowDxfId="152" dataCellStyle="桁区切り" totalsRowCellStyle="桁区切り">
      <totalsRowFormula>SUM(LTBL_19366[総数／事業所数])</totalsRowFormula>
    </tableColumn>
    <tableColumn id="11" xr3:uid="{3F37CBBB-7A9F-4D9E-92F5-0A56C95E2084}" name="総数／構成比" dataDxfId="151"/>
    <tableColumn id="12" xr3:uid="{147EADEF-9FF4-477B-A20B-03C1ECFBC5E4}" name="個人／事業所数" totalsRowFunction="sum" totalsRowDxfId="150" dataCellStyle="桁区切り" totalsRowCellStyle="桁区切り"/>
    <tableColumn id="13" xr3:uid="{C66B58E3-4A76-47D8-A3AA-F819693FA318}" name="個人／構成比" dataDxfId="149"/>
    <tableColumn id="14" xr3:uid="{6C2B83B0-3A60-4509-9715-D5EC4868C364}" name="法人／事業所数" totalsRowFunction="sum" totalsRowDxfId="148" dataCellStyle="桁区切り" totalsRowCellStyle="桁区切り"/>
    <tableColumn id="15" xr3:uid="{52238547-D1D2-4CC8-872C-7FB8502C1439}" name="法人／構成比" dataDxfId="147"/>
    <tableColumn id="16" xr3:uid="{C42E6D12-888A-4D0F-B905-16F6B7E34A32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F2251E0-EE75-4DC5-8E96-7B24C9F590A9}" name="M_TABLE_19366" displayName="M_TABLE_19366" ref="B23:I45" totalsRowShown="0">
  <autoFilter ref="B23:I45" xr:uid="{3F2251E0-EE75-4DC5-8E96-7B24C9F590A9}"/>
  <tableColumns count="8">
    <tableColumn id="9" xr3:uid="{621B080A-ED57-4EFC-B855-E347FEE961C5}" name="産業中分類上位２０"/>
    <tableColumn id="10" xr3:uid="{BB7511CD-E6DB-4171-ACE6-FBA5A480146A}" name="総数／事業所数" dataCellStyle="桁区切り"/>
    <tableColumn id="11" xr3:uid="{EA157FD8-2D2C-4FA3-A13C-570ED43516A8}" name="総数／構成比" dataDxfId="145"/>
    <tableColumn id="12" xr3:uid="{68CAC0AA-B109-442D-A238-118D56F5CC06}" name="個人／事業所数" dataCellStyle="桁区切り"/>
    <tableColumn id="13" xr3:uid="{D910BAAA-9F50-483A-8CEB-952104A6AE62}" name="個人／構成比" dataDxfId="144"/>
    <tableColumn id="14" xr3:uid="{8790DA1A-1DBD-466B-971A-6A01DDB211A7}" name="法人／事業所数" dataCellStyle="桁区切り"/>
    <tableColumn id="15" xr3:uid="{0A14CD51-3F7A-4CFD-B861-2A1BF47E2C00}" name="法人／構成比" dataDxfId="143"/>
    <tableColumn id="16" xr3:uid="{242242CC-DA6D-4626-B892-F6699AB657AB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53722E38-1552-4E21-B903-34DD12297C09}" name="S_TABLE_19366" displayName="S_TABLE_19366" ref="B48:I68" totalsRowShown="0">
  <autoFilter ref="B48:I68" xr:uid="{53722E38-1552-4E21-B903-34DD12297C09}"/>
  <tableColumns count="8">
    <tableColumn id="9" xr3:uid="{EB047ABF-13CC-497C-8476-9CD32AE2B525}" name="産業小分類上位２０"/>
    <tableColumn id="10" xr3:uid="{013DEA87-4AB5-4056-8073-49F3D649E8EE}" name="総数／事業所数" dataCellStyle="桁区切り"/>
    <tableColumn id="11" xr3:uid="{71A8AA4E-3755-4BF1-9BB1-157334B1C73D}" name="総数／構成比" dataDxfId="142"/>
    <tableColumn id="12" xr3:uid="{2D1D5543-5C47-4392-A662-2991845ABEDA}" name="個人／事業所数" dataCellStyle="桁区切り"/>
    <tableColumn id="13" xr3:uid="{F1B7852C-87BD-4F28-8276-884F827DFC3A}" name="個人／構成比" dataDxfId="141"/>
    <tableColumn id="14" xr3:uid="{E6AD8D3D-C810-495A-A16A-676042040A73}" name="法人／事業所数" dataCellStyle="桁区切り"/>
    <tableColumn id="15" xr3:uid="{623AC411-0814-44CF-A550-92FF2EC935F6}" name="法人／構成比" dataDxfId="140"/>
    <tableColumn id="16" xr3:uid="{12A53183-9E6B-454E-A95E-79E806D3ECCB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9370D230-17B9-4297-B8F7-BA364447A981}" name="LTBL_19368" displayName="LTBL_19368" ref="B4:I20" totalsRowCount="1">
  <autoFilter ref="B4:I19" xr:uid="{9370D230-17B9-4297-B8F7-BA364447A981}"/>
  <tableColumns count="8">
    <tableColumn id="9" xr3:uid="{26A5F4CE-3179-45E3-87A5-C24A0D74D6A6}" name="産業大分類" totalsRowLabel="合計" totalsRowDxfId="139"/>
    <tableColumn id="10" xr3:uid="{1F95FB4A-96E1-4F5E-A99E-159B72D21214}" name="総数／事業所数" totalsRowFunction="custom" totalsRowDxfId="138" dataCellStyle="桁区切り" totalsRowCellStyle="桁区切り">
      <totalsRowFormula>SUM(LTBL_19368[総数／事業所数])</totalsRowFormula>
    </tableColumn>
    <tableColumn id="11" xr3:uid="{C9357CF4-3F41-47F8-BF5F-4369CCC23DB7}" name="総数／構成比" dataDxfId="137"/>
    <tableColumn id="12" xr3:uid="{0905E29A-4645-46E4-8B85-BC87D79CE043}" name="個人／事業所数" totalsRowFunction="sum" totalsRowDxfId="136" dataCellStyle="桁区切り" totalsRowCellStyle="桁区切り"/>
    <tableColumn id="13" xr3:uid="{0EDB4990-8177-4155-8D4C-AC30AE041A85}" name="個人／構成比" dataDxfId="135"/>
    <tableColumn id="14" xr3:uid="{0BAA2D34-F87E-4B20-92C8-AB1544BF100D}" name="法人／事業所数" totalsRowFunction="sum" totalsRowDxfId="134" dataCellStyle="桁区切り" totalsRowCellStyle="桁区切り"/>
    <tableColumn id="15" xr3:uid="{C65F8B0A-50E1-4BB0-91A0-C26C10FE9EAF}" name="法人／構成比" dataDxfId="133"/>
    <tableColumn id="16" xr3:uid="{F779D4B7-44CA-4A6B-B2E1-179A7F7C7D06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460ED0E-8E53-4072-AF82-8B249AAF3D36}" name="M_TABLE_19368" displayName="M_TABLE_19368" ref="B23:I47" totalsRowShown="0">
  <autoFilter ref="B23:I47" xr:uid="{7460ED0E-8E53-4072-AF82-8B249AAF3D36}"/>
  <tableColumns count="8">
    <tableColumn id="9" xr3:uid="{6F993B9E-CE46-4921-9F37-6BD3FABD1E25}" name="産業中分類上位２０"/>
    <tableColumn id="10" xr3:uid="{2F59C67B-57CB-40C9-AD60-7A26539F9E05}" name="総数／事業所数" dataCellStyle="桁区切り"/>
    <tableColumn id="11" xr3:uid="{0F76D1FE-3164-4153-802E-E17E1232CC97}" name="総数／構成比" dataDxfId="131"/>
    <tableColumn id="12" xr3:uid="{B67569F7-1217-4A0B-AC6E-124850F22A5C}" name="個人／事業所数" dataCellStyle="桁区切り"/>
    <tableColumn id="13" xr3:uid="{5E1B7D89-6A4C-4B01-B03E-166C69DF7F13}" name="個人／構成比" dataDxfId="130"/>
    <tableColumn id="14" xr3:uid="{9C91E499-2D29-4C38-A517-5154205635D8}" name="法人／事業所数" dataCellStyle="桁区切り"/>
    <tableColumn id="15" xr3:uid="{881DAD02-2048-4A6C-8349-0B1843797C31}" name="法人／構成比" dataDxfId="129"/>
    <tableColumn id="16" xr3:uid="{0E7FADC2-05DC-4E0D-84F3-4F9BFF61695C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7A8CE62F-0313-400E-9C03-0A06A7EB90BF}" name="S_TABLE_19368" displayName="S_TABLE_19368" ref="B50:I76" totalsRowShown="0">
  <autoFilter ref="B50:I76" xr:uid="{7A8CE62F-0313-400E-9C03-0A06A7EB90BF}"/>
  <tableColumns count="8">
    <tableColumn id="9" xr3:uid="{6340DA1B-5B6F-4F31-8469-4436EFAFC4CE}" name="産業小分類上位２０"/>
    <tableColumn id="10" xr3:uid="{0DBD9561-8083-4AF8-839D-1C86AAB8A9FA}" name="総数／事業所数" dataCellStyle="桁区切り"/>
    <tableColumn id="11" xr3:uid="{FEA64CFA-DCA9-4F4A-AC5E-08F08C3E732D}" name="総数／構成比" dataDxfId="128"/>
    <tableColumn id="12" xr3:uid="{58D45E9F-0BC7-4B32-8BBF-2AC054696694}" name="個人／事業所数" dataCellStyle="桁区切り"/>
    <tableColumn id="13" xr3:uid="{C7D7F569-FF26-443C-8FAD-D15D7E2771D6}" name="個人／構成比" dataDxfId="127"/>
    <tableColumn id="14" xr3:uid="{39F5F14C-93D8-4DEC-8A13-DB12FF140612}" name="法人／事業所数" dataCellStyle="桁区切り"/>
    <tableColumn id="15" xr3:uid="{07A6AD39-9399-4F6A-889A-81EF3744B4D7}" name="法人／構成比" dataDxfId="126"/>
    <tableColumn id="16" xr3:uid="{936598E3-8C11-4842-B662-BAEA53628822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3FFCED13-BDF1-4836-BDD0-7CBD7AD1B722}" name="LTBL_19384" displayName="LTBL_19384" ref="B4:I20" totalsRowCount="1">
  <autoFilter ref="B4:I19" xr:uid="{3FFCED13-BDF1-4836-BDD0-7CBD7AD1B722}"/>
  <tableColumns count="8">
    <tableColumn id="9" xr3:uid="{8572C5FD-3911-4B0D-AF8D-1693701291A1}" name="産業大分類" totalsRowLabel="合計" totalsRowDxfId="125"/>
    <tableColumn id="10" xr3:uid="{B0915844-6352-4107-BF92-6EB4EC384BA0}" name="総数／事業所数" totalsRowFunction="custom" totalsRowDxfId="124" dataCellStyle="桁区切り" totalsRowCellStyle="桁区切り">
      <totalsRowFormula>SUM(LTBL_19384[総数／事業所数])</totalsRowFormula>
    </tableColumn>
    <tableColumn id="11" xr3:uid="{42FF66AF-DAAF-4EBC-8A59-6844D1539803}" name="総数／構成比" dataDxfId="123"/>
    <tableColumn id="12" xr3:uid="{19B2B45C-AC98-4F0B-B76E-DDAAD9C98BB1}" name="個人／事業所数" totalsRowFunction="sum" totalsRowDxfId="122" dataCellStyle="桁区切り" totalsRowCellStyle="桁区切り"/>
    <tableColumn id="13" xr3:uid="{5296ADC3-96E5-4A52-9B12-7DEC593C2C1E}" name="個人／構成比" dataDxfId="121"/>
    <tableColumn id="14" xr3:uid="{D04C5501-6EA5-40E7-B877-5276AF199AF7}" name="法人／事業所数" totalsRowFunction="sum" totalsRowDxfId="120" dataCellStyle="桁区切り" totalsRowCellStyle="桁区切り"/>
    <tableColumn id="15" xr3:uid="{23A73C03-9C33-44BF-8887-76256F8647A9}" name="法人／構成比" dataDxfId="119"/>
    <tableColumn id="16" xr3:uid="{91C2859D-21EE-4BD6-8C1C-3A8DB95F2620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A537E89D-0A65-48E4-8438-15ECC0BA5CBC}" name="M_TABLE_19384" displayName="M_TABLE_19384" ref="B23:I43" totalsRowShown="0">
  <autoFilter ref="B23:I43" xr:uid="{A537E89D-0A65-48E4-8438-15ECC0BA5CBC}"/>
  <tableColumns count="8">
    <tableColumn id="9" xr3:uid="{7DC665EC-B598-4147-A440-FC8F6768F096}" name="産業中分類上位２０"/>
    <tableColumn id="10" xr3:uid="{6515D06C-EC81-4B61-B23C-1D0C7F14D1A1}" name="総数／事業所数" dataCellStyle="桁区切り"/>
    <tableColumn id="11" xr3:uid="{48509DF3-28F5-49E9-A62E-426F9992E03B}" name="総数／構成比" dataDxfId="117"/>
    <tableColumn id="12" xr3:uid="{1E68E1C6-CBB7-423C-B34A-9767BA603BB8}" name="個人／事業所数" dataCellStyle="桁区切り"/>
    <tableColumn id="13" xr3:uid="{6A0E6A89-5A62-4B2F-B608-31FEF10917EA}" name="個人／構成比" dataDxfId="116"/>
    <tableColumn id="14" xr3:uid="{EC60E55C-ED5A-4936-9CBF-930A933ED1ED}" name="法人／事業所数" dataCellStyle="桁区切り"/>
    <tableColumn id="15" xr3:uid="{18A3E452-5B1B-48FB-8F18-067D5806DF25}" name="法人／構成比" dataDxfId="115"/>
    <tableColumn id="16" xr3:uid="{90F280F3-2DF4-4316-BA89-186E726F2511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18F34F8-C43C-435D-9206-D5EF73160A11}" name="S_TABLE_19201" displayName="S_TABLE_19201" ref="B46:I66" totalsRowShown="0">
  <autoFilter ref="B46:I66" xr:uid="{818F34F8-C43C-435D-9206-D5EF73160A11}"/>
  <tableColumns count="8">
    <tableColumn id="9" xr3:uid="{D5FB4E3C-DB78-4092-90BD-D354BC7321AB}" name="産業小分類上位２０"/>
    <tableColumn id="10" xr3:uid="{6B0A6A53-1A3C-4CD9-B8CA-170568E94953}" name="総数／事業所数" dataCellStyle="桁区切り"/>
    <tableColumn id="11" xr3:uid="{337A42AA-7DA6-4A56-A76F-9C189AD36B26}" name="総数／構成比" dataDxfId="366"/>
    <tableColumn id="12" xr3:uid="{2E928877-2E61-49E8-BF06-8EB278EF63D7}" name="個人／事業所数" dataCellStyle="桁区切り"/>
    <tableColumn id="13" xr3:uid="{93AD1632-E611-4737-97FE-741D0C51FC02}" name="個人／構成比" dataDxfId="365"/>
    <tableColumn id="14" xr3:uid="{08893918-2CD3-4541-8D02-C08E23839B74}" name="法人／事業所数" dataCellStyle="桁区切り"/>
    <tableColumn id="15" xr3:uid="{93FAB275-9CCF-4D45-AD2F-B78FCED5163B}" name="法人／構成比" dataDxfId="364"/>
    <tableColumn id="16" xr3:uid="{379B7168-5E67-469B-BA4B-E8C41AF766D7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A6ED7F8D-D870-41AC-88D0-89C0E731FBFA}" name="S_TABLE_19384" displayName="S_TABLE_19384" ref="B46:I66" totalsRowShown="0">
  <autoFilter ref="B46:I66" xr:uid="{A6ED7F8D-D870-41AC-88D0-89C0E731FBFA}"/>
  <tableColumns count="8">
    <tableColumn id="9" xr3:uid="{76160458-9BAC-461E-BD6C-8768D126AF74}" name="産業小分類上位２０"/>
    <tableColumn id="10" xr3:uid="{5556B447-1F5D-425B-8904-021A6EA295DE}" name="総数／事業所数" dataCellStyle="桁区切り"/>
    <tableColumn id="11" xr3:uid="{DF997C56-2A51-4EB7-B5AE-7C6A45F5AC92}" name="総数／構成比" dataDxfId="114"/>
    <tableColumn id="12" xr3:uid="{3D2B533D-AD02-4243-AE8C-D82C78907675}" name="個人／事業所数" dataCellStyle="桁区切り"/>
    <tableColumn id="13" xr3:uid="{4E0B9EBE-D868-410B-B691-342C1EC31B73}" name="個人／構成比" dataDxfId="113"/>
    <tableColumn id="14" xr3:uid="{4610DAA8-6C28-4AEA-9E41-FB1D5F12903C}" name="法人／事業所数" dataCellStyle="桁区切り"/>
    <tableColumn id="15" xr3:uid="{6E3D8CF5-6E1A-4DFF-8C31-8D951610DB8A}" name="法人／構成比" dataDxfId="112"/>
    <tableColumn id="16" xr3:uid="{076E33DD-DEFC-42D0-AE4A-E8431DD233E0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3670D19A-4564-4E8D-9F2D-58C1F10E83B1}" name="LTBL_19422" displayName="LTBL_19422" ref="B4:I20" totalsRowCount="1">
  <autoFilter ref="B4:I19" xr:uid="{3670D19A-4564-4E8D-9F2D-58C1F10E83B1}"/>
  <tableColumns count="8">
    <tableColumn id="9" xr3:uid="{AF0BBB6C-AD58-4CA5-B6A2-0CE73CA1A4DE}" name="産業大分類" totalsRowLabel="合計" totalsRowDxfId="111"/>
    <tableColumn id="10" xr3:uid="{5E01B310-4179-443C-9996-477A86EB3299}" name="総数／事業所数" totalsRowFunction="custom" totalsRowDxfId="110" dataCellStyle="桁区切り" totalsRowCellStyle="桁区切り">
      <totalsRowFormula>SUM(LTBL_19422[総数／事業所数])</totalsRowFormula>
    </tableColumn>
    <tableColumn id="11" xr3:uid="{5A5DD076-9C9A-487F-8251-B4CB284DC828}" name="総数／構成比" dataDxfId="109"/>
    <tableColumn id="12" xr3:uid="{CBE6F7D5-F379-43A8-B4E3-C55CC55E84B7}" name="個人／事業所数" totalsRowFunction="sum" totalsRowDxfId="108" dataCellStyle="桁区切り" totalsRowCellStyle="桁区切り"/>
    <tableColumn id="13" xr3:uid="{524EF23A-4097-4196-BC3A-7CDAB3A11E40}" name="個人／構成比" dataDxfId="107"/>
    <tableColumn id="14" xr3:uid="{DC26E7A7-1A67-48A8-912D-1636FD33AA58}" name="法人／事業所数" totalsRowFunction="sum" totalsRowDxfId="106" dataCellStyle="桁区切り" totalsRowCellStyle="桁区切り"/>
    <tableColumn id="15" xr3:uid="{95E2ECC2-5163-4C84-8C56-2C0034088E2A}" name="法人／構成比" dataDxfId="105"/>
    <tableColumn id="16" xr3:uid="{CA128EE2-A99F-4B5D-9E4D-56F9044B60E4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38CDDE0E-6E51-4589-8A05-113A7D6333F5}" name="M_TABLE_19422" displayName="M_TABLE_19422" ref="B23:I50" totalsRowShown="0">
  <autoFilter ref="B23:I50" xr:uid="{38CDDE0E-6E51-4589-8A05-113A7D6333F5}"/>
  <tableColumns count="8">
    <tableColumn id="9" xr3:uid="{BF7C9D36-70A2-4AA4-B848-DD7D3D2711EE}" name="産業中分類上位２０"/>
    <tableColumn id="10" xr3:uid="{AA61B8FE-781D-4014-AF07-E409EEBD76E2}" name="総数／事業所数" dataCellStyle="桁区切り"/>
    <tableColumn id="11" xr3:uid="{0A640E2A-18AC-4C30-85AF-F76525F10758}" name="総数／構成比" dataDxfId="103"/>
    <tableColumn id="12" xr3:uid="{FF6EABC0-F63C-42D2-85DC-7959B165EF14}" name="個人／事業所数" dataCellStyle="桁区切り"/>
    <tableColumn id="13" xr3:uid="{CEF1D021-7A6A-4C7B-A9DB-73E14238EACD}" name="個人／構成比" dataDxfId="102"/>
    <tableColumn id="14" xr3:uid="{5D768B70-D1F3-4EBE-85AC-75E9A5154B8E}" name="法人／事業所数" dataCellStyle="桁区切り"/>
    <tableColumn id="15" xr3:uid="{BFDD1172-2DA6-4922-9A68-1AE76BE8DF6D}" name="法人／構成比" dataDxfId="101"/>
    <tableColumn id="16" xr3:uid="{7EC2FDC3-AE9C-49AB-96BC-73905F05B76D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7AB8B8A2-2D6F-4A5B-8058-6A5B331EB2D4}" name="S_TABLE_19422" displayName="S_TABLE_19422" ref="B53:I94" totalsRowShown="0">
  <autoFilter ref="B53:I94" xr:uid="{7AB8B8A2-2D6F-4A5B-8058-6A5B331EB2D4}"/>
  <tableColumns count="8">
    <tableColumn id="9" xr3:uid="{50DEEE2B-118D-4772-A86C-63798DB71024}" name="産業小分類上位２０"/>
    <tableColumn id="10" xr3:uid="{9C825204-6675-4900-89F0-3A2589160F02}" name="総数／事業所数" dataCellStyle="桁区切り"/>
    <tableColumn id="11" xr3:uid="{EBEEEE60-D021-4CDA-A667-CB0D7D53CC05}" name="総数／構成比" dataDxfId="100"/>
    <tableColumn id="12" xr3:uid="{F49A7F1F-6A55-449D-8E17-680A15F4BDBC}" name="個人／事業所数" dataCellStyle="桁区切り"/>
    <tableColumn id="13" xr3:uid="{1BDB7BC4-B0F1-43CD-9B22-EEE752E77FFB}" name="個人／構成比" dataDxfId="99"/>
    <tableColumn id="14" xr3:uid="{57768211-913C-4B52-AE83-0D52379F5E95}" name="法人／事業所数" dataCellStyle="桁区切り"/>
    <tableColumn id="15" xr3:uid="{3F69EE5B-FC70-4831-89C1-3C263D4FCC1A}" name="法人／構成比" dataDxfId="98"/>
    <tableColumn id="16" xr3:uid="{A2E48DD3-8198-4827-9172-62E35562A3E7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D9470703-E84A-439B-89C8-176B7C2183D5}" name="LTBL_19423" displayName="LTBL_19423" ref="B4:I20" totalsRowCount="1">
  <autoFilter ref="B4:I19" xr:uid="{D9470703-E84A-439B-89C8-176B7C2183D5}"/>
  <tableColumns count="8">
    <tableColumn id="9" xr3:uid="{739A9D06-4A14-4499-A18E-FEE45D47225E}" name="産業大分類" totalsRowLabel="合計" totalsRowDxfId="97"/>
    <tableColumn id="10" xr3:uid="{D554B668-F19C-4080-80F5-A7D265863951}" name="総数／事業所数" totalsRowFunction="custom" totalsRowDxfId="96" dataCellStyle="桁区切り" totalsRowCellStyle="桁区切り">
      <totalsRowFormula>SUM(LTBL_19423[総数／事業所数])</totalsRowFormula>
    </tableColumn>
    <tableColumn id="11" xr3:uid="{FC59EED2-1A32-4CEA-A979-5760C72E820F}" name="総数／構成比" dataDxfId="95"/>
    <tableColumn id="12" xr3:uid="{E7865F8E-289D-4FB8-A2A8-983841927D4B}" name="個人／事業所数" totalsRowFunction="sum" totalsRowDxfId="94" dataCellStyle="桁区切り" totalsRowCellStyle="桁区切り"/>
    <tableColumn id="13" xr3:uid="{A23257A0-92DA-4EFF-8D55-ACCE852F6036}" name="個人／構成比" dataDxfId="93"/>
    <tableColumn id="14" xr3:uid="{D27048A1-80C2-4B9D-9DF9-D0E611BDE786}" name="法人／事業所数" totalsRowFunction="sum" totalsRowDxfId="92" dataCellStyle="桁区切り" totalsRowCellStyle="桁区切り"/>
    <tableColumn id="15" xr3:uid="{AD8EA2F1-C836-4511-AE0F-06A398484A9E}" name="法人／構成比" dataDxfId="91"/>
    <tableColumn id="16" xr3:uid="{1E27659E-5B35-4164-BFFA-107FF9E2DB2A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48680C5C-7E6F-4EF7-B489-97D586B6A994}" name="M_TABLE_19423" displayName="M_TABLE_19423" ref="B23:I47" totalsRowShown="0">
  <autoFilter ref="B23:I47" xr:uid="{48680C5C-7E6F-4EF7-B489-97D586B6A994}"/>
  <tableColumns count="8">
    <tableColumn id="9" xr3:uid="{CB93F9BC-2D76-473F-9630-9A4670CF9DFE}" name="産業中分類上位２０"/>
    <tableColumn id="10" xr3:uid="{37DCE589-15B6-430F-83A9-2F368B60B9BE}" name="総数／事業所数" dataCellStyle="桁区切り"/>
    <tableColumn id="11" xr3:uid="{116B4E23-9FF9-4354-8E83-538B3C740447}" name="総数／構成比" dataDxfId="89"/>
    <tableColumn id="12" xr3:uid="{575D6A58-F04D-41B9-AA85-898F396607EF}" name="個人／事業所数" dataCellStyle="桁区切り"/>
    <tableColumn id="13" xr3:uid="{352EB210-ED9E-4459-9176-B1C07EBEE784}" name="個人／構成比" dataDxfId="88"/>
    <tableColumn id="14" xr3:uid="{F96E8200-7619-4C3B-8371-6E141850C8EA}" name="法人／事業所数" dataCellStyle="桁区切り"/>
    <tableColumn id="15" xr3:uid="{5CBAA645-65CF-4CD5-9B82-73B17E5637A8}" name="法人／構成比" dataDxfId="87"/>
    <tableColumn id="16" xr3:uid="{2D014F32-1F00-4C37-A98A-D15A8CE76D07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4C5F7F28-F348-47AD-9C5F-6B844EC300AE}" name="S_TABLE_19423" displayName="S_TABLE_19423" ref="B50:I74" totalsRowShown="0">
  <autoFilter ref="B50:I74" xr:uid="{4C5F7F28-F348-47AD-9C5F-6B844EC300AE}"/>
  <tableColumns count="8">
    <tableColumn id="9" xr3:uid="{205A2A03-FFAB-4696-AA73-65FBBFD80F57}" name="産業小分類上位２０"/>
    <tableColumn id="10" xr3:uid="{89F8EFBC-24B1-4C92-ACFB-28F7F2DA47CB}" name="総数／事業所数" dataCellStyle="桁区切り"/>
    <tableColumn id="11" xr3:uid="{376CBF04-1FEF-4C22-B3EE-72908E9029F3}" name="総数／構成比" dataDxfId="86"/>
    <tableColumn id="12" xr3:uid="{79BC7064-E5D3-4913-B618-31543505EDF9}" name="個人／事業所数" dataCellStyle="桁区切り"/>
    <tableColumn id="13" xr3:uid="{B47462AF-AF19-4EF6-B0E7-B07AB934E4D5}" name="個人／構成比" dataDxfId="85"/>
    <tableColumn id="14" xr3:uid="{CDF19198-EF4E-45EC-A49A-AA924E1BE247}" name="法人／事業所数" dataCellStyle="桁区切り"/>
    <tableColumn id="15" xr3:uid="{CE355696-7886-4CCD-B6A7-6CC4A547BD97}" name="法人／構成比" dataDxfId="84"/>
    <tableColumn id="16" xr3:uid="{D5E4DA79-90BB-4F5E-867B-66F594D70AF6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13BE9E50-9F4B-4C77-938A-BD3A23857718}" name="LTBL_19424" displayName="LTBL_19424" ref="B4:I20" totalsRowCount="1">
  <autoFilter ref="B4:I19" xr:uid="{13BE9E50-9F4B-4C77-938A-BD3A23857718}"/>
  <tableColumns count="8">
    <tableColumn id="9" xr3:uid="{85522417-16D0-4F2E-9053-287FF4A54EB0}" name="産業大分類" totalsRowLabel="合計" totalsRowDxfId="83"/>
    <tableColumn id="10" xr3:uid="{E03C73DB-346E-4C77-B886-CFA073B04AE8}" name="総数／事業所数" totalsRowFunction="custom" totalsRowDxfId="82" dataCellStyle="桁区切り" totalsRowCellStyle="桁区切り">
      <totalsRowFormula>SUM(LTBL_19424[総数／事業所数])</totalsRowFormula>
    </tableColumn>
    <tableColumn id="11" xr3:uid="{BD39C797-8BC1-4740-849D-908DB1AFA956}" name="総数／構成比" dataDxfId="81"/>
    <tableColumn id="12" xr3:uid="{52D1D08A-C86F-4D61-921B-F85005A0AA59}" name="個人／事業所数" totalsRowFunction="sum" totalsRowDxfId="80" dataCellStyle="桁区切り" totalsRowCellStyle="桁区切り"/>
    <tableColumn id="13" xr3:uid="{01BA972F-D104-41B6-9FA4-2E8F9E786747}" name="個人／構成比" dataDxfId="79"/>
    <tableColumn id="14" xr3:uid="{F1286A3D-61DD-41BE-B7B1-C7B37BD882A5}" name="法人／事業所数" totalsRowFunction="sum" totalsRowDxfId="78" dataCellStyle="桁区切り" totalsRowCellStyle="桁区切り"/>
    <tableColumn id="15" xr3:uid="{B66122B1-0025-4B2B-BFB7-FB51F69129FD}" name="法人／構成比" dataDxfId="77"/>
    <tableColumn id="16" xr3:uid="{CE0EA91D-0C70-414B-9B2B-7717E0D52F45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4BC8463B-8B3E-491F-84BC-EFC3428F8BBA}" name="M_TABLE_19424" displayName="M_TABLE_19424" ref="B23:I44" totalsRowShown="0">
  <autoFilter ref="B23:I44" xr:uid="{4BC8463B-8B3E-491F-84BC-EFC3428F8BBA}"/>
  <tableColumns count="8">
    <tableColumn id="9" xr3:uid="{5EBC88C2-4081-48C8-88F4-8BDD9321B201}" name="産業中分類上位２０"/>
    <tableColumn id="10" xr3:uid="{2B286D80-68CB-41C0-A2B4-332555356675}" name="総数／事業所数" dataCellStyle="桁区切り"/>
    <tableColumn id="11" xr3:uid="{20A4E8C6-3D8D-4822-AF5B-EE9D33BFE4F0}" name="総数／構成比" dataDxfId="75"/>
    <tableColumn id="12" xr3:uid="{FBCD87EB-A454-4496-B2F4-59A51A936672}" name="個人／事業所数" dataCellStyle="桁区切り"/>
    <tableColumn id="13" xr3:uid="{4991BFD5-DD2D-432A-BF77-3BEE2EF3EC54}" name="個人／構成比" dataDxfId="74"/>
    <tableColumn id="14" xr3:uid="{9230686E-7663-40BD-8EB3-B605EE64458B}" name="法人／事業所数" dataCellStyle="桁区切り"/>
    <tableColumn id="15" xr3:uid="{CE4694C6-6990-4A19-B8D9-CE388EF94067}" name="法人／構成比" dataDxfId="73"/>
    <tableColumn id="16" xr3:uid="{BBBF1C06-B8E0-4B88-BFD0-52A9E0A7F8B1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8DB8FF22-B3D4-4AA1-B2E0-D7A0E9D79A49}" name="S_TABLE_19424" displayName="S_TABLE_19424" ref="B47:I70" totalsRowShown="0">
  <autoFilter ref="B47:I70" xr:uid="{8DB8FF22-B3D4-4AA1-B2E0-D7A0E9D79A49}"/>
  <tableColumns count="8">
    <tableColumn id="9" xr3:uid="{5E284023-0B24-440E-B8EC-6B00C877980D}" name="産業小分類上位２０"/>
    <tableColumn id="10" xr3:uid="{A0C85E29-723E-40B1-930E-8351235D861F}" name="総数／事業所数" dataCellStyle="桁区切り"/>
    <tableColumn id="11" xr3:uid="{27729A5D-ABA3-415A-B5F9-9E03AF095CC1}" name="総数／構成比" dataDxfId="72"/>
    <tableColumn id="12" xr3:uid="{F2849423-4CDF-49AC-9166-A1463D8D9628}" name="個人／事業所数" dataCellStyle="桁区切り"/>
    <tableColumn id="13" xr3:uid="{13454884-7EE0-409E-BE0A-B4EB03E15821}" name="個人／構成比" dataDxfId="71"/>
    <tableColumn id="14" xr3:uid="{23836DB9-116F-4989-A6B1-EE873E51BB00}" name="法人／事業所数" dataCellStyle="桁区切り"/>
    <tableColumn id="15" xr3:uid="{83E460BC-83F2-4D72-A143-66905889B8EF}" name="法人／構成比" dataDxfId="70"/>
    <tableColumn id="16" xr3:uid="{03DEC409-BD24-4798-9B2C-CFC0BABCB0F1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CF16794-04E2-4A6E-8BFD-31EDC57A1A59}" name="LTBL_19202" displayName="LTBL_19202" ref="B4:I20" totalsRowCount="1">
  <autoFilter ref="B4:I19" xr:uid="{7CF16794-04E2-4A6E-8BFD-31EDC57A1A59}"/>
  <tableColumns count="8">
    <tableColumn id="9" xr3:uid="{9C2219B7-9FD9-41D6-B17F-0B0A99002C2A}" name="産業大分類" totalsRowLabel="合計" totalsRowDxfId="363"/>
    <tableColumn id="10" xr3:uid="{7BF6D5A1-AB36-4D01-95EB-0B2D0FE2F58C}" name="総数／事業所数" totalsRowFunction="custom" totalsRowDxfId="362" dataCellStyle="桁区切り" totalsRowCellStyle="桁区切り">
      <totalsRowFormula>SUM(LTBL_19202[総数／事業所数])</totalsRowFormula>
    </tableColumn>
    <tableColumn id="11" xr3:uid="{4C8B744A-9A88-4784-A81E-ED2876672A9B}" name="総数／構成比" dataDxfId="361"/>
    <tableColumn id="12" xr3:uid="{7E84280F-46C2-43CE-ABFC-513115D2E1B8}" name="個人／事業所数" totalsRowFunction="sum" totalsRowDxfId="360" dataCellStyle="桁区切り" totalsRowCellStyle="桁区切り"/>
    <tableColumn id="13" xr3:uid="{0AAE7E60-64BF-442A-B128-2809B9481BC3}" name="個人／構成比" dataDxfId="359"/>
    <tableColumn id="14" xr3:uid="{77218691-B0BC-4E9D-8628-F18F4C54BBD2}" name="法人／事業所数" totalsRowFunction="sum" totalsRowDxfId="358" dataCellStyle="桁区切り" totalsRowCellStyle="桁区切り"/>
    <tableColumn id="15" xr3:uid="{CA9B9D65-194E-4C9A-BD1E-776CE048CE3A}" name="法人／構成比" dataDxfId="357"/>
    <tableColumn id="16" xr3:uid="{51C0E7B8-33F7-4EE8-9FA8-260682E13716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332742C8-D0DF-40EB-9736-895EE93407B4}" name="LTBL_19425" displayName="LTBL_19425" ref="B4:I20" totalsRowCount="1">
  <autoFilter ref="B4:I19" xr:uid="{332742C8-D0DF-40EB-9736-895EE93407B4}"/>
  <tableColumns count="8">
    <tableColumn id="9" xr3:uid="{B8C67DEA-78CA-4EF6-98EE-9A64EB9C28EF}" name="産業大分類" totalsRowLabel="合計" totalsRowDxfId="69"/>
    <tableColumn id="10" xr3:uid="{FB8BD123-05BE-4364-A839-EA289F2CFFE9}" name="総数／事業所数" totalsRowFunction="custom" totalsRowDxfId="68" dataCellStyle="桁区切り" totalsRowCellStyle="桁区切り">
      <totalsRowFormula>SUM(LTBL_19425[総数／事業所数])</totalsRowFormula>
    </tableColumn>
    <tableColumn id="11" xr3:uid="{E9CEF950-6164-4869-9E0A-66CD134177FE}" name="総数／構成比" dataDxfId="67"/>
    <tableColumn id="12" xr3:uid="{9EC49A0A-9C44-4E4F-A2CB-58DF8BA8DF3E}" name="個人／事業所数" totalsRowFunction="sum" totalsRowDxfId="66" dataCellStyle="桁区切り" totalsRowCellStyle="桁区切り"/>
    <tableColumn id="13" xr3:uid="{0EF41D4A-E8E9-4800-8CD5-52D339B50F01}" name="個人／構成比" dataDxfId="65"/>
    <tableColumn id="14" xr3:uid="{D2577CB8-5104-4642-A835-60481D29E1E5}" name="法人／事業所数" totalsRowFunction="sum" totalsRowDxfId="64" dataCellStyle="桁区切り" totalsRowCellStyle="桁区切り"/>
    <tableColumn id="15" xr3:uid="{E1339634-2576-47BD-B053-D72F053645AB}" name="法人／構成比" dataDxfId="63"/>
    <tableColumn id="16" xr3:uid="{5249B096-05A4-48EB-B0BD-132BE21DF8B5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F1FAC23E-6F57-4A20-B43D-18B89D521C1F}" name="M_TABLE_19425" displayName="M_TABLE_19425" ref="B23:I45" totalsRowShown="0">
  <autoFilter ref="B23:I45" xr:uid="{F1FAC23E-6F57-4A20-B43D-18B89D521C1F}"/>
  <tableColumns count="8">
    <tableColumn id="9" xr3:uid="{F1C81AC8-BB78-4647-9167-A078CBFFB3AD}" name="産業中分類上位２０"/>
    <tableColumn id="10" xr3:uid="{60D3712E-7B3E-406E-8E1D-A2FBA622D75A}" name="総数／事業所数" dataCellStyle="桁区切り"/>
    <tableColumn id="11" xr3:uid="{19C3E4D8-A25B-4BA6-A39B-2D5B04995502}" name="総数／構成比" dataDxfId="61"/>
    <tableColumn id="12" xr3:uid="{0D159E70-0771-44D4-9E78-C852BF0EE96E}" name="個人／事業所数" dataCellStyle="桁区切り"/>
    <tableColumn id="13" xr3:uid="{22488173-D3E5-4E94-AE2B-86C4E92BC9A3}" name="個人／構成比" dataDxfId="60"/>
    <tableColumn id="14" xr3:uid="{2AAB6BEB-2ADC-40A8-9298-B3B456C62EB1}" name="法人／事業所数" dataCellStyle="桁区切り"/>
    <tableColumn id="15" xr3:uid="{614A0562-539E-46BD-8E48-A3EDA64DE1E0}" name="法人／構成比" dataDxfId="59"/>
    <tableColumn id="16" xr3:uid="{D15576BD-0B4D-4251-BDDF-3232ED1E4FC9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CDF69D00-C1E1-47D4-9A8D-E97160368F80}" name="S_TABLE_19425" displayName="S_TABLE_19425" ref="B48:I70" totalsRowShown="0">
  <autoFilter ref="B48:I70" xr:uid="{CDF69D00-C1E1-47D4-9A8D-E97160368F80}"/>
  <tableColumns count="8">
    <tableColumn id="9" xr3:uid="{4C12D650-1C2C-43A9-B3DF-087BB26C1314}" name="産業小分類上位２０"/>
    <tableColumn id="10" xr3:uid="{DD14AE5A-FEFA-4974-B59D-EFDFCE16D69C}" name="総数／事業所数" dataCellStyle="桁区切り"/>
    <tableColumn id="11" xr3:uid="{167FF662-A760-4703-B14A-BBA6EAB80A3C}" name="総数／構成比" dataDxfId="58"/>
    <tableColumn id="12" xr3:uid="{A7C58A48-299C-4A89-BD92-D1907D44A05A}" name="個人／事業所数" dataCellStyle="桁区切り"/>
    <tableColumn id="13" xr3:uid="{F134DAE5-F288-4E99-B4FC-2C4CA4DB9D55}" name="個人／構成比" dataDxfId="57"/>
    <tableColumn id="14" xr3:uid="{6F2E2FA6-7166-46B9-BBEB-CD97C8CEB792}" name="法人／事業所数" dataCellStyle="桁区切り"/>
    <tableColumn id="15" xr3:uid="{5D97906A-0FFF-4C1C-B853-CF5AA3EE3F32}" name="法人／構成比" dataDxfId="56"/>
    <tableColumn id="16" xr3:uid="{63BA9BB9-9CA0-42E5-B03C-6EB080AA5B96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1A1489CC-CFD1-46ED-829D-A6F1768AE401}" name="LTBL_19429" displayName="LTBL_19429" ref="B4:I20" totalsRowCount="1">
  <autoFilter ref="B4:I19" xr:uid="{1A1489CC-CFD1-46ED-829D-A6F1768AE401}"/>
  <tableColumns count="8">
    <tableColumn id="9" xr3:uid="{BF8BF0AD-37C2-40BD-A58F-59511B6974D6}" name="産業大分類" totalsRowLabel="合計" totalsRowDxfId="55"/>
    <tableColumn id="10" xr3:uid="{20C7AA39-2DC6-49AB-9A21-F4162DEB89A2}" name="総数／事業所数" totalsRowFunction="custom" totalsRowDxfId="54" dataCellStyle="桁区切り" totalsRowCellStyle="桁区切り">
      <totalsRowFormula>SUM(LTBL_19429[総数／事業所数])</totalsRowFormula>
    </tableColumn>
    <tableColumn id="11" xr3:uid="{40BCA9DF-D080-4B6B-B9C6-1F4214C8EDA1}" name="総数／構成比" dataDxfId="53"/>
    <tableColumn id="12" xr3:uid="{C21F3CCC-BD10-4BBA-986E-9A9CF33E93C3}" name="個人／事業所数" totalsRowFunction="sum" totalsRowDxfId="52" dataCellStyle="桁区切り" totalsRowCellStyle="桁区切り"/>
    <tableColumn id="13" xr3:uid="{EF0A8F21-8790-4FCD-B076-0822CF8CE0BE}" name="個人／構成比" dataDxfId="51"/>
    <tableColumn id="14" xr3:uid="{242BF880-FCC7-41E3-A42F-FDE961E5D61B}" name="法人／事業所数" totalsRowFunction="sum" totalsRowDxfId="50" dataCellStyle="桁区切り" totalsRowCellStyle="桁区切り"/>
    <tableColumn id="15" xr3:uid="{1D7D09E5-A583-4441-9522-6C02E5266B4B}" name="法人／構成比" dataDxfId="49"/>
    <tableColumn id="16" xr3:uid="{B5E8D035-3946-4CFA-AD6D-202B39CCFD25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4E5617C4-4F11-49B6-A2BF-FDD7722BA360}" name="M_TABLE_19429" displayName="M_TABLE_19429" ref="B23:I43" totalsRowShown="0">
  <autoFilter ref="B23:I43" xr:uid="{4E5617C4-4F11-49B6-A2BF-FDD7722BA360}"/>
  <tableColumns count="8">
    <tableColumn id="9" xr3:uid="{5168A8EE-3F00-40D7-84EA-C6654EB468BD}" name="産業中分類上位２０"/>
    <tableColumn id="10" xr3:uid="{37AA9C1C-F18C-4527-82B7-86A3F619D733}" name="総数／事業所数" dataCellStyle="桁区切り"/>
    <tableColumn id="11" xr3:uid="{42787D7D-562E-4D5D-B18B-DF87CD60282F}" name="総数／構成比" dataDxfId="47"/>
    <tableColumn id="12" xr3:uid="{AD9DE485-7D71-4A86-8F6A-0BDF00905DB3}" name="個人／事業所数" dataCellStyle="桁区切り"/>
    <tableColumn id="13" xr3:uid="{DD457FC8-44AB-4273-9311-6A31F6833DAE}" name="個人／構成比" dataDxfId="46"/>
    <tableColumn id="14" xr3:uid="{4A1DEAEF-4C0B-42BC-9A1D-61ADF376EA67}" name="法人／事業所数" dataCellStyle="桁区切り"/>
    <tableColumn id="15" xr3:uid="{AE6C9BDC-D229-4EBB-82AD-07B9DA8A97EE}" name="法人／構成比" dataDxfId="45"/>
    <tableColumn id="16" xr3:uid="{BFE1EBC5-9271-43D8-8C8E-DDE93FE01C9B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2ECAFA71-08A9-4EE7-A4C5-ED85125F3E99}" name="S_TABLE_19429" displayName="S_TABLE_19429" ref="B46:I72" totalsRowShown="0">
  <autoFilter ref="B46:I72" xr:uid="{2ECAFA71-08A9-4EE7-A4C5-ED85125F3E99}"/>
  <tableColumns count="8">
    <tableColumn id="9" xr3:uid="{B86BDF12-1065-4F7E-AC8C-CBD0EBEE87C0}" name="産業小分類上位２０"/>
    <tableColumn id="10" xr3:uid="{49BEEEA4-7CC4-46E8-A175-63DDC6E00E3C}" name="総数／事業所数" dataCellStyle="桁区切り"/>
    <tableColumn id="11" xr3:uid="{E2C8BAD0-10B8-4E84-8D87-EA0193CFB290}" name="総数／構成比" dataDxfId="44"/>
    <tableColumn id="12" xr3:uid="{6046E641-FEBF-4C4A-B4F7-501B3E033B08}" name="個人／事業所数" dataCellStyle="桁区切り"/>
    <tableColumn id="13" xr3:uid="{FA716D4D-5A06-4EAB-A3F7-FB88B61218F5}" name="個人／構成比" dataDxfId="43"/>
    <tableColumn id="14" xr3:uid="{B8446262-88D3-401F-9C11-9E6DDD7BB37E}" name="法人／事業所数" dataCellStyle="桁区切り"/>
    <tableColumn id="15" xr3:uid="{2BDB6D60-54DD-451A-AD75-55917E65DBD9}" name="法人／構成比" dataDxfId="42"/>
    <tableColumn id="16" xr3:uid="{3CBA4476-01AD-41EE-B19B-3F38F0F6FB3D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1C17F9DB-4280-49AE-B1C5-B3A3D4AE95CD}" name="LTBL_19430" displayName="LTBL_19430" ref="B4:I20" totalsRowCount="1">
  <autoFilter ref="B4:I19" xr:uid="{1C17F9DB-4280-49AE-B1C5-B3A3D4AE95CD}"/>
  <tableColumns count="8">
    <tableColumn id="9" xr3:uid="{AA230677-9D94-47B0-9F35-1BC3F875D947}" name="産業大分類" totalsRowLabel="合計" totalsRowDxfId="41"/>
    <tableColumn id="10" xr3:uid="{28A94363-853A-45B4-A915-1FC69E8A8E40}" name="総数／事業所数" totalsRowFunction="custom" totalsRowDxfId="40" dataCellStyle="桁区切り" totalsRowCellStyle="桁区切り">
      <totalsRowFormula>SUM(LTBL_19430[総数／事業所数])</totalsRowFormula>
    </tableColumn>
    <tableColumn id="11" xr3:uid="{15F3F5E2-B47C-4B5B-AD56-2922056219E2}" name="総数／構成比" dataDxfId="39"/>
    <tableColumn id="12" xr3:uid="{565F634E-60FB-4674-A252-0EBF31DF5033}" name="個人／事業所数" totalsRowFunction="sum" totalsRowDxfId="38" dataCellStyle="桁区切り" totalsRowCellStyle="桁区切り"/>
    <tableColumn id="13" xr3:uid="{0AC050BC-816A-4AB5-9468-BB12C0CF5038}" name="個人／構成比" dataDxfId="37"/>
    <tableColumn id="14" xr3:uid="{017BABF6-324D-47EC-A74E-82580D2ECBFD}" name="法人／事業所数" totalsRowFunction="sum" totalsRowDxfId="36" dataCellStyle="桁区切り" totalsRowCellStyle="桁区切り"/>
    <tableColumn id="15" xr3:uid="{D83736D6-F9F6-48BD-A059-97426338C07F}" name="法人／構成比" dataDxfId="35"/>
    <tableColumn id="16" xr3:uid="{0C2D26A8-AEA2-4A2B-8388-44A98098718E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F4D852B1-B827-4135-83B6-5D6A24E5A9EF}" name="M_TABLE_19430" displayName="M_TABLE_19430" ref="B23:I44" totalsRowShown="0">
  <autoFilter ref="B23:I44" xr:uid="{F4D852B1-B827-4135-83B6-5D6A24E5A9EF}"/>
  <tableColumns count="8">
    <tableColumn id="9" xr3:uid="{8B5EF8EE-429E-480C-B557-CEAF0FA8E825}" name="産業中分類上位２０"/>
    <tableColumn id="10" xr3:uid="{A1462521-7E9A-4678-8D3C-35A142484FCE}" name="総数／事業所数" dataCellStyle="桁区切り"/>
    <tableColumn id="11" xr3:uid="{6521CB89-E034-41E5-B505-DDF5D8EAFEDB}" name="総数／構成比" dataDxfId="33"/>
    <tableColumn id="12" xr3:uid="{3D279065-2410-4D1E-B85C-5DDD523DEB41}" name="個人／事業所数" dataCellStyle="桁区切り"/>
    <tableColumn id="13" xr3:uid="{E26B2C4F-C5D5-4CD1-83FF-1456F7191671}" name="個人／構成比" dataDxfId="32"/>
    <tableColumn id="14" xr3:uid="{CDE568C2-9511-4B61-A15C-9C07B88BC4C4}" name="法人／事業所数" dataCellStyle="桁区切り"/>
    <tableColumn id="15" xr3:uid="{E74DB3D6-014F-4AB2-9623-E6791E799ECE}" name="法人／構成比" dataDxfId="31"/>
    <tableColumn id="16" xr3:uid="{4838E0CE-F354-4076-92D7-F1B23AD8CD77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85D5B957-7C0C-409E-8C8D-980B59129971}" name="S_TABLE_19430" displayName="S_TABLE_19430" ref="B47:I67" totalsRowShown="0">
  <autoFilter ref="B47:I67" xr:uid="{85D5B957-7C0C-409E-8C8D-980B59129971}"/>
  <tableColumns count="8">
    <tableColumn id="9" xr3:uid="{1E6715AE-A1FE-4483-8A3F-85FC949A0E86}" name="産業小分類上位２０"/>
    <tableColumn id="10" xr3:uid="{BDC575DD-FBE9-4103-82FC-04B641D674EC}" name="総数／事業所数" dataCellStyle="桁区切り"/>
    <tableColumn id="11" xr3:uid="{6B3E44C6-D476-4B7D-AD45-4F8D53C38EAF}" name="総数／構成比" dataDxfId="30"/>
    <tableColumn id="12" xr3:uid="{31652327-62BF-475F-8E0F-902FAD6C4E6E}" name="個人／事業所数" dataCellStyle="桁区切り"/>
    <tableColumn id="13" xr3:uid="{2BD23169-DAA4-46A3-976C-06E3F3326306}" name="個人／構成比" dataDxfId="29"/>
    <tableColumn id="14" xr3:uid="{179AF55E-CB09-469B-852C-36C199DA15EF}" name="法人／事業所数" dataCellStyle="桁区切り"/>
    <tableColumn id="15" xr3:uid="{2DACFCC6-BD7A-4D52-A244-5E82392D9CF0}" name="法人／構成比" dataDxfId="28"/>
    <tableColumn id="16" xr3:uid="{BE8F6CA7-CB1C-47D3-A3A1-CF8FD68221DE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B0973E2D-ADCB-4202-AC5E-2B3D8EC8AB28}" name="LTBL_19442" displayName="LTBL_19442" ref="B4:I20" totalsRowCount="1">
  <autoFilter ref="B4:I19" xr:uid="{B0973E2D-ADCB-4202-AC5E-2B3D8EC8AB28}"/>
  <tableColumns count="8">
    <tableColumn id="9" xr3:uid="{57A03EEC-DBD2-4E99-8BD2-154B3CA969A1}" name="産業大分類" totalsRowLabel="合計" totalsRowDxfId="27"/>
    <tableColumn id="10" xr3:uid="{EE04E96A-61B9-4F14-9E11-611C4FDC9F7F}" name="総数／事業所数" totalsRowFunction="custom" totalsRowDxfId="26" dataCellStyle="桁区切り" totalsRowCellStyle="桁区切り">
      <totalsRowFormula>SUM(LTBL_19442[総数／事業所数])</totalsRowFormula>
    </tableColumn>
    <tableColumn id="11" xr3:uid="{F2E7C9A4-7AD2-4BF2-BAC4-85F88907708F}" name="総数／構成比" dataDxfId="25"/>
    <tableColumn id="12" xr3:uid="{C13BB3E8-FAC6-4A7F-A86E-E7C952EE1D4D}" name="個人／事業所数" totalsRowFunction="sum" totalsRowDxfId="24" dataCellStyle="桁区切り" totalsRowCellStyle="桁区切り"/>
    <tableColumn id="13" xr3:uid="{2CE3D477-98F7-4AFE-9B1E-6E8DBF754693}" name="個人／構成比" dataDxfId="23"/>
    <tableColumn id="14" xr3:uid="{5B0B29F0-A324-42B3-A59D-6718FF0E3BDF}" name="法人／事業所数" totalsRowFunction="sum" totalsRowDxfId="22" dataCellStyle="桁区切り" totalsRowCellStyle="桁区切り"/>
    <tableColumn id="15" xr3:uid="{E4B144D0-7CCE-45D9-B75C-5D61E8ECA11A}" name="法人／構成比" dataDxfId="21"/>
    <tableColumn id="16" xr3:uid="{AC196F6A-092D-4300-B76E-8B84652F6D50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90FBB34-C954-4CEA-9711-2E2B453BC23C}" name="M_TABLE_19202" displayName="M_TABLE_19202" ref="B23:I43" totalsRowShown="0">
  <autoFilter ref="B23:I43" xr:uid="{890FBB34-C954-4CEA-9711-2E2B453BC23C}"/>
  <tableColumns count="8">
    <tableColumn id="9" xr3:uid="{5E12CE41-D6D8-4B2D-90D1-45370B8625E9}" name="産業中分類上位２０"/>
    <tableColumn id="10" xr3:uid="{A5C8A17C-DBF3-47FF-9E26-C1F7F3B8FBC5}" name="総数／事業所数" dataCellStyle="桁区切り"/>
    <tableColumn id="11" xr3:uid="{9D515086-A624-470A-BE0D-3EEA533790F1}" name="総数／構成比" dataDxfId="355"/>
    <tableColumn id="12" xr3:uid="{11F07999-991F-40FC-B9E9-8B16F892B609}" name="個人／事業所数" dataCellStyle="桁区切り"/>
    <tableColumn id="13" xr3:uid="{2C2DCB2A-2768-4D56-8F6E-2F1816A5F2F7}" name="個人／構成比" dataDxfId="354"/>
    <tableColumn id="14" xr3:uid="{F8DB5543-1F49-4580-A4C4-2F4A856FE28F}" name="法人／事業所数" dataCellStyle="桁区切り"/>
    <tableColumn id="15" xr3:uid="{84920AE5-207B-4EF3-9AAB-09F480CCE45E}" name="法人／構成比" dataDxfId="353"/>
    <tableColumn id="16" xr3:uid="{7FF63415-D75B-4C66-9EE1-5C3DE1995B38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6D74DC8E-55F7-4B59-898A-95449620A2D3}" name="M_TABLE_19442" displayName="M_TABLE_19442" ref="B23:I40" totalsRowShown="0">
  <autoFilter ref="B23:I40" xr:uid="{6D74DC8E-55F7-4B59-898A-95449620A2D3}"/>
  <tableColumns count="8">
    <tableColumn id="9" xr3:uid="{BD5A8CFB-8359-4215-A73F-F503D07A50E2}" name="産業中分類上位２０"/>
    <tableColumn id="10" xr3:uid="{9230E022-01F6-4F83-9814-3524D4EDA635}" name="総数／事業所数" dataCellStyle="桁区切り"/>
    <tableColumn id="11" xr3:uid="{E3A44A30-648A-4E84-9584-D8520EACB3FD}" name="総数／構成比" dataDxfId="19"/>
    <tableColumn id="12" xr3:uid="{2CE3D1EA-7CE8-42BD-988B-40CAE5D70222}" name="個人／事業所数" dataCellStyle="桁区切り"/>
    <tableColumn id="13" xr3:uid="{1EE59912-33FC-4B26-86AE-3059A6513C88}" name="個人／構成比" dataDxfId="18"/>
    <tableColumn id="14" xr3:uid="{004FD606-DE86-458F-88B3-35DF8A904444}" name="法人／事業所数" dataCellStyle="桁区切り"/>
    <tableColumn id="15" xr3:uid="{0C9A119C-C3EB-44CE-9CA1-C7701B004B61}" name="法人／構成比" dataDxfId="17"/>
    <tableColumn id="16" xr3:uid="{17E1EEBB-61BB-4FB4-BBD4-D1914816375E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539D23DD-0C8B-47B4-9A92-814F61F8AC40}" name="S_TABLE_19442" displayName="S_TABLE_19442" ref="B43:I72" totalsRowShown="0">
  <autoFilter ref="B43:I72" xr:uid="{539D23DD-0C8B-47B4-9A92-814F61F8AC40}"/>
  <tableColumns count="8">
    <tableColumn id="9" xr3:uid="{8A806768-E257-402E-BABA-A9DC5EF32D30}" name="産業小分類上位２０"/>
    <tableColumn id="10" xr3:uid="{E0E56661-5F11-4C20-B3EB-87952BB6D5CA}" name="総数／事業所数" dataCellStyle="桁区切り"/>
    <tableColumn id="11" xr3:uid="{9C5A703A-62ED-4FDE-8E10-1E529E3483B4}" name="総数／構成比" dataDxfId="16"/>
    <tableColumn id="12" xr3:uid="{6BD029BA-8D7F-4AFA-BAE2-E1C857B352ED}" name="個人／事業所数" dataCellStyle="桁区切り"/>
    <tableColumn id="13" xr3:uid="{4131D6AA-C70C-4649-AA94-F3AC7E7E42FC}" name="個人／構成比" dataDxfId="15"/>
    <tableColumn id="14" xr3:uid="{54718BD2-1615-4286-8301-B5CBE20D7484}" name="法人／事業所数" dataCellStyle="桁区切り"/>
    <tableColumn id="15" xr3:uid="{5B7B8F56-53B5-451C-94AC-623B769BFD53}" name="法人／構成比" dataDxfId="14"/>
    <tableColumn id="16" xr3:uid="{0D70BA3D-3F2A-4DCC-B4A5-86C0D489A323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8EA884A4-1856-4ACF-A195-4D60E0450E5C}" name="LTBL_19443" displayName="LTBL_19443" ref="B4:I20" totalsRowCount="1">
  <autoFilter ref="B4:I19" xr:uid="{8EA884A4-1856-4ACF-A195-4D60E0450E5C}"/>
  <tableColumns count="8">
    <tableColumn id="9" xr3:uid="{22427DE8-7FCB-4E41-9240-E1AE5AB3261D}" name="産業大分類" totalsRowLabel="合計" totalsRowDxfId="13"/>
    <tableColumn id="10" xr3:uid="{65793983-3F44-4710-BAF2-91E4335B2E6B}" name="総数／事業所数" totalsRowFunction="custom" totalsRowDxfId="12" dataCellStyle="桁区切り" totalsRowCellStyle="桁区切り">
      <totalsRowFormula>SUM(LTBL_19443[総数／事業所数])</totalsRowFormula>
    </tableColumn>
    <tableColumn id="11" xr3:uid="{2182F85E-6F90-44FE-9DE9-E74F979D0F5E}" name="総数／構成比" dataDxfId="11"/>
    <tableColumn id="12" xr3:uid="{5E086FDC-CC7A-4148-BD2C-EE54AAAC2714}" name="個人／事業所数" totalsRowFunction="sum" totalsRowDxfId="10" dataCellStyle="桁区切り" totalsRowCellStyle="桁区切り"/>
    <tableColumn id="13" xr3:uid="{8E499A19-7455-417E-A6F4-C29915955E96}" name="個人／構成比" dataDxfId="9"/>
    <tableColumn id="14" xr3:uid="{9B7A362D-62F5-4C5F-B8BB-EEF80DEE9D94}" name="法人／事業所数" totalsRowFunction="sum" totalsRowDxfId="8" dataCellStyle="桁区切り" totalsRowCellStyle="桁区切り"/>
    <tableColumn id="15" xr3:uid="{2E914A42-1D6E-459C-B8B4-390AC89FB299}" name="法人／構成比" dataDxfId="7"/>
    <tableColumn id="16" xr3:uid="{FC26C578-A6C9-408F-A7C2-E7CF2686C79A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58B58782-C810-4764-98AE-4C8120B7CFB9}" name="M_TABLE_19443" displayName="M_TABLE_19443" ref="B23:I39" totalsRowShown="0">
  <autoFilter ref="B23:I39" xr:uid="{58B58782-C810-4764-98AE-4C8120B7CFB9}"/>
  <tableColumns count="8">
    <tableColumn id="9" xr3:uid="{D3D794F5-40FA-4071-87DF-0B449CE22734}" name="産業中分類上位２０"/>
    <tableColumn id="10" xr3:uid="{12ED5E8C-EB29-4E06-AE5B-736FD435688B}" name="総数／事業所数" dataCellStyle="桁区切り"/>
    <tableColumn id="11" xr3:uid="{0ACC5C18-FBB4-442D-92AF-340C25611CD8}" name="総数／構成比" dataDxfId="5"/>
    <tableColumn id="12" xr3:uid="{6757D0F5-3B3A-47C6-A5E1-21563D7845B5}" name="個人／事業所数" dataCellStyle="桁区切り"/>
    <tableColumn id="13" xr3:uid="{45F5A007-836B-41CE-A8FC-CD085CA6914A}" name="個人／構成比" dataDxfId="4"/>
    <tableColumn id="14" xr3:uid="{5541B919-18E7-4CCD-B303-947556D4AFD9}" name="法人／事業所数" dataCellStyle="桁区切り"/>
    <tableColumn id="15" xr3:uid="{E1470BDE-3E2C-4B75-93C7-90C0B95BA84B}" name="法人／構成比" dataDxfId="3"/>
    <tableColumn id="16" xr3:uid="{C5548004-9F89-4916-A46F-25F8ABB56F3A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C8861EE5-2522-402B-914B-AED726C47DEE}" name="S_TABLE_19443" displayName="S_TABLE_19443" ref="B42:I63" totalsRowShown="0">
  <autoFilter ref="B42:I63" xr:uid="{C8861EE5-2522-402B-914B-AED726C47DEE}"/>
  <tableColumns count="8">
    <tableColumn id="9" xr3:uid="{3B840237-EA18-4E86-875B-2DC06624FA53}" name="産業小分類上位２０"/>
    <tableColumn id="10" xr3:uid="{106A1873-5666-4339-A1D5-BC5E028B7712}" name="総数／事業所数" dataCellStyle="桁区切り"/>
    <tableColumn id="11" xr3:uid="{DE2B0BC5-D3D4-4F1E-A3B9-86B0360C0CA3}" name="総数／構成比" dataDxfId="2"/>
    <tableColumn id="12" xr3:uid="{B3429AF9-4400-42F7-8368-E94F4D9750E6}" name="個人／事業所数" dataCellStyle="桁区切り"/>
    <tableColumn id="13" xr3:uid="{F4432CEC-8E0C-4F08-A658-A6F8636565BC}" name="個人／構成比" dataDxfId="1"/>
    <tableColumn id="14" xr3:uid="{84DE5EE1-7412-4D1C-986F-B890A0067AF7}" name="法人／事業所数" dataCellStyle="桁区切り"/>
    <tableColumn id="15" xr3:uid="{43C5A3CB-032F-4624-9B9F-370192A0DB8A}" name="法人／構成比" dataDxfId="0"/>
    <tableColumn id="16" xr3:uid="{059713BA-E7D7-4EA1-A53D-FD6C9CA9A275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28C4596-D899-4299-8520-595F04F2A41A}" name="S_TABLE_19202" displayName="S_TABLE_19202" ref="B46:I67" totalsRowShown="0">
  <autoFilter ref="B46:I67" xr:uid="{B28C4596-D899-4299-8520-595F04F2A41A}"/>
  <tableColumns count="8">
    <tableColumn id="9" xr3:uid="{7E091165-CFE5-4958-9BA5-CC269EC48470}" name="産業小分類上位２０"/>
    <tableColumn id="10" xr3:uid="{B0F207CE-0FB5-49E0-B615-E0FF9DC80B47}" name="総数／事業所数" dataCellStyle="桁区切り"/>
    <tableColumn id="11" xr3:uid="{6E2A443A-47E9-4C33-836D-C63C6CF0814A}" name="総数／構成比" dataDxfId="352"/>
    <tableColumn id="12" xr3:uid="{00116A27-55FC-4D56-B3AC-F1610638AA01}" name="個人／事業所数" dataCellStyle="桁区切り"/>
    <tableColumn id="13" xr3:uid="{DEF36E5C-8661-44B7-8E71-248048A28AF4}" name="個人／構成比" dataDxfId="351"/>
    <tableColumn id="14" xr3:uid="{CABFBD3F-D30E-4D13-94A0-5EDFB088B0AA}" name="法人／事業所数" dataCellStyle="桁区切り"/>
    <tableColumn id="15" xr3:uid="{6F26805E-7D1B-4BD1-B93A-5ED2C1838787}" name="法人／構成比" dataDxfId="350"/>
    <tableColumn id="16" xr3:uid="{2DF6E6F0-3D85-4150-8BAC-406A6761EDE3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91738-BA50-4364-A17E-0937C85217EC}">
  <dimension ref="A1:B32"/>
  <sheetViews>
    <sheetView tabSelected="1" workbookViewId="0"/>
  </sheetViews>
  <sheetFormatPr defaultRowHeight="13.2" x14ac:dyDescent="0.2"/>
  <sheetData>
    <row r="1" spans="1:2" x14ac:dyDescent="0.2">
      <c r="A1" t="s">
        <v>282</v>
      </c>
    </row>
    <row r="2" spans="1:2" x14ac:dyDescent="0.2">
      <c r="B2" s="13" t="s">
        <v>222</v>
      </c>
    </row>
    <row r="3" spans="1:2" x14ac:dyDescent="0.2">
      <c r="B3" s="13" t="s">
        <v>106</v>
      </c>
    </row>
    <row r="4" spans="1:2" x14ac:dyDescent="0.2">
      <c r="B4" s="13" t="s">
        <v>220</v>
      </c>
    </row>
    <row r="5" spans="1:2" x14ac:dyDescent="0.2">
      <c r="B5" s="13" t="s">
        <v>254</v>
      </c>
    </row>
    <row r="6" spans="1:2" x14ac:dyDescent="0.2">
      <c r="B6" s="13" t="s">
        <v>255</v>
      </c>
    </row>
    <row r="7" spans="1:2" x14ac:dyDescent="0.2">
      <c r="B7" s="13" t="s">
        <v>256</v>
      </c>
    </row>
    <row r="8" spans="1:2" x14ac:dyDescent="0.2">
      <c r="B8" s="13" t="s">
        <v>257</v>
      </c>
    </row>
    <row r="9" spans="1:2" x14ac:dyDescent="0.2">
      <c r="B9" s="13" t="s">
        <v>258</v>
      </c>
    </row>
    <row r="10" spans="1:2" x14ac:dyDescent="0.2">
      <c r="B10" s="13" t="s">
        <v>259</v>
      </c>
    </row>
    <row r="11" spans="1:2" x14ac:dyDescent="0.2">
      <c r="B11" s="13" t="s">
        <v>260</v>
      </c>
    </row>
    <row r="12" spans="1:2" x14ac:dyDescent="0.2">
      <c r="B12" s="13" t="s">
        <v>261</v>
      </c>
    </row>
    <row r="13" spans="1:2" x14ac:dyDescent="0.2">
      <c r="B13" s="13" t="s">
        <v>262</v>
      </c>
    </row>
    <row r="14" spans="1:2" x14ac:dyDescent="0.2">
      <c r="B14" s="13" t="s">
        <v>263</v>
      </c>
    </row>
    <row r="15" spans="1:2" x14ac:dyDescent="0.2">
      <c r="B15" s="13" t="s">
        <v>264</v>
      </c>
    </row>
    <row r="16" spans="1:2" x14ac:dyDescent="0.2">
      <c r="B16" s="13" t="s">
        <v>265</v>
      </c>
    </row>
    <row r="17" spans="2:2" x14ac:dyDescent="0.2">
      <c r="B17" s="13" t="s">
        <v>266</v>
      </c>
    </row>
    <row r="18" spans="2:2" x14ac:dyDescent="0.2">
      <c r="B18" s="13" t="s">
        <v>267</v>
      </c>
    </row>
    <row r="19" spans="2:2" x14ac:dyDescent="0.2">
      <c r="B19" s="13" t="s">
        <v>268</v>
      </c>
    </row>
    <row r="20" spans="2:2" x14ac:dyDescent="0.2">
      <c r="B20" s="13" t="s">
        <v>269</v>
      </c>
    </row>
    <row r="21" spans="2:2" x14ac:dyDescent="0.2">
      <c r="B21" s="13" t="s">
        <v>270</v>
      </c>
    </row>
    <row r="22" spans="2:2" x14ac:dyDescent="0.2">
      <c r="B22" s="13" t="s">
        <v>271</v>
      </c>
    </row>
    <row r="23" spans="2:2" x14ac:dyDescent="0.2">
      <c r="B23" s="13" t="s">
        <v>272</v>
      </c>
    </row>
    <row r="24" spans="2:2" x14ac:dyDescent="0.2">
      <c r="B24" s="13" t="s">
        <v>273</v>
      </c>
    </row>
    <row r="25" spans="2:2" x14ac:dyDescent="0.2">
      <c r="B25" s="13" t="s">
        <v>274</v>
      </c>
    </row>
    <row r="26" spans="2:2" x14ac:dyDescent="0.2">
      <c r="B26" s="13" t="s">
        <v>275</v>
      </c>
    </row>
    <row r="27" spans="2:2" x14ac:dyDescent="0.2">
      <c r="B27" s="13" t="s">
        <v>276</v>
      </c>
    </row>
    <row r="28" spans="2:2" x14ac:dyDescent="0.2">
      <c r="B28" s="13" t="s">
        <v>277</v>
      </c>
    </row>
    <row r="29" spans="2:2" x14ac:dyDescent="0.2">
      <c r="B29" s="13" t="s">
        <v>278</v>
      </c>
    </row>
    <row r="30" spans="2:2" x14ac:dyDescent="0.2">
      <c r="B30" s="13" t="s">
        <v>279</v>
      </c>
    </row>
    <row r="31" spans="2:2" x14ac:dyDescent="0.2">
      <c r="B31" s="13" t="s">
        <v>280</v>
      </c>
    </row>
    <row r="32" spans="2:2" x14ac:dyDescent="0.2">
      <c r="B32" s="13" t="s">
        <v>281</v>
      </c>
    </row>
  </sheetData>
  <phoneticPr fontId="1"/>
  <hyperlinks>
    <hyperlink ref="B2" location="'産業大分類'!a1" display="産業大分類" xr:uid="{6D64EAB2-F7DB-4EF2-936F-BB6D345C95A1}"/>
    <hyperlink ref="B3" location="'産業中分類'!a1" display="産業中分類" xr:uid="{65809D2D-F90C-4DB2-90DE-26F420B9CC14}"/>
    <hyperlink ref="B4" location="'産業小分類'!a1" display="産業小分類" xr:uid="{58543F46-D88B-40F0-A0EA-655D2CD91C2A}"/>
    <hyperlink ref="B5" location="'山梨県'!a1" display="山梨県" xr:uid="{6E90DB95-B0B0-4768-9F2E-990B21A9EA60}"/>
    <hyperlink ref="B6" location="'甲府市'!a1" display="甲府市" xr:uid="{7BA508B2-09E1-486A-8C9C-C1D031C82B32}"/>
    <hyperlink ref="B7" location="'富士吉田市'!a1" display="富士吉田市" xr:uid="{8BFE99E8-8AB8-45A7-AE87-71D6606951E0}"/>
    <hyperlink ref="B8" location="'都留市'!a1" display="都留市" xr:uid="{D82E52B2-B5A2-44D6-A59B-876F643ABDA2}"/>
    <hyperlink ref="B9" location="'山梨市'!a1" display="山梨市" xr:uid="{462C0DA1-14E7-412C-BCB4-628B5FB71155}"/>
    <hyperlink ref="B10" location="'大月市'!a1" display="大月市" xr:uid="{637DD904-7270-4016-8715-691A406BDECC}"/>
    <hyperlink ref="B11" location="'韮崎市'!a1" display="韮崎市" xr:uid="{F6A5994A-75A4-4F2C-8835-759A25E46532}"/>
    <hyperlink ref="B12" location="'南アルプス市'!a1" display="南アルプス市" xr:uid="{2A754681-B9D1-47C6-A72B-4871339DC8FA}"/>
    <hyperlink ref="B13" location="'北杜市'!a1" display="北杜市" xr:uid="{8532C946-79B3-46B0-9845-BC18DE4D2FDA}"/>
    <hyperlink ref="B14" location="'甲斐市'!a1" display="甲斐市" xr:uid="{82634895-1B39-4A6D-8374-C48FC044E561}"/>
    <hyperlink ref="B15" location="'笛吹市'!a1" display="笛吹市" xr:uid="{51357C5B-1511-42EA-A4CE-D05EAB0EE1A9}"/>
    <hyperlink ref="B16" location="'上野原市'!a1" display="上野原市" xr:uid="{51B980E6-9577-4C4F-8317-C38093E129D2}"/>
    <hyperlink ref="B17" location="'甲州市'!a1" display="甲州市" xr:uid="{E4AA750A-D40A-47D7-962F-101B9F849B1F}"/>
    <hyperlink ref="B18" location="'中央市'!a1" display="中央市" xr:uid="{1F6F58B4-4035-4266-BF87-BBC958583661}"/>
    <hyperlink ref="B19" location="'西八代郡市川三郷町'!a1" display="西八代郡市川三郷町" xr:uid="{C26ADCC1-5D1E-4031-833B-267DB4A16979}"/>
    <hyperlink ref="B20" location="'南巨摩郡早川町'!a1" display="南巨摩郡早川町" xr:uid="{17B7086A-5EB9-4C4B-AAC1-DEBCD0E799DA}"/>
    <hyperlink ref="B21" location="'南巨摩郡身延町'!a1" display="南巨摩郡身延町" xr:uid="{EAD98042-BDD0-40CB-AC69-39CC4727068F}"/>
    <hyperlink ref="B22" location="'南巨摩郡南部町'!a1" display="南巨摩郡南部町" xr:uid="{60F9875D-3EDC-4CAE-95E7-C3E2014E54DD}"/>
    <hyperlink ref="B23" location="'南巨摩郡富士川町'!a1" display="南巨摩郡富士川町" xr:uid="{4A6B1FC0-8A7D-4BC8-9CF6-DB766D35AABE}"/>
    <hyperlink ref="B24" location="'中巨摩郡昭和町'!a1" display="中巨摩郡昭和町" xr:uid="{3FC1A1E8-48C2-4561-A56C-A6DF32E69465}"/>
    <hyperlink ref="B25" location="'南都留郡道志村'!a1" display="南都留郡道志村" xr:uid="{381E6F9D-0748-4A01-B89E-E2AF6D7FFDA3}"/>
    <hyperlink ref="B26" location="'南都留郡西桂町'!a1" display="南都留郡西桂町" xr:uid="{DEC06AA9-26F7-4542-86E1-76FF97802634}"/>
    <hyperlink ref="B27" location="'南都留郡忍野村'!a1" display="南都留郡忍野村" xr:uid="{EB3C3CAE-9875-465C-9E43-25E9FB1F5F17}"/>
    <hyperlink ref="B28" location="'南都留郡山中湖村'!a1" display="南都留郡山中湖村" xr:uid="{13E0B8E2-DAFB-4169-986D-19238F712BB6}"/>
    <hyperlink ref="B29" location="'南都留郡鳴沢村'!a1" display="南都留郡鳴沢村" xr:uid="{32AB47EC-0500-442E-8CA7-B34F6963867E}"/>
    <hyperlink ref="B30" location="'南都留郡富士河口湖町'!a1" display="南都留郡富士河口湖町" xr:uid="{7F4C02A9-6139-413C-AFAB-5E43025182DC}"/>
    <hyperlink ref="B31" location="'北都留郡小菅村'!a1" display="北都留郡小菅村" xr:uid="{3A1F86B9-DC8B-41FB-B98A-1F147E3A59E0}"/>
    <hyperlink ref="B32" location="'北都留郡丹波山村'!a1" display="北都留郡丹波山村" xr:uid="{563FF04C-FF9E-4E3E-B335-546FB090D8E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B410D-819D-4BC0-8E74-0B258B7BABA0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231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122</v>
      </c>
      <c r="D6" s="8">
        <v>15.1</v>
      </c>
      <c r="E6" s="12">
        <v>66</v>
      </c>
      <c r="F6" s="8">
        <v>12.55</v>
      </c>
      <c r="G6" s="12">
        <v>56</v>
      </c>
      <c r="H6" s="8">
        <v>20.59</v>
      </c>
      <c r="I6" s="12">
        <v>0</v>
      </c>
    </row>
    <row r="7" spans="2:9" ht="15" customHeight="1" x14ac:dyDescent="0.2">
      <c r="B7" t="s">
        <v>30</v>
      </c>
      <c r="C7" s="12">
        <v>143</v>
      </c>
      <c r="D7" s="8">
        <v>17.7</v>
      </c>
      <c r="E7" s="12">
        <v>88</v>
      </c>
      <c r="F7" s="8">
        <v>16.73</v>
      </c>
      <c r="G7" s="12">
        <v>55</v>
      </c>
      <c r="H7" s="8">
        <v>20.22</v>
      </c>
      <c r="I7" s="12">
        <v>0</v>
      </c>
    </row>
    <row r="8" spans="2:9" ht="15" customHeight="1" x14ac:dyDescent="0.2">
      <c r="B8" t="s">
        <v>31</v>
      </c>
      <c r="C8" s="12">
        <v>4</v>
      </c>
      <c r="D8" s="8">
        <v>0.5</v>
      </c>
      <c r="E8" s="12">
        <v>0</v>
      </c>
      <c r="F8" s="8">
        <v>0</v>
      </c>
      <c r="G8" s="12">
        <v>4</v>
      </c>
      <c r="H8" s="8">
        <v>1.47</v>
      </c>
      <c r="I8" s="12">
        <v>0</v>
      </c>
    </row>
    <row r="9" spans="2:9" ht="15" customHeight="1" x14ac:dyDescent="0.2">
      <c r="B9" t="s">
        <v>32</v>
      </c>
      <c r="C9" s="12">
        <v>8</v>
      </c>
      <c r="D9" s="8">
        <v>0.99</v>
      </c>
      <c r="E9" s="12">
        <v>1</v>
      </c>
      <c r="F9" s="8">
        <v>0.19</v>
      </c>
      <c r="G9" s="12">
        <v>7</v>
      </c>
      <c r="H9" s="8">
        <v>2.57</v>
      </c>
      <c r="I9" s="12">
        <v>0</v>
      </c>
    </row>
    <row r="10" spans="2:9" ht="15" customHeight="1" x14ac:dyDescent="0.2">
      <c r="B10" t="s">
        <v>33</v>
      </c>
      <c r="C10" s="12">
        <v>7</v>
      </c>
      <c r="D10" s="8">
        <v>0.87</v>
      </c>
      <c r="E10" s="12">
        <v>1</v>
      </c>
      <c r="F10" s="8">
        <v>0.19</v>
      </c>
      <c r="G10" s="12">
        <v>5</v>
      </c>
      <c r="H10" s="8">
        <v>1.84</v>
      </c>
      <c r="I10" s="12">
        <v>1</v>
      </c>
    </row>
    <row r="11" spans="2:9" ht="15" customHeight="1" x14ac:dyDescent="0.2">
      <c r="B11" t="s">
        <v>34</v>
      </c>
      <c r="C11" s="12">
        <v>164</v>
      </c>
      <c r="D11" s="8">
        <v>20.3</v>
      </c>
      <c r="E11" s="12">
        <v>100</v>
      </c>
      <c r="F11" s="8">
        <v>19.010000000000002</v>
      </c>
      <c r="G11" s="12">
        <v>64</v>
      </c>
      <c r="H11" s="8">
        <v>23.53</v>
      </c>
      <c r="I11" s="12">
        <v>0</v>
      </c>
    </row>
    <row r="12" spans="2:9" ht="15" customHeight="1" x14ac:dyDescent="0.2">
      <c r="B12" t="s">
        <v>35</v>
      </c>
      <c r="C12" s="12">
        <v>3</v>
      </c>
      <c r="D12" s="8">
        <v>0.37</v>
      </c>
      <c r="E12" s="12">
        <v>0</v>
      </c>
      <c r="F12" s="8">
        <v>0</v>
      </c>
      <c r="G12" s="12">
        <v>3</v>
      </c>
      <c r="H12" s="8">
        <v>1.1000000000000001</v>
      </c>
      <c r="I12" s="12">
        <v>0</v>
      </c>
    </row>
    <row r="13" spans="2:9" ht="15" customHeight="1" x14ac:dyDescent="0.2">
      <c r="B13" t="s">
        <v>36</v>
      </c>
      <c r="C13" s="12">
        <v>69</v>
      </c>
      <c r="D13" s="8">
        <v>8.5399999999999991</v>
      </c>
      <c r="E13" s="12">
        <v>48</v>
      </c>
      <c r="F13" s="8">
        <v>9.1300000000000008</v>
      </c>
      <c r="G13" s="12">
        <v>20</v>
      </c>
      <c r="H13" s="8">
        <v>7.35</v>
      </c>
      <c r="I13" s="12">
        <v>0</v>
      </c>
    </row>
    <row r="14" spans="2:9" ht="15" customHeight="1" x14ac:dyDescent="0.2">
      <c r="B14" t="s">
        <v>37</v>
      </c>
      <c r="C14" s="12">
        <v>34</v>
      </c>
      <c r="D14" s="8">
        <v>4.21</v>
      </c>
      <c r="E14" s="12">
        <v>19</v>
      </c>
      <c r="F14" s="8">
        <v>3.61</v>
      </c>
      <c r="G14" s="12">
        <v>14</v>
      </c>
      <c r="H14" s="8">
        <v>5.15</v>
      </c>
      <c r="I14" s="12">
        <v>0</v>
      </c>
    </row>
    <row r="15" spans="2:9" ht="15" customHeight="1" x14ac:dyDescent="0.2">
      <c r="B15" t="s">
        <v>38</v>
      </c>
      <c r="C15" s="12">
        <v>85</v>
      </c>
      <c r="D15" s="8">
        <v>10.52</v>
      </c>
      <c r="E15" s="12">
        <v>76</v>
      </c>
      <c r="F15" s="8">
        <v>14.45</v>
      </c>
      <c r="G15" s="12">
        <v>8</v>
      </c>
      <c r="H15" s="8">
        <v>2.94</v>
      </c>
      <c r="I15" s="12">
        <v>0</v>
      </c>
    </row>
    <row r="16" spans="2:9" ht="15" customHeight="1" x14ac:dyDescent="0.2">
      <c r="B16" t="s">
        <v>39</v>
      </c>
      <c r="C16" s="12">
        <v>82</v>
      </c>
      <c r="D16" s="8">
        <v>10.15</v>
      </c>
      <c r="E16" s="12">
        <v>67</v>
      </c>
      <c r="F16" s="8">
        <v>12.74</v>
      </c>
      <c r="G16" s="12">
        <v>13</v>
      </c>
      <c r="H16" s="8">
        <v>4.78</v>
      </c>
      <c r="I16" s="12">
        <v>0</v>
      </c>
    </row>
    <row r="17" spans="2:9" ht="15" customHeight="1" x14ac:dyDescent="0.2">
      <c r="B17" t="s">
        <v>40</v>
      </c>
      <c r="C17" s="12">
        <v>28</v>
      </c>
      <c r="D17" s="8">
        <v>3.47</v>
      </c>
      <c r="E17" s="12">
        <v>25</v>
      </c>
      <c r="F17" s="8">
        <v>4.75</v>
      </c>
      <c r="G17" s="12">
        <v>2</v>
      </c>
      <c r="H17" s="8">
        <v>0.74</v>
      </c>
      <c r="I17" s="12">
        <v>0</v>
      </c>
    </row>
    <row r="18" spans="2:9" ht="15" customHeight="1" x14ac:dyDescent="0.2">
      <c r="B18" t="s">
        <v>41</v>
      </c>
      <c r="C18" s="12">
        <v>22</v>
      </c>
      <c r="D18" s="8">
        <v>2.72</v>
      </c>
      <c r="E18" s="12">
        <v>15</v>
      </c>
      <c r="F18" s="8">
        <v>2.85</v>
      </c>
      <c r="G18" s="12">
        <v>7</v>
      </c>
      <c r="H18" s="8">
        <v>2.57</v>
      </c>
      <c r="I18" s="12">
        <v>0</v>
      </c>
    </row>
    <row r="19" spans="2:9" ht="15" customHeight="1" x14ac:dyDescent="0.2">
      <c r="B19" t="s">
        <v>42</v>
      </c>
      <c r="C19" s="12">
        <v>37</v>
      </c>
      <c r="D19" s="8">
        <v>4.58</v>
      </c>
      <c r="E19" s="12">
        <v>20</v>
      </c>
      <c r="F19" s="8">
        <v>3.8</v>
      </c>
      <c r="G19" s="12">
        <v>14</v>
      </c>
      <c r="H19" s="8">
        <v>5.15</v>
      </c>
      <c r="I19" s="12">
        <v>2</v>
      </c>
    </row>
    <row r="20" spans="2:9" ht="15" customHeight="1" x14ac:dyDescent="0.2">
      <c r="B20" s="9" t="s">
        <v>223</v>
      </c>
      <c r="C20" s="12">
        <f>SUM(LTBL_19206[総数／事業所数])</f>
        <v>808</v>
      </c>
      <c r="E20" s="12">
        <f>SUBTOTAL(109,LTBL_19206[個人／事業所数])</f>
        <v>526</v>
      </c>
      <c r="G20" s="12">
        <f>SUBTOTAL(109,LTBL_19206[法人／事業所数])</f>
        <v>272</v>
      </c>
      <c r="I20" s="12">
        <f>SUBTOTAL(109,LTBL_19206[法人以外の団体／事業所数])</f>
        <v>3</v>
      </c>
    </row>
    <row r="21" spans="2:9" ht="15" customHeight="1" x14ac:dyDescent="0.2">
      <c r="E21" s="11">
        <f>LTBL_19206[[#Totals],[個人／事業所数]]/LTBL_19206[[#Totals],[総数／事業所数]]</f>
        <v>0.65099009900990101</v>
      </c>
      <c r="G21" s="11">
        <f>LTBL_19206[[#Totals],[法人／事業所数]]/LTBL_19206[[#Totals],[総数／事業所数]]</f>
        <v>0.33663366336633666</v>
      </c>
      <c r="I21" s="11">
        <f>LTBL_19206[[#Totals],[法人以外の団体／事業所数]]/LTBL_19206[[#Totals],[総数／事業所数]]</f>
        <v>3.7128712871287127E-3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65</v>
      </c>
      <c r="C24" s="12">
        <v>71</v>
      </c>
      <c r="D24" s="8">
        <v>8.7899999999999991</v>
      </c>
      <c r="E24" s="12">
        <v>64</v>
      </c>
      <c r="F24" s="8">
        <v>12.17</v>
      </c>
      <c r="G24" s="12">
        <v>7</v>
      </c>
      <c r="H24" s="8">
        <v>2.57</v>
      </c>
      <c r="I24" s="12">
        <v>0</v>
      </c>
    </row>
    <row r="25" spans="2:9" ht="15" customHeight="1" x14ac:dyDescent="0.2">
      <c r="B25" t="s">
        <v>66</v>
      </c>
      <c r="C25" s="12">
        <v>66</v>
      </c>
      <c r="D25" s="8">
        <v>8.17</v>
      </c>
      <c r="E25" s="12">
        <v>62</v>
      </c>
      <c r="F25" s="8">
        <v>11.79</v>
      </c>
      <c r="G25" s="12">
        <v>4</v>
      </c>
      <c r="H25" s="8">
        <v>1.47</v>
      </c>
      <c r="I25" s="12">
        <v>0</v>
      </c>
    </row>
    <row r="26" spans="2:9" ht="15" customHeight="1" x14ac:dyDescent="0.2">
      <c r="B26" t="s">
        <v>61</v>
      </c>
      <c r="C26" s="12">
        <v>62</v>
      </c>
      <c r="D26" s="8">
        <v>7.67</v>
      </c>
      <c r="E26" s="12">
        <v>48</v>
      </c>
      <c r="F26" s="8">
        <v>9.1300000000000008</v>
      </c>
      <c r="G26" s="12">
        <v>13</v>
      </c>
      <c r="H26" s="8">
        <v>4.78</v>
      </c>
      <c r="I26" s="12">
        <v>0</v>
      </c>
    </row>
    <row r="27" spans="2:9" ht="15" customHeight="1" x14ac:dyDescent="0.2">
      <c r="B27" t="s">
        <v>51</v>
      </c>
      <c r="C27" s="12">
        <v>58</v>
      </c>
      <c r="D27" s="8">
        <v>7.18</v>
      </c>
      <c r="E27" s="12">
        <v>25</v>
      </c>
      <c r="F27" s="8">
        <v>4.75</v>
      </c>
      <c r="G27" s="12">
        <v>33</v>
      </c>
      <c r="H27" s="8">
        <v>12.13</v>
      </c>
      <c r="I27" s="12">
        <v>0</v>
      </c>
    </row>
    <row r="28" spans="2:9" ht="15" customHeight="1" x14ac:dyDescent="0.2">
      <c r="B28" t="s">
        <v>60</v>
      </c>
      <c r="C28" s="12">
        <v>58</v>
      </c>
      <c r="D28" s="8">
        <v>7.18</v>
      </c>
      <c r="E28" s="12">
        <v>35</v>
      </c>
      <c r="F28" s="8">
        <v>6.65</v>
      </c>
      <c r="G28" s="12">
        <v>23</v>
      </c>
      <c r="H28" s="8">
        <v>8.4600000000000009</v>
      </c>
      <c r="I28" s="12">
        <v>0</v>
      </c>
    </row>
    <row r="29" spans="2:9" ht="15" customHeight="1" x14ac:dyDescent="0.2">
      <c r="B29" t="s">
        <v>58</v>
      </c>
      <c r="C29" s="12">
        <v>47</v>
      </c>
      <c r="D29" s="8">
        <v>5.82</v>
      </c>
      <c r="E29" s="12">
        <v>35</v>
      </c>
      <c r="F29" s="8">
        <v>6.65</v>
      </c>
      <c r="G29" s="12">
        <v>12</v>
      </c>
      <c r="H29" s="8">
        <v>4.41</v>
      </c>
      <c r="I29" s="12">
        <v>0</v>
      </c>
    </row>
    <row r="30" spans="2:9" ht="15" customHeight="1" x14ac:dyDescent="0.2">
      <c r="B30" t="s">
        <v>52</v>
      </c>
      <c r="C30" s="12">
        <v>43</v>
      </c>
      <c r="D30" s="8">
        <v>5.32</v>
      </c>
      <c r="E30" s="12">
        <v>32</v>
      </c>
      <c r="F30" s="8">
        <v>6.08</v>
      </c>
      <c r="G30" s="12">
        <v>11</v>
      </c>
      <c r="H30" s="8">
        <v>4.04</v>
      </c>
      <c r="I30" s="12">
        <v>0</v>
      </c>
    </row>
    <row r="31" spans="2:9" ht="15" customHeight="1" x14ac:dyDescent="0.2">
      <c r="B31" t="s">
        <v>67</v>
      </c>
      <c r="C31" s="12">
        <v>28</v>
      </c>
      <c r="D31" s="8">
        <v>3.47</v>
      </c>
      <c r="E31" s="12">
        <v>25</v>
      </c>
      <c r="F31" s="8">
        <v>4.75</v>
      </c>
      <c r="G31" s="12">
        <v>2</v>
      </c>
      <c r="H31" s="8">
        <v>0.74</v>
      </c>
      <c r="I31" s="12">
        <v>0</v>
      </c>
    </row>
    <row r="32" spans="2:9" ht="15" customHeight="1" x14ac:dyDescent="0.2">
      <c r="B32" t="s">
        <v>73</v>
      </c>
      <c r="C32" s="12">
        <v>26</v>
      </c>
      <c r="D32" s="8">
        <v>3.22</v>
      </c>
      <c r="E32" s="12">
        <v>17</v>
      </c>
      <c r="F32" s="8">
        <v>3.23</v>
      </c>
      <c r="G32" s="12">
        <v>9</v>
      </c>
      <c r="H32" s="8">
        <v>3.31</v>
      </c>
      <c r="I32" s="12">
        <v>0</v>
      </c>
    </row>
    <row r="33" spans="2:9" ht="15" customHeight="1" x14ac:dyDescent="0.2">
      <c r="B33" t="s">
        <v>53</v>
      </c>
      <c r="C33" s="12">
        <v>21</v>
      </c>
      <c r="D33" s="8">
        <v>2.6</v>
      </c>
      <c r="E33" s="12">
        <v>9</v>
      </c>
      <c r="F33" s="8">
        <v>1.71</v>
      </c>
      <c r="G33" s="12">
        <v>12</v>
      </c>
      <c r="H33" s="8">
        <v>4.41</v>
      </c>
      <c r="I33" s="12">
        <v>0</v>
      </c>
    </row>
    <row r="34" spans="2:9" ht="15" customHeight="1" x14ac:dyDescent="0.2">
      <c r="B34" t="s">
        <v>62</v>
      </c>
      <c r="C34" s="12">
        <v>19</v>
      </c>
      <c r="D34" s="8">
        <v>2.35</v>
      </c>
      <c r="E34" s="12">
        <v>13</v>
      </c>
      <c r="F34" s="8">
        <v>2.4700000000000002</v>
      </c>
      <c r="G34" s="12">
        <v>6</v>
      </c>
      <c r="H34" s="8">
        <v>2.21</v>
      </c>
      <c r="I34" s="12">
        <v>0</v>
      </c>
    </row>
    <row r="35" spans="2:9" ht="15" customHeight="1" x14ac:dyDescent="0.2">
      <c r="B35" t="s">
        <v>70</v>
      </c>
      <c r="C35" s="12">
        <v>18</v>
      </c>
      <c r="D35" s="8">
        <v>2.23</v>
      </c>
      <c r="E35" s="12">
        <v>14</v>
      </c>
      <c r="F35" s="8">
        <v>2.66</v>
      </c>
      <c r="G35" s="12">
        <v>4</v>
      </c>
      <c r="H35" s="8">
        <v>1.47</v>
      </c>
      <c r="I35" s="12">
        <v>0</v>
      </c>
    </row>
    <row r="36" spans="2:9" ht="15" customHeight="1" x14ac:dyDescent="0.2">
      <c r="B36" t="s">
        <v>77</v>
      </c>
      <c r="C36" s="12">
        <v>17</v>
      </c>
      <c r="D36" s="8">
        <v>2.1</v>
      </c>
      <c r="E36" s="12">
        <v>9</v>
      </c>
      <c r="F36" s="8">
        <v>1.71</v>
      </c>
      <c r="G36" s="12">
        <v>8</v>
      </c>
      <c r="H36" s="8">
        <v>2.94</v>
      </c>
      <c r="I36" s="12">
        <v>0</v>
      </c>
    </row>
    <row r="37" spans="2:9" ht="15" customHeight="1" x14ac:dyDescent="0.2">
      <c r="B37" t="s">
        <v>57</v>
      </c>
      <c r="C37" s="12">
        <v>15</v>
      </c>
      <c r="D37" s="8">
        <v>1.86</v>
      </c>
      <c r="E37" s="12">
        <v>13</v>
      </c>
      <c r="F37" s="8">
        <v>2.4700000000000002</v>
      </c>
      <c r="G37" s="12">
        <v>2</v>
      </c>
      <c r="H37" s="8">
        <v>0.74</v>
      </c>
      <c r="I37" s="12">
        <v>0</v>
      </c>
    </row>
    <row r="38" spans="2:9" ht="15" customHeight="1" x14ac:dyDescent="0.2">
      <c r="B38" t="s">
        <v>68</v>
      </c>
      <c r="C38" s="12">
        <v>15</v>
      </c>
      <c r="D38" s="8">
        <v>1.86</v>
      </c>
      <c r="E38" s="12">
        <v>15</v>
      </c>
      <c r="F38" s="8">
        <v>2.85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63</v>
      </c>
      <c r="C39" s="12">
        <v>14</v>
      </c>
      <c r="D39" s="8">
        <v>1.73</v>
      </c>
      <c r="E39" s="12">
        <v>6</v>
      </c>
      <c r="F39" s="8">
        <v>1.1399999999999999</v>
      </c>
      <c r="G39" s="12">
        <v>7</v>
      </c>
      <c r="H39" s="8">
        <v>2.57</v>
      </c>
      <c r="I39" s="12">
        <v>0</v>
      </c>
    </row>
    <row r="40" spans="2:9" ht="15" customHeight="1" x14ac:dyDescent="0.2">
      <c r="B40" t="s">
        <v>54</v>
      </c>
      <c r="C40" s="12">
        <v>13</v>
      </c>
      <c r="D40" s="8">
        <v>1.61</v>
      </c>
      <c r="E40" s="12">
        <v>12</v>
      </c>
      <c r="F40" s="8">
        <v>2.2799999999999998</v>
      </c>
      <c r="G40" s="12">
        <v>1</v>
      </c>
      <c r="H40" s="8">
        <v>0.37</v>
      </c>
      <c r="I40" s="12">
        <v>0</v>
      </c>
    </row>
    <row r="41" spans="2:9" ht="15" customHeight="1" x14ac:dyDescent="0.2">
      <c r="B41" t="s">
        <v>75</v>
      </c>
      <c r="C41" s="12">
        <v>13</v>
      </c>
      <c r="D41" s="8">
        <v>1.61</v>
      </c>
      <c r="E41" s="12">
        <v>9</v>
      </c>
      <c r="F41" s="8">
        <v>1.71</v>
      </c>
      <c r="G41" s="12">
        <v>4</v>
      </c>
      <c r="H41" s="8">
        <v>1.47</v>
      </c>
      <c r="I41" s="12">
        <v>0</v>
      </c>
    </row>
    <row r="42" spans="2:9" ht="15" customHeight="1" x14ac:dyDescent="0.2">
      <c r="B42" t="s">
        <v>59</v>
      </c>
      <c r="C42" s="12">
        <v>12</v>
      </c>
      <c r="D42" s="8">
        <v>1.49</v>
      </c>
      <c r="E42" s="12">
        <v>7</v>
      </c>
      <c r="F42" s="8">
        <v>1.33</v>
      </c>
      <c r="G42" s="12">
        <v>5</v>
      </c>
      <c r="H42" s="8">
        <v>1.84</v>
      </c>
      <c r="I42" s="12">
        <v>0</v>
      </c>
    </row>
    <row r="43" spans="2:9" ht="15" customHeight="1" x14ac:dyDescent="0.2">
      <c r="B43" t="s">
        <v>80</v>
      </c>
      <c r="C43" s="12">
        <v>12</v>
      </c>
      <c r="D43" s="8">
        <v>1.49</v>
      </c>
      <c r="E43" s="12">
        <v>4</v>
      </c>
      <c r="F43" s="8">
        <v>0.76</v>
      </c>
      <c r="G43" s="12">
        <v>6</v>
      </c>
      <c r="H43" s="8">
        <v>2.21</v>
      </c>
      <c r="I43" s="12">
        <v>2</v>
      </c>
    </row>
    <row r="46" spans="2:9" ht="33" customHeight="1" x14ac:dyDescent="0.2">
      <c r="B46" t="s">
        <v>225</v>
      </c>
      <c r="C46" s="10" t="s">
        <v>44</v>
      </c>
      <c r="D46" s="10" t="s">
        <v>45</v>
      </c>
      <c r="E46" s="10" t="s">
        <v>46</v>
      </c>
      <c r="F46" s="10" t="s">
        <v>47</v>
      </c>
      <c r="G46" s="10" t="s">
        <v>48</v>
      </c>
      <c r="H46" s="10" t="s">
        <v>49</v>
      </c>
      <c r="I46" s="10" t="s">
        <v>50</v>
      </c>
    </row>
    <row r="47" spans="2:9" ht="15" customHeight="1" x14ac:dyDescent="0.2">
      <c r="B47" t="s">
        <v>123</v>
      </c>
      <c r="C47" s="12">
        <v>35</v>
      </c>
      <c r="D47" s="8">
        <v>4.33</v>
      </c>
      <c r="E47" s="12">
        <v>35</v>
      </c>
      <c r="F47" s="8">
        <v>6.65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115</v>
      </c>
      <c r="C48" s="12">
        <v>33</v>
      </c>
      <c r="D48" s="8">
        <v>4.08</v>
      </c>
      <c r="E48" s="12">
        <v>28</v>
      </c>
      <c r="F48" s="8">
        <v>5.32</v>
      </c>
      <c r="G48" s="12">
        <v>4</v>
      </c>
      <c r="H48" s="8">
        <v>1.47</v>
      </c>
      <c r="I48" s="12">
        <v>0</v>
      </c>
    </row>
    <row r="49" spans="2:9" ht="15" customHeight="1" x14ac:dyDescent="0.2">
      <c r="B49" t="s">
        <v>107</v>
      </c>
      <c r="C49" s="12">
        <v>26</v>
      </c>
      <c r="D49" s="8">
        <v>3.22</v>
      </c>
      <c r="E49" s="12">
        <v>3</v>
      </c>
      <c r="F49" s="8">
        <v>0.56999999999999995</v>
      </c>
      <c r="G49" s="12">
        <v>23</v>
      </c>
      <c r="H49" s="8">
        <v>8.4600000000000009</v>
      </c>
      <c r="I49" s="12">
        <v>0</v>
      </c>
    </row>
    <row r="50" spans="2:9" ht="15" customHeight="1" x14ac:dyDescent="0.2">
      <c r="B50" t="s">
        <v>122</v>
      </c>
      <c r="C50" s="12">
        <v>22</v>
      </c>
      <c r="D50" s="8">
        <v>2.72</v>
      </c>
      <c r="E50" s="12">
        <v>22</v>
      </c>
      <c r="F50" s="8">
        <v>4.18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119</v>
      </c>
      <c r="C51" s="12">
        <v>21</v>
      </c>
      <c r="D51" s="8">
        <v>2.6</v>
      </c>
      <c r="E51" s="12">
        <v>19</v>
      </c>
      <c r="F51" s="8">
        <v>3.61</v>
      </c>
      <c r="G51" s="12">
        <v>2</v>
      </c>
      <c r="H51" s="8">
        <v>0.74</v>
      </c>
      <c r="I51" s="12">
        <v>0</v>
      </c>
    </row>
    <row r="52" spans="2:9" ht="15" customHeight="1" x14ac:dyDescent="0.2">
      <c r="B52" t="s">
        <v>132</v>
      </c>
      <c r="C52" s="12">
        <v>19</v>
      </c>
      <c r="D52" s="8">
        <v>2.35</v>
      </c>
      <c r="E52" s="12">
        <v>17</v>
      </c>
      <c r="F52" s="8">
        <v>3.23</v>
      </c>
      <c r="G52" s="12">
        <v>2</v>
      </c>
      <c r="H52" s="8">
        <v>0.74</v>
      </c>
      <c r="I52" s="12">
        <v>0</v>
      </c>
    </row>
    <row r="53" spans="2:9" ht="15" customHeight="1" x14ac:dyDescent="0.2">
      <c r="B53" t="s">
        <v>124</v>
      </c>
      <c r="C53" s="12">
        <v>19</v>
      </c>
      <c r="D53" s="8">
        <v>2.35</v>
      </c>
      <c r="E53" s="12">
        <v>19</v>
      </c>
      <c r="F53" s="8">
        <v>3.61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139</v>
      </c>
      <c r="C54" s="12">
        <v>18</v>
      </c>
      <c r="D54" s="8">
        <v>2.23</v>
      </c>
      <c r="E54" s="12">
        <v>9</v>
      </c>
      <c r="F54" s="8">
        <v>1.71</v>
      </c>
      <c r="G54" s="12">
        <v>9</v>
      </c>
      <c r="H54" s="8">
        <v>3.31</v>
      </c>
      <c r="I54" s="12">
        <v>0</v>
      </c>
    </row>
    <row r="55" spans="2:9" ht="15" customHeight="1" x14ac:dyDescent="0.2">
      <c r="B55" t="s">
        <v>118</v>
      </c>
      <c r="C55" s="12">
        <v>18</v>
      </c>
      <c r="D55" s="8">
        <v>2.23</v>
      </c>
      <c r="E55" s="12">
        <v>15</v>
      </c>
      <c r="F55" s="8">
        <v>2.85</v>
      </c>
      <c r="G55" s="12">
        <v>3</v>
      </c>
      <c r="H55" s="8">
        <v>1.1000000000000001</v>
      </c>
      <c r="I55" s="12">
        <v>0</v>
      </c>
    </row>
    <row r="56" spans="2:9" ht="15" customHeight="1" x14ac:dyDescent="0.2">
      <c r="B56" t="s">
        <v>126</v>
      </c>
      <c r="C56" s="12">
        <v>18</v>
      </c>
      <c r="D56" s="8">
        <v>2.23</v>
      </c>
      <c r="E56" s="12">
        <v>14</v>
      </c>
      <c r="F56" s="8">
        <v>2.66</v>
      </c>
      <c r="G56" s="12">
        <v>4</v>
      </c>
      <c r="H56" s="8">
        <v>1.47</v>
      </c>
      <c r="I56" s="12">
        <v>0</v>
      </c>
    </row>
    <row r="57" spans="2:9" ht="15" customHeight="1" x14ac:dyDescent="0.2">
      <c r="B57" t="s">
        <v>109</v>
      </c>
      <c r="C57" s="12">
        <v>15</v>
      </c>
      <c r="D57" s="8">
        <v>1.86</v>
      </c>
      <c r="E57" s="12">
        <v>12</v>
      </c>
      <c r="F57" s="8">
        <v>2.2799999999999998</v>
      </c>
      <c r="G57" s="12">
        <v>3</v>
      </c>
      <c r="H57" s="8">
        <v>1.1000000000000001</v>
      </c>
      <c r="I57" s="12">
        <v>0</v>
      </c>
    </row>
    <row r="58" spans="2:9" ht="15" customHeight="1" x14ac:dyDescent="0.2">
      <c r="B58" t="s">
        <v>111</v>
      </c>
      <c r="C58" s="12">
        <v>14</v>
      </c>
      <c r="D58" s="8">
        <v>1.73</v>
      </c>
      <c r="E58" s="12">
        <v>9</v>
      </c>
      <c r="F58" s="8">
        <v>1.71</v>
      </c>
      <c r="G58" s="12">
        <v>5</v>
      </c>
      <c r="H58" s="8">
        <v>1.84</v>
      </c>
      <c r="I58" s="12">
        <v>0</v>
      </c>
    </row>
    <row r="59" spans="2:9" ht="15" customHeight="1" x14ac:dyDescent="0.2">
      <c r="B59" t="s">
        <v>143</v>
      </c>
      <c r="C59" s="12">
        <v>12</v>
      </c>
      <c r="D59" s="8">
        <v>1.49</v>
      </c>
      <c r="E59" s="12">
        <v>7</v>
      </c>
      <c r="F59" s="8">
        <v>1.33</v>
      </c>
      <c r="G59" s="12">
        <v>5</v>
      </c>
      <c r="H59" s="8">
        <v>1.84</v>
      </c>
      <c r="I59" s="12">
        <v>0</v>
      </c>
    </row>
    <row r="60" spans="2:9" ht="15" customHeight="1" x14ac:dyDescent="0.2">
      <c r="B60" t="s">
        <v>114</v>
      </c>
      <c r="C60" s="12">
        <v>12</v>
      </c>
      <c r="D60" s="8">
        <v>1.49</v>
      </c>
      <c r="E60" s="12">
        <v>8</v>
      </c>
      <c r="F60" s="8">
        <v>1.52</v>
      </c>
      <c r="G60" s="12">
        <v>4</v>
      </c>
      <c r="H60" s="8">
        <v>1.47</v>
      </c>
      <c r="I60" s="12">
        <v>0</v>
      </c>
    </row>
    <row r="61" spans="2:9" ht="15" customHeight="1" x14ac:dyDescent="0.2">
      <c r="B61" t="s">
        <v>108</v>
      </c>
      <c r="C61" s="12">
        <v>11</v>
      </c>
      <c r="D61" s="8">
        <v>1.36</v>
      </c>
      <c r="E61" s="12">
        <v>5</v>
      </c>
      <c r="F61" s="8">
        <v>0.95</v>
      </c>
      <c r="G61" s="12">
        <v>6</v>
      </c>
      <c r="H61" s="8">
        <v>2.21</v>
      </c>
      <c r="I61" s="12">
        <v>0</v>
      </c>
    </row>
    <row r="62" spans="2:9" ht="15" customHeight="1" x14ac:dyDescent="0.2">
      <c r="B62" t="s">
        <v>142</v>
      </c>
      <c r="C62" s="12">
        <v>11</v>
      </c>
      <c r="D62" s="8">
        <v>1.36</v>
      </c>
      <c r="E62" s="12">
        <v>7</v>
      </c>
      <c r="F62" s="8">
        <v>1.33</v>
      </c>
      <c r="G62" s="12">
        <v>4</v>
      </c>
      <c r="H62" s="8">
        <v>1.47</v>
      </c>
      <c r="I62" s="12">
        <v>0</v>
      </c>
    </row>
    <row r="63" spans="2:9" ht="15" customHeight="1" x14ac:dyDescent="0.2">
      <c r="B63" t="s">
        <v>116</v>
      </c>
      <c r="C63" s="12">
        <v>11</v>
      </c>
      <c r="D63" s="8">
        <v>1.36</v>
      </c>
      <c r="E63" s="12">
        <v>3</v>
      </c>
      <c r="F63" s="8">
        <v>0.56999999999999995</v>
      </c>
      <c r="G63" s="12">
        <v>7</v>
      </c>
      <c r="H63" s="8">
        <v>2.57</v>
      </c>
      <c r="I63" s="12">
        <v>0</v>
      </c>
    </row>
    <row r="64" spans="2:9" ht="15" customHeight="1" x14ac:dyDescent="0.2">
      <c r="B64" t="s">
        <v>141</v>
      </c>
      <c r="C64" s="12">
        <v>10</v>
      </c>
      <c r="D64" s="8">
        <v>1.24</v>
      </c>
      <c r="E64" s="12">
        <v>6</v>
      </c>
      <c r="F64" s="8">
        <v>1.1399999999999999</v>
      </c>
      <c r="G64" s="12">
        <v>4</v>
      </c>
      <c r="H64" s="8">
        <v>1.47</v>
      </c>
      <c r="I64" s="12">
        <v>0</v>
      </c>
    </row>
    <row r="65" spans="2:9" ht="15" customHeight="1" x14ac:dyDescent="0.2">
      <c r="B65" t="s">
        <v>144</v>
      </c>
      <c r="C65" s="12">
        <v>10</v>
      </c>
      <c r="D65" s="8">
        <v>1.24</v>
      </c>
      <c r="E65" s="12">
        <v>8</v>
      </c>
      <c r="F65" s="8">
        <v>1.52</v>
      </c>
      <c r="G65" s="12">
        <v>2</v>
      </c>
      <c r="H65" s="8">
        <v>0.74</v>
      </c>
      <c r="I65" s="12">
        <v>0</v>
      </c>
    </row>
    <row r="66" spans="2:9" ht="15" customHeight="1" x14ac:dyDescent="0.2">
      <c r="B66" t="s">
        <v>145</v>
      </c>
      <c r="C66" s="12">
        <v>10</v>
      </c>
      <c r="D66" s="8">
        <v>1.24</v>
      </c>
      <c r="E66" s="12">
        <v>9</v>
      </c>
      <c r="F66" s="8">
        <v>1.71</v>
      </c>
      <c r="G66" s="12">
        <v>1</v>
      </c>
      <c r="H66" s="8">
        <v>0.37</v>
      </c>
      <c r="I66" s="12">
        <v>0</v>
      </c>
    </row>
    <row r="67" spans="2:9" ht="15" customHeight="1" x14ac:dyDescent="0.2">
      <c r="B67" t="s">
        <v>131</v>
      </c>
      <c r="C67" s="12">
        <v>10</v>
      </c>
      <c r="D67" s="8">
        <v>1.24</v>
      </c>
      <c r="E67" s="12">
        <v>3</v>
      </c>
      <c r="F67" s="8">
        <v>0.56999999999999995</v>
      </c>
      <c r="G67" s="12">
        <v>7</v>
      </c>
      <c r="H67" s="8">
        <v>2.57</v>
      </c>
      <c r="I67" s="12">
        <v>0</v>
      </c>
    </row>
    <row r="68" spans="2:9" ht="15" customHeight="1" x14ac:dyDescent="0.2">
      <c r="B68" t="s">
        <v>121</v>
      </c>
      <c r="C68" s="12">
        <v>10</v>
      </c>
      <c r="D68" s="8">
        <v>1.24</v>
      </c>
      <c r="E68" s="12">
        <v>10</v>
      </c>
      <c r="F68" s="8">
        <v>1.9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3A61A-2D21-44D6-A69D-F350B81869C7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232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124</v>
      </c>
      <c r="D6" s="8">
        <v>15.07</v>
      </c>
      <c r="E6" s="12">
        <v>51</v>
      </c>
      <c r="F6" s="8">
        <v>10.97</v>
      </c>
      <c r="G6" s="12">
        <v>73</v>
      </c>
      <c r="H6" s="8">
        <v>20.92</v>
      </c>
      <c r="I6" s="12">
        <v>0</v>
      </c>
    </row>
    <row r="7" spans="2:9" ht="15" customHeight="1" x14ac:dyDescent="0.2">
      <c r="B7" t="s">
        <v>30</v>
      </c>
      <c r="C7" s="12">
        <v>90</v>
      </c>
      <c r="D7" s="8">
        <v>10.94</v>
      </c>
      <c r="E7" s="12">
        <v>33</v>
      </c>
      <c r="F7" s="8">
        <v>7.1</v>
      </c>
      <c r="G7" s="12">
        <v>57</v>
      </c>
      <c r="H7" s="8">
        <v>16.329999999999998</v>
      </c>
      <c r="I7" s="12">
        <v>0</v>
      </c>
    </row>
    <row r="8" spans="2:9" ht="15" customHeight="1" x14ac:dyDescent="0.2">
      <c r="B8" t="s">
        <v>31</v>
      </c>
      <c r="C8" s="12">
        <v>3</v>
      </c>
      <c r="D8" s="8">
        <v>0.36</v>
      </c>
      <c r="E8" s="12">
        <v>0</v>
      </c>
      <c r="F8" s="8">
        <v>0</v>
      </c>
      <c r="G8" s="12">
        <v>3</v>
      </c>
      <c r="H8" s="8">
        <v>0.86</v>
      </c>
      <c r="I8" s="12">
        <v>0</v>
      </c>
    </row>
    <row r="9" spans="2:9" ht="15" customHeight="1" x14ac:dyDescent="0.2">
      <c r="B9" t="s">
        <v>32</v>
      </c>
      <c r="C9" s="12">
        <v>7</v>
      </c>
      <c r="D9" s="8">
        <v>0.85</v>
      </c>
      <c r="E9" s="12">
        <v>0</v>
      </c>
      <c r="F9" s="8">
        <v>0</v>
      </c>
      <c r="G9" s="12">
        <v>7</v>
      </c>
      <c r="H9" s="8">
        <v>2.0099999999999998</v>
      </c>
      <c r="I9" s="12">
        <v>0</v>
      </c>
    </row>
    <row r="10" spans="2:9" ht="15" customHeight="1" x14ac:dyDescent="0.2">
      <c r="B10" t="s">
        <v>33</v>
      </c>
      <c r="C10" s="12">
        <v>6</v>
      </c>
      <c r="D10" s="8">
        <v>0.73</v>
      </c>
      <c r="E10" s="12">
        <v>1</v>
      </c>
      <c r="F10" s="8">
        <v>0.22</v>
      </c>
      <c r="G10" s="12">
        <v>5</v>
      </c>
      <c r="H10" s="8">
        <v>1.43</v>
      </c>
      <c r="I10" s="12">
        <v>0</v>
      </c>
    </row>
    <row r="11" spans="2:9" ht="15" customHeight="1" x14ac:dyDescent="0.2">
      <c r="B11" t="s">
        <v>34</v>
      </c>
      <c r="C11" s="12">
        <v>181</v>
      </c>
      <c r="D11" s="8">
        <v>21.99</v>
      </c>
      <c r="E11" s="12">
        <v>109</v>
      </c>
      <c r="F11" s="8">
        <v>23.44</v>
      </c>
      <c r="G11" s="12">
        <v>71</v>
      </c>
      <c r="H11" s="8">
        <v>20.34</v>
      </c>
      <c r="I11" s="12">
        <v>1</v>
      </c>
    </row>
    <row r="12" spans="2:9" ht="15" customHeight="1" x14ac:dyDescent="0.2">
      <c r="B12" t="s">
        <v>35</v>
      </c>
      <c r="C12" s="12">
        <v>4</v>
      </c>
      <c r="D12" s="8">
        <v>0.49</v>
      </c>
      <c r="E12" s="12">
        <v>1</v>
      </c>
      <c r="F12" s="8">
        <v>0.22</v>
      </c>
      <c r="G12" s="12">
        <v>3</v>
      </c>
      <c r="H12" s="8">
        <v>0.86</v>
      </c>
      <c r="I12" s="12">
        <v>0</v>
      </c>
    </row>
    <row r="13" spans="2:9" ht="15" customHeight="1" x14ac:dyDescent="0.2">
      <c r="B13" t="s">
        <v>36</v>
      </c>
      <c r="C13" s="12">
        <v>66</v>
      </c>
      <c r="D13" s="8">
        <v>8.02</v>
      </c>
      <c r="E13" s="12">
        <v>36</v>
      </c>
      <c r="F13" s="8">
        <v>7.74</v>
      </c>
      <c r="G13" s="12">
        <v>30</v>
      </c>
      <c r="H13" s="8">
        <v>8.6</v>
      </c>
      <c r="I13" s="12">
        <v>0</v>
      </c>
    </row>
    <row r="14" spans="2:9" ht="15" customHeight="1" x14ac:dyDescent="0.2">
      <c r="B14" t="s">
        <v>37</v>
      </c>
      <c r="C14" s="12">
        <v>37</v>
      </c>
      <c r="D14" s="8">
        <v>4.5</v>
      </c>
      <c r="E14" s="12">
        <v>21</v>
      </c>
      <c r="F14" s="8">
        <v>4.5199999999999996</v>
      </c>
      <c r="G14" s="12">
        <v>15</v>
      </c>
      <c r="H14" s="8">
        <v>4.3</v>
      </c>
      <c r="I14" s="12">
        <v>0</v>
      </c>
    </row>
    <row r="15" spans="2:9" ht="15" customHeight="1" x14ac:dyDescent="0.2">
      <c r="B15" t="s">
        <v>38</v>
      </c>
      <c r="C15" s="12">
        <v>105</v>
      </c>
      <c r="D15" s="8">
        <v>12.76</v>
      </c>
      <c r="E15" s="12">
        <v>81</v>
      </c>
      <c r="F15" s="8">
        <v>17.420000000000002</v>
      </c>
      <c r="G15" s="12">
        <v>23</v>
      </c>
      <c r="H15" s="8">
        <v>6.59</v>
      </c>
      <c r="I15" s="12">
        <v>0</v>
      </c>
    </row>
    <row r="16" spans="2:9" ht="15" customHeight="1" x14ac:dyDescent="0.2">
      <c r="B16" t="s">
        <v>39</v>
      </c>
      <c r="C16" s="12">
        <v>83</v>
      </c>
      <c r="D16" s="8">
        <v>10.09</v>
      </c>
      <c r="E16" s="12">
        <v>65</v>
      </c>
      <c r="F16" s="8">
        <v>13.98</v>
      </c>
      <c r="G16" s="12">
        <v>17</v>
      </c>
      <c r="H16" s="8">
        <v>4.87</v>
      </c>
      <c r="I16" s="12">
        <v>0</v>
      </c>
    </row>
    <row r="17" spans="2:9" ht="15" customHeight="1" x14ac:dyDescent="0.2">
      <c r="B17" t="s">
        <v>40</v>
      </c>
      <c r="C17" s="12">
        <v>35</v>
      </c>
      <c r="D17" s="8">
        <v>4.25</v>
      </c>
      <c r="E17" s="12">
        <v>23</v>
      </c>
      <c r="F17" s="8">
        <v>4.95</v>
      </c>
      <c r="G17" s="12">
        <v>9</v>
      </c>
      <c r="H17" s="8">
        <v>2.58</v>
      </c>
      <c r="I17" s="12">
        <v>1</v>
      </c>
    </row>
    <row r="18" spans="2:9" ht="15" customHeight="1" x14ac:dyDescent="0.2">
      <c r="B18" t="s">
        <v>41</v>
      </c>
      <c r="C18" s="12">
        <v>36</v>
      </c>
      <c r="D18" s="8">
        <v>4.37</v>
      </c>
      <c r="E18" s="12">
        <v>19</v>
      </c>
      <c r="F18" s="8">
        <v>4.09</v>
      </c>
      <c r="G18" s="12">
        <v>16</v>
      </c>
      <c r="H18" s="8">
        <v>4.58</v>
      </c>
      <c r="I18" s="12">
        <v>0</v>
      </c>
    </row>
    <row r="19" spans="2:9" ht="15" customHeight="1" x14ac:dyDescent="0.2">
      <c r="B19" t="s">
        <v>42</v>
      </c>
      <c r="C19" s="12">
        <v>46</v>
      </c>
      <c r="D19" s="8">
        <v>5.59</v>
      </c>
      <c r="E19" s="12">
        <v>25</v>
      </c>
      <c r="F19" s="8">
        <v>5.38</v>
      </c>
      <c r="G19" s="12">
        <v>20</v>
      </c>
      <c r="H19" s="8">
        <v>5.73</v>
      </c>
      <c r="I19" s="12">
        <v>0</v>
      </c>
    </row>
    <row r="20" spans="2:9" ht="15" customHeight="1" x14ac:dyDescent="0.2">
      <c r="B20" s="9" t="s">
        <v>223</v>
      </c>
      <c r="C20" s="12">
        <f>SUM(LTBL_19207[総数／事業所数])</f>
        <v>823</v>
      </c>
      <c r="E20" s="12">
        <f>SUBTOTAL(109,LTBL_19207[個人／事業所数])</f>
        <v>465</v>
      </c>
      <c r="G20" s="12">
        <f>SUBTOTAL(109,LTBL_19207[法人／事業所数])</f>
        <v>349</v>
      </c>
      <c r="I20" s="12">
        <f>SUBTOTAL(109,LTBL_19207[法人以外の団体／事業所数])</f>
        <v>2</v>
      </c>
    </row>
    <row r="21" spans="2:9" ht="15" customHeight="1" x14ac:dyDescent="0.2">
      <c r="E21" s="11">
        <f>LTBL_19207[[#Totals],[個人／事業所数]]/LTBL_19207[[#Totals],[総数／事業所数]]</f>
        <v>0.56500607533414338</v>
      </c>
      <c r="G21" s="11">
        <f>LTBL_19207[[#Totals],[法人／事業所数]]/LTBL_19207[[#Totals],[総数／事業所数]]</f>
        <v>0.42405832320777642</v>
      </c>
      <c r="I21" s="11">
        <f>LTBL_19207[[#Totals],[法人以外の団体／事業所数]]/LTBL_19207[[#Totals],[総数／事業所数]]</f>
        <v>2.4301336573511541E-3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65</v>
      </c>
      <c r="C24" s="12">
        <v>85</v>
      </c>
      <c r="D24" s="8">
        <v>10.33</v>
      </c>
      <c r="E24" s="12">
        <v>73</v>
      </c>
      <c r="F24" s="8">
        <v>15.7</v>
      </c>
      <c r="G24" s="12">
        <v>12</v>
      </c>
      <c r="H24" s="8">
        <v>3.44</v>
      </c>
      <c r="I24" s="12">
        <v>0</v>
      </c>
    </row>
    <row r="25" spans="2:9" ht="15" customHeight="1" x14ac:dyDescent="0.2">
      <c r="B25" t="s">
        <v>66</v>
      </c>
      <c r="C25" s="12">
        <v>72</v>
      </c>
      <c r="D25" s="8">
        <v>8.75</v>
      </c>
      <c r="E25" s="12">
        <v>60</v>
      </c>
      <c r="F25" s="8">
        <v>12.9</v>
      </c>
      <c r="G25" s="12">
        <v>12</v>
      </c>
      <c r="H25" s="8">
        <v>3.44</v>
      </c>
      <c r="I25" s="12">
        <v>0</v>
      </c>
    </row>
    <row r="26" spans="2:9" ht="15" customHeight="1" x14ac:dyDescent="0.2">
      <c r="B26" t="s">
        <v>51</v>
      </c>
      <c r="C26" s="12">
        <v>63</v>
      </c>
      <c r="D26" s="8">
        <v>7.65</v>
      </c>
      <c r="E26" s="12">
        <v>20</v>
      </c>
      <c r="F26" s="8">
        <v>4.3</v>
      </c>
      <c r="G26" s="12">
        <v>43</v>
      </c>
      <c r="H26" s="8">
        <v>12.32</v>
      </c>
      <c r="I26" s="12">
        <v>0</v>
      </c>
    </row>
    <row r="27" spans="2:9" ht="15" customHeight="1" x14ac:dyDescent="0.2">
      <c r="B27" t="s">
        <v>60</v>
      </c>
      <c r="C27" s="12">
        <v>63</v>
      </c>
      <c r="D27" s="8">
        <v>7.65</v>
      </c>
      <c r="E27" s="12">
        <v>39</v>
      </c>
      <c r="F27" s="8">
        <v>8.39</v>
      </c>
      <c r="G27" s="12">
        <v>24</v>
      </c>
      <c r="H27" s="8">
        <v>6.88</v>
      </c>
      <c r="I27" s="12">
        <v>0</v>
      </c>
    </row>
    <row r="28" spans="2:9" ht="15" customHeight="1" x14ac:dyDescent="0.2">
      <c r="B28" t="s">
        <v>61</v>
      </c>
      <c r="C28" s="12">
        <v>55</v>
      </c>
      <c r="D28" s="8">
        <v>6.68</v>
      </c>
      <c r="E28" s="12">
        <v>35</v>
      </c>
      <c r="F28" s="8">
        <v>7.53</v>
      </c>
      <c r="G28" s="12">
        <v>20</v>
      </c>
      <c r="H28" s="8">
        <v>5.73</v>
      </c>
      <c r="I28" s="12">
        <v>0</v>
      </c>
    </row>
    <row r="29" spans="2:9" ht="15" customHeight="1" x14ac:dyDescent="0.2">
      <c r="B29" t="s">
        <v>52</v>
      </c>
      <c r="C29" s="12">
        <v>39</v>
      </c>
      <c r="D29" s="8">
        <v>4.74</v>
      </c>
      <c r="E29" s="12">
        <v>22</v>
      </c>
      <c r="F29" s="8">
        <v>4.7300000000000004</v>
      </c>
      <c r="G29" s="12">
        <v>17</v>
      </c>
      <c r="H29" s="8">
        <v>4.87</v>
      </c>
      <c r="I29" s="12">
        <v>0</v>
      </c>
    </row>
    <row r="30" spans="2:9" ht="15" customHeight="1" x14ac:dyDescent="0.2">
      <c r="B30" t="s">
        <v>58</v>
      </c>
      <c r="C30" s="12">
        <v>36</v>
      </c>
      <c r="D30" s="8">
        <v>4.37</v>
      </c>
      <c r="E30" s="12">
        <v>30</v>
      </c>
      <c r="F30" s="8">
        <v>6.45</v>
      </c>
      <c r="G30" s="12">
        <v>5</v>
      </c>
      <c r="H30" s="8">
        <v>1.43</v>
      </c>
      <c r="I30" s="12">
        <v>1</v>
      </c>
    </row>
    <row r="31" spans="2:9" ht="15" customHeight="1" x14ac:dyDescent="0.2">
      <c r="B31" t="s">
        <v>67</v>
      </c>
      <c r="C31" s="12">
        <v>35</v>
      </c>
      <c r="D31" s="8">
        <v>4.25</v>
      </c>
      <c r="E31" s="12">
        <v>23</v>
      </c>
      <c r="F31" s="8">
        <v>4.95</v>
      </c>
      <c r="G31" s="12">
        <v>9</v>
      </c>
      <c r="H31" s="8">
        <v>2.58</v>
      </c>
      <c r="I31" s="12">
        <v>1</v>
      </c>
    </row>
    <row r="32" spans="2:9" ht="15" customHeight="1" x14ac:dyDescent="0.2">
      <c r="B32" t="s">
        <v>70</v>
      </c>
      <c r="C32" s="12">
        <v>24</v>
      </c>
      <c r="D32" s="8">
        <v>2.92</v>
      </c>
      <c r="E32" s="12">
        <v>21</v>
      </c>
      <c r="F32" s="8">
        <v>4.5199999999999996</v>
      </c>
      <c r="G32" s="12">
        <v>3</v>
      </c>
      <c r="H32" s="8">
        <v>0.86</v>
      </c>
      <c r="I32" s="12">
        <v>0</v>
      </c>
    </row>
    <row r="33" spans="2:9" ht="15" customHeight="1" x14ac:dyDescent="0.2">
      <c r="B33" t="s">
        <v>53</v>
      </c>
      <c r="C33" s="12">
        <v>22</v>
      </c>
      <c r="D33" s="8">
        <v>2.67</v>
      </c>
      <c r="E33" s="12">
        <v>9</v>
      </c>
      <c r="F33" s="8">
        <v>1.94</v>
      </c>
      <c r="G33" s="12">
        <v>13</v>
      </c>
      <c r="H33" s="8">
        <v>3.72</v>
      </c>
      <c r="I33" s="12">
        <v>0</v>
      </c>
    </row>
    <row r="34" spans="2:9" ht="15" customHeight="1" x14ac:dyDescent="0.2">
      <c r="B34" t="s">
        <v>63</v>
      </c>
      <c r="C34" s="12">
        <v>22</v>
      </c>
      <c r="D34" s="8">
        <v>2.67</v>
      </c>
      <c r="E34" s="12">
        <v>12</v>
      </c>
      <c r="F34" s="8">
        <v>2.58</v>
      </c>
      <c r="G34" s="12">
        <v>9</v>
      </c>
      <c r="H34" s="8">
        <v>2.58</v>
      </c>
      <c r="I34" s="12">
        <v>0</v>
      </c>
    </row>
    <row r="35" spans="2:9" ht="15" customHeight="1" x14ac:dyDescent="0.2">
      <c r="B35" t="s">
        <v>68</v>
      </c>
      <c r="C35" s="12">
        <v>20</v>
      </c>
      <c r="D35" s="8">
        <v>2.4300000000000002</v>
      </c>
      <c r="E35" s="12">
        <v>19</v>
      </c>
      <c r="F35" s="8">
        <v>4.09</v>
      </c>
      <c r="G35" s="12">
        <v>1</v>
      </c>
      <c r="H35" s="8">
        <v>0.28999999999999998</v>
      </c>
      <c r="I35" s="12">
        <v>0</v>
      </c>
    </row>
    <row r="36" spans="2:9" ht="15" customHeight="1" x14ac:dyDescent="0.2">
      <c r="B36" t="s">
        <v>57</v>
      </c>
      <c r="C36" s="12">
        <v>18</v>
      </c>
      <c r="D36" s="8">
        <v>2.19</v>
      </c>
      <c r="E36" s="12">
        <v>14</v>
      </c>
      <c r="F36" s="8">
        <v>3.01</v>
      </c>
      <c r="G36" s="12">
        <v>4</v>
      </c>
      <c r="H36" s="8">
        <v>1.1499999999999999</v>
      </c>
      <c r="I36" s="12">
        <v>0</v>
      </c>
    </row>
    <row r="37" spans="2:9" ht="15" customHeight="1" x14ac:dyDescent="0.2">
      <c r="B37" t="s">
        <v>59</v>
      </c>
      <c r="C37" s="12">
        <v>17</v>
      </c>
      <c r="D37" s="8">
        <v>2.0699999999999998</v>
      </c>
      <c r="E37" s="12">
        <v>13</v>
      </c>
      <c r="F37" s="8">
        <v>2.8</v>
      </c>
      <c r="G37" s="12">
        <v>4</v>
      </c>
      <c r="H37" s="8">
        <v>1.1499999999999999</v>
      </c>
      <c r="I37" s="12">
        <v>0</v>
      </c>
    </row>
    <row r="38" spans="2:9" ht="15" customHeight="1" x14ac:dyDescent="0.2">
      <c r="B38" t="s">
        <v>69</v>
      </c>
      <c r="C38" s="12">
        <v>16</v>
      </c>
      <c r="D38" s="8">
        <v>1.94</v>
      </c>
      <c r="E38" s="12">
        <v>0</v>
      </c>
      <c r="F38" s="8">
        <v>0</v>
      </c>
      <c r="G38" s="12">
        <v>15</v>
      </c>
      <c r="H38" s="8">
        <v>4.3</v>
      </c>
      <c r="I38" s="12">
        <v>0</v>
      </c>
    </row>
    <row r="39" spans="2:9" ht="15" customHeight="1" x14ac:dyDescent="0.2">
      <c r="B39" t="s">
        <v>75</v>
      </c>
      <c r="C39" s="12">
        <v>15</v>
      </c>
      <c r="D39" s="8">
        <v>1.82</v>
      </c>
      <c r="E39" s="12">
        <v>7</v>
      </c>
      <c r="F39" s="8">
        <v>1.51</v>
      </c>
      <c r="G39" s="12">
        <v>8</v>
      </c>
      <c r="H39" s="8">
        <v>2.29</v>
      </c>
      <c r="I39" s="12">
        <v>0</v>
      </c>
    </row>
    <row r="40" spans="2:9" ht="15" customHeight="1" x14ac:dyDescent="0.2">
      <c r="B40" t="s">
        <v>64</v>
      </c>
      <c r="C40" s="12">
        <v>15</v>
      </c>
      <c r="D40" s="8">
        <v>1.82</v>
      </c>
      <c r="E40" s="12">
        <v>8</v>
      </c>
      <c r="F40" s="8">
        <v>1.72</v>
      </c>
      <c r="G40" s="12">
        <v>6</v>
      </c>
      <c r="H40" s="8">
        <v>1.72</v>
      </c>
      <c r="I40" s="12">
        <v>0</v>
      </c>
    </row>
    <row r="41" spans="2:9" ht="15" customHeight="1" x14ac:dyDescent="0.2">
      <c r="B41" t="s">
        <v>62</v>
      </c>
      <c r="C41" s="12">
        <v>14</v>
      </c>
      <c r="D41" s="8">
        <v>1.7</v>
      </c>
      <c r="E41" s="12">
        <v>9</v>
      </c>
      <c r="F41" s="8">
        <v>1.94</v>
      </c>
      <c r="G41" s="12">
        <v>5</v>
      </c>
      <c r="H41" s="8">
        <v>1.43</v>
      </c>
      <c r="I41" s="12">
        <v>0</v>
      </c>
    </row>
    <row r="42" spans="2:9" ht="15" customHeight="1" x14ac:dyDescent="0.2">
      <c r="B42" t="s">
        <v>77</v>
      </c>
      <c r="C42" s="12">
        <v>12</v>
      </c>
      <c r="D42" s="8">
        <v>1.46</v>
      </c>
      <c r="E42" s="12">
        <v>2</v>
      </c>
      <c r="F42" s="8">
        <v>0.43</v>
      </c>
      <c r="G42" s="12">
        <v>10</v>
      </c>
      <c r="H42" s="8">
        <v>2.87</v>
      </c>
      <c r="I42" s="12">
        <v>0</v>
      </c>
    </row>
    <row r="43" spans="2:9" ht="15" customHeight="1" x14ac:dyDescent="0.2">
      <c r="B43" t="s">
        <v>55</v>
      </c>
      <c r="C43" s="12">
        <v>10</v>
      </c>
      <c r="D43" s="8">
        <v>1.22</v>
      </c>
      <c r="E43" s="12">
        <v>5</v>
      </c>
      <c r="F43" s="8">
        <v>1.08</v>
      </c>
      <c r="G43" s="12">
        <v>5</v>
      </c>
      <c r="H43" s="8">
        <v>1.43</v>
      </c>
      <c r="I43" s="12">
        <v>0</v>
      </c>
    </row>
    <row r="44" spans="2:9" ht="15" customHeight="1" x14ac:dyDescent="0.2">
      <c r="B44" t="s">
        <v>71</v>
      </c>
      <c r="C44" s="12">
        <v>10</v>
      </c>
      <c r="D44" s="8">
        <v>1.22</v>
      </c>
      <c r="E44" s="12">
        <v>3</v>
      </c>
      <c r="F44" s="8">
        <v>0.65</v>
      </c>
      <c r="G44" s="12">
        <v>7</v>
      </c>
      <c r="H44" s="8">
        <v>2.0099999999999998</v>
      </c>
      <c r="I44" s="12">
        <v>0</v>
      </c>
    </row>
    <row r="47" spans="2:9" ht="33" customHeight="1" x14ac:dyDescent="0.2">
      <c r="B47" t="s">
        <v>225</v>
      </c>
      <c r="C47" s="10" t="s">
        <v>44</v>
      </c>
      <c r="D47" s="10" t="s">
        <v>45</v>
      </c>
      <c r="E47" s="10" t="s">
        <v>46</v>
      </c>
      <c r="F47" s="10" t="s">
        <v>47</v>
      </c>
      <c r="G47" s="10" t="s">
        <v>48</v>
      </c>
      <c r="H47" s="10" t="s">
        <v>49</v>
      </c>
      <c r="I47" s="10" t="s">
        <v>50</v>
      </c>
    </row>
    <row r="48" spans="2:9" ht="15" customHeight="1" x14ac:dyDescent="0.2">
      <c r="B48" t="s">
        <v>115</v>
      </c>
      <c r="C48" s="12">
        <v>41</v>
      </c>
      <c r="D48" s="8">
        <v>4.9800000000000004</v>
      </c>
      <c r="E48" s="12">
        <v>29</v>
      </c>
      <c r="F48" s="8">
        <v>6.24</v>
      </c>
      <c r="G48" s="12">
        <v>12</v>
      </c>
      <c r="H48" s="8">
        <v>3.44</v>
      </c>
      <c r="I48" s="12">
        <v>0</v>
      </c>
    </row>
    <row r="49" spans="2:9" ht="15" customHeight="1" x14ac:dyDescent="0.2">
      <c r="B49" t="s">
        <v>123</v>
      </c>
      <c r="C49" s="12">
        <v>36</v>
      </c>
      <c r="D49" s="8">
        <v>4.37</v>
      </c>
      <c r="E49" s="12">
        <v>29</v>
      </c>
      <c r="F49" s="8">
        <v>6.24</v>
      </c>
      <c r="G49" s="12">
        <v>7</v>
      </c>
      <c r="H49" s="8">
        <v>2.0099999999999998</v>
      </c>
      <c r="I49" s="12">
        <v>0</v>
      </c>
    </row>
    <row r="50" spans="2:9" ht="15" customHeight="1" x14ac:dyDescent="0.2">
      <c r="B50" t="s">
        <v>107</v>
      </c>
      <c r="C50" s="12">
        <v>26</v>
      </c>
      <c r="D50" s="8">
        <v>3.16</v>
      </c>
      <c r="E50" s="12">
        <v>4</v>
      </c>
      <c r="F50" s="8">
        <v>0.86</v>
      </c>
      <c r="G50" s="12">
        <v>22</v>
      </c>
      <c r="H50" s="8">
        <v>6.3</v>
      </c>
      <c r="I50" s="12">
        <v>0</v>
      </c>
    </row>
    <row r="51" spans="2:9" ht="15" customHeight="1" x14ac:dyDescent="0.2">
      <c r="B51" t="s">
        <v>126</v>
      </c>
      <c r="C51" s="12">
        <v>24</v>
      </c>
      <c r="D51" s="8">
        <v>2.92</v>
      </c>
      <c r="E51" s="12">
        <v>21</v>
      </c>
      <c r="F51" s="8">
        <v>4.5199999999999996</v>
      </c>
      <c r="G51" s="12">
        <v>3</v>
      </c>
      <c r="H51" s="8">
        <v>0.86</v>
      </c>
      <c r="I51" s="12">
        <v>0</v>
      </c>
    </row>
    <row r="52" spans="2:9" ht="15" customHeight="1" x14ac:dyDescent="0.2">
      <c r="B52" t="s">
        <v>122</v>
      </c>
      <c r="C52" s="12">
        <v>20</v>
      </c>
      <c r="D52" s="8">
        <v>2.4300000000000002</v>
      </c>
      <c r="E52" s="12">
        <v>20</v>
      </c>
      <c r="F52" s="8">
        <v>4.3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113</v>
      </c>
      <c r="C53" s="12">
        <v>19</v>
      </c>
      <c r="D53" s="8">
        <v>2.31</v>
      </c>
      <c r="E53" s="12">
        <v>9</v>
      </c>
      <c r="F53" s="8">
        <v>1.94</v>
      </c>
      <c r="G53" s="12">
        <v>10</v>
      </c>
      <c r="H53" s="8">
        <v>2.87</v>
      </c>
      <c r="I53" s="12">
        <v>0</v>
      </c>
    </row>
    <row r="54" spans="2:9" ht="15" customHeight="1" x14ac:dyDescent="0.2">
      <c r="B54" t="s">
        <v>120</v>
      </c>
      <c r="C54" s="12">
        <v>19</v>
      </c>
      <c r="D54" s="8">
        <v>2.31</v>
      </c>
      <c r="E54" s="12">
        <v>16</v>
      </c>
      <c r="F54" s="8">
        <v>3.44</v>
      </c>
      <c r="G54" s="12">
        <v>3</v>
      </c>
      <c r="H54" s="8">
        <v>0.86</v>
      </c>
      <c r="I54" s="12">
        <v>0</v>
      </c>
    </row>
    <row r="55" spans="2:9" ht="15" customHeight="1" x14ac:dyDescent="0.2">
      <c r="B55" t="s">
        <v>124</v>
      </c>
      <c r="C55" s="12">
        <v>18</v>
      </c>
      <c r="D55" s="8">
        <v>2.19</v>
      </c>
      <c r="E55" s="12">
        <v>16</v>
      </c>
      <c r="F55" s="8">
        <v>3.44</v>
      </c>
      <c r="G55" s="12">
        <v>2</v>
      </c>
      <c r="H55" s="8">
        <v>0.56999999999999995</v>
      </c>
      <c r="I55" s="12">
        <v>0</v>
      </c>
    </row>
    <row r="56" spans="2:9" ht="15" customHeight="1" x14ac:dyDescent="0.2">
      <c r="B56" t="s">
        <v>119</v>
      </c>
      <c r="C56" s="12">
        <v>17</v>
      </c>
      <c r="D56" s="8">
        <v>2.0699999999999998</v>
      </c>
      <c r="E56" s="12">
        <v>14</v>
      </c>
      <c r="F56" s="8">
        <v>3.01</v>
      </c>
      <c r="G56" s="12">
        <v>3</v>
      </c>
      <c r="H56" s="8">
        <v>0.86</v>
      </c>
      <c r="I56" s="12">
        <v>0</v>
      </c>
    </row>
    <row r="57" spans="2:9" ht="15" customHeight="1" x14ac:dyDescent="0.2">
      <c r="B57" t="s">
        <v>109</v>
      </c>
      <c r="C57" s="12">
        <v>16</v>
      </c>
      <c r="D57" s="8">
        <v>1.94</v>
      </c>
      <c r="E57" s="12">
        <v>9</v>
      </c>
      <c r="F57" s="8">
        <v>1.94</v>
      </c>
      <c r="G57" s="12">
        <v>7</v>
      </c>
      <c r="H57" s="8">
        <v>2.0099999999999998</v>
      </c>
      <c r="I57" s="12">
        <v>0</v>
      </c>
    </row>
    <row r="58" spans="2:9" ht="15" customHeight="1" x14ac:dyDescent="0.2">
      <c r="B58" t="s">
        <v>114</v>
      </c>
      <c r="C58" s="12">
        <v>16</v>
      </c>
      <c r="D58" s="8">
        <v>1.94</v>
      </c>
      <c r="E58" s="12">
        <v>13</v>
      </c>
      <c r="F58" s="8">
        <v>2.8</v>
      </c>
      <c r="G58" s="12">
        <v>3</v>
      </c>
      <c r="H58" s="8">
        <v>0.86</v>
      </c>
      <c r="I58" s="12">
        <v>0</v>
      </c>
    </row>
    <row r="59" spans="2:9" ht="15" customHeight="1" x14ac:dyDescent="0.2">
      <c r="B59" t="s">
        <v>125</v>
      </c>
      <c r="C59" s="12">
        <v>16</v>
      </c>
      <c r="D59" s="8">
        <v>1.94</v>
      </c>
      <c r="E59" s="12">
        <v>16</v>
      </c>
      <c r="F59" s="8">
        <v>3.44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118</v>
      </c>
      <c r="C60" s="12">
        <v>15</v>
      </c>
      <c r="D60" s="8">
        <v>1.82</v>
      </c>
      <c r="E60" s="12">
        <v>13</v>
      </c>
      <c r="F60" s="8">
        <v>2.8</v>
      </c>
      <c r="G60" s="12">
        <v>2</v>
      </c>
      <c r="H60" s="8">
        <v>0.56999999999999995</v>
      </c>
      <c r="I60" s="12">
        <v>0</v>
      </c>
    </row>
    <row r="61" spans="2:9" ht="15" customHeight="1" x14ac:dyDescent="0.2">
      <c r="B61" t="s">
        <v>121</v>
      </c>
      <c r="C61" s="12">
        <v>13</v>
      </c>
      <c r="D61" s="8">
        <v>1.58</v>
      </c>
      <c r="E61" s="12">
        <v>13</v>
      </c>
      <c r="F61" s="8">
        <v>2.8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133</v>
      </c>
      <c r="C62" s="12">
        <v>13</v>
      </c>
      <c r="D62" s="8">
        <v>1.58</v>
      </c>
      <c r="E62" s="12">
        <v>8</v>
      </c>
      <c r="F62" s="8">
        <v>1.72</v>
      </c>
      <c r="G62" s="12">
        <v>5</v>
      </c>
      <c r="H62" s="8">
        <v>1.43</v>
      </c>
      <c r="I62" s="12">
        <v>0</v>
      </c>
    </row>
    <row r="63" spans="2:9" ht="15" customHeight="1" x14ac:dyDescent="0.2">
      <c r="B63" t="s">
        <v>108</v>
      </c>
      <c r="C63" s="12">
        <v>12</v>
      </c>
      <c r="D63" s="8">
        <v>1.46</v>
      </c>
      <c r="E63" s="12">
        <v>5</v>
      </c>
      <c r="F63" s="8">
        <v>1.08</v>
      </c>
      <c r="G63" s="12">
        <v>7</v>
      </c>
      <c r="H63" s="8">
        <v>2.0099999999999998</v>
      </c>
      <c r="I63" s="12">
        <v>0</v>
      </c>
    </row>
    <row r="64" spans="2:9" ht="15" customHeight="1" x14ac:dyDescent="0.2">
      <c r="B64" t="s">
        <v>110</v>
      </c>
      <c r="C64" s="12">
        <v>12</v>
      </c>
      <c r="D64" s="8">
        <v>1.46</v>
      </c>
      <c r="E64" s="12">
        <v>5</v>
      </c>
      <c r="F64" s="8">
        <v>1.08</v>
      </c>
      <c r="G64" s="12">
        <v>7</v>
      </c>
      <c r="H64" s="8">
        <v>2.0099999999999998</v>
      </c>
      <c r="I64" s="12">
        <v>0</v>
      </c>
    </row>
    <row r="65" spans="2:9" ht="15" customHeight="1" x14ac:dyDescent="0.2">
      <c r="B65" t="s">
        <v>111</v>
      </c>
      <c r="C65" s="12">
        <v>12</v>
      </c>
      <c r="D65" s="8">
        <v>1.46</v>
      </c>
      <c r="E65" s="12">
        <v>10</v>
      </c>
      <c r="F65" s="8">
        <v>2.15</v>
      </c>
      <c r="G65" s="12">
        <v>1</v>
      </c>
      <c r="H65" s="8">
        <v>0.28999999999999998</v>
      </c>
      <c r="I65" s="12">
        <v>1</v>
      </c>
    </row>
    <row r="66" spans="2:9" ht="15" customHeight="1" x14ac:dyDescent="0.2">
      <c r="B66" t="s">
        <v>140</v>
      </c>
      <c r="C66" s="12">
        <v>12</v>
      </c>
      <c r="D66" s="8">
        <v>1.46</v>
      </c>
      <c r="E66" s="12">
        <v>7</v>
      </c>
      <c r="F66" s="8">
        <v>1.51</v>
      </c>
      <c r="G66" s="12">
        <v>5</v>
      </c>
      <c r="H66" s="8">
        <v>1.43</v>
      </c>
      <c r="I66" s="12">
        <v>0</v>
      </c>
    </row>
    <row r="67" spans="2:9" ht="15" customHeight="1" x14ac:dyDescent="0.2">
      <c r="B67" t="s">
        <v>145</v>
      </c>
      <c r="C67" s="12">
        <v>11</v>
      </c>
      <c r="D67" s="8">
        <v>1.34</v>
      </c>
      <c r="E67" s="12">
        <v>8</v>
      </c>
      <c r="F67" s="8">
        <v>1.72</v>
      </c>
      <c r="G67" s="12">
        <v>3</v>
      </c>
      <c r="H67" s="8">
        <v>0.86</v>
      </c>
      <c r="I67" s="12">
        <v>0</v>
      </c>
    </row>
    <row r="68" spans="2:9" ht="15" customHeight="1" x14ac:dyDescent="0.2">
      <c r="B68" t="s">
        <v>112</v>
      </c>
      <c r="C68" s="12">
        <v>11</v>
      </c>
      <c r="D68" s="8">
        <v>1.34</v>
      </c>
      <c r="E68" s="12">
        <v>8</v>
      </c>
      <c r="F68" s="8">
        <v>1.72</v>
      </c>
      <c r="G68" s="12">
        <v>3</v>
      </c>
      <c r="H68" s="8">
        <v>0.86</v>
      </c>
      <c r="I68" s="12">
        <v>0</v>
      </c>
    </row>
    <row r="70" spans="2:9" ht="15" customHeight="1" x14ac:dyDescent="0.2">
      <c r="B70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EBC23-F44B-4D4A-8CEE-4D371240825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233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282</v>
      </c>
      <c r="D6" s="8">
        <v>18.03</v>
      </c>
      <c r="E6" s="12">
        <v>128</v>
      </c>
      <c r="F6" s="8">
        <v>13.73</v>
      </c>
      <c r="G6" s="12">
        <v>154</v>
      </c>
      <c r="H6" s="8">
        <v>25</v>
      </c>
      <c r="I6" s="12">
        <v>0</v>
      </c>
    </row>
    <row r="7" spans="2:9" ht="15" customHeight="1" x14ac:dyDescent="0.2">
      <c r="B7" t="s">
        <v>30</v>
      </c>
      <c r="C7" s="12">
        <v>178</v>
      </c>
      <c r="D7" s="8">
        <v>11.38</v>
      </c>
      <c r="E7" s="12">
        <v>83</v>
      </c>
      <c r="F7" s="8">
        <v>8.91</v>
      </c>
      <c r="G7" s="12">
        <v>95</v>
      </c>
      <c r="H7" s="8">
        <v>15.42</v>
      </c>
      <c r="I7" s="12">
        <v>0</v>
      </c>
    </row>
    <row r="8" spans="2:9" ht="15" customHeight="1" x14ac:dyDescent="0.2">
      <c r="B8" t="s">
        <v>31</v>
      </c>
      <c r="C8" s="12">
        <v>3</v>
      </c>
      <c r="D8" s="8">
        <v>0.19</v>
      </c>
      <c r="E8" s="12">
        <v>2</v>
      </c>
      <c r="F8" s="8">
        <v>0.21</v>
      </c>
      <c r="G8" s="12">
        <v>1</v>
      </c>
      <c r="H8" s="8">
        <v>0.16</v>
      </c>
      <c r="I8" s="12">
        <v>0</v>
      </c>
    </row>
    <row r="9" spans="2:9" ht="15" customHeight="1" x14ac:dyDescent="0.2">
      <c r="B9" t="s">
        <v>32</v>
      </c>
      <c r="C9" s="12">
        <v>3</v>
      </c>
      <c r="D9" s="8">
        <v>0.19</v>
      </c>
      <c r="E9" s="12">
        <v>0</v>
      </c>
      <c r="F9" s="8">
        <v>0</v>
      </c>
      <c r="G9" s="12">
        <v>3</v>
      </c>
      <c r="H9" s="8">
        <v>0.49</v>
      </c>
      <c r="I9" s="12">
        <v>0</v>
      </c>
    </row>
    <row r="10" spans="2:9" ht="15" customHeight="1" x14ac:dyDescent="0.2">
      <c r="B10" t="s">
        <v>33</v>
      </c>
      <c r="C10" s="12">
        <v>19</v>
      </c>
      <c r="D10" s="8">
        <v>1.21</v>
      </c>
      <c r="E10" s="12">
        <v>2</v>
      </c>
      <c r="F10" s="8">
        <v>0.21</v>
      </c>
      <c r="G10" s="12">
        <v>17</v>
      </c>
      <c r="H10" s="8">
        <v>2.76</v>
      </c>
      <c r="I10" s="12">
        <v>0</v>
      </c>
    </row>
    <row r="11" spans="2:9" ht="15" customHeight="1" x14ac:dyDescent="0.2">
      <c r="B11" t="s">
        <v>34</v>
      </c>
      <c r="C11" s="12">
        <v>313</v>
      </c>
      <c r="D11" s="8">
        <v>20.010000000000002</v>
      </c>
      <c r="E11" s="12">
        <v>186</v>
      </c>
      <c r="F11" s="8">
        <v>19.96</v>
      </c>
      <c r="G11" s="12">
        <v>127</v>
      </c>
      <c r="H11" s="8">
        <v>20.62</v>
      </c>
      <c r="I11" s="12">
        <v>0</v>
      </c>
    </row>
    <row r="12" spans="2:9" ht="15" customHeight="1" x14ac:dyDescent="0.2">
      <c r="B12" t="s">
        <v>35</v>
      </c>
      <c r="C12" s="12">
        <v>2</v>
      </c>
      <c r="D12" s="8">
        <v>0.13</v>
      </c>
      <c r="E12" s="12">
        <v>0</v>
      </c>
      <c r="F12" s="8">
        <v>0</v>
      </c>
      <c r="G12" s="12">
        <v>2</v>
      </c>
      <c r="H12" s="8">
        <v>0.32</v>
      </c>
      <c r="I12" s="12">
        <v>0</v>
      </c>
    </row>
    <row r="13" spans="2:9" ht="15" customHeight="1" x14ac:dyDescent="0.2">
      <c r="B13" t="s">
        <v>36</v>
      </c>
      <c r="C13" s="12">
        <v>111</v>
      </c>
      <c r="D13" s="8">
        <v>7.1</v>
      </c>
      <c r="E13" s="12">
        <v>60</v>
      </c>
      <c r="F13" s="8">
        <v>6.44</v>
      </c>
      <c r="G13" s="12">
        <v>51</v>
      </c>
      <c r="H13" s="8">
        <v>8.2799999999999994</v>
      </c>
      <c r="I13" s="12">
        <v>0</v>
      </c>
    </row>
    <row r="14" spans="2:9" ht="15" customHeight="1" x14ac:dyDescent="0.2">
      <c r="B14" t="s">
        <v>37</v>
      </c>
      <c r="C14" s="12">
        <v>54</v>
      </c>
      <c r="D14" s="8">
        <v>3.45</v>
      </c>
      <c r="E14" s="12">
        <v>31</v>
      </c>
      <c r="F14" s="8">
        <v>3.33</v>
      </c>
      <c r="G14" s="12">
        <v>21</v>
      </c>
      <c r="H14" s="8">
        <v>3.41</v>
      </c>
      <c r="I14" s="12">
        <v>0</v>
      </c>
    </row>
    <row r="15" spans="2:9" ht="15" customHeight="1" x14ac:dyDescent="0.2">
      <c r="B15" t="s">
        <v>38</v>
      </c>
      <c r="C15" s="12">
        <v>147</v>
      </c>
      <c r="D15" s="8">
        <v>9.4</v>
      </c>
      <c r="E15" s="12">
        <v>122</v>
      </c>
      <c r="F15" s="8">
        <v>13.09</v>
      </c>
      <c r="G15" s="12">
        <v>25</v>
      </c>
      <c r="H15" s="8">
        <v>4.0599999999999996</v>
      </c>
      <c r="I15" s="12">
        <v>0</v>
      </c>
    </row>
    <row r="16" spans="2:9" ht="15" customHeight="1" x14ac:dyDescent="0.2">
      <c r="B16" t="s">
        <v>39</v>
      </c>
      <c r="C16" s="12">
        <v>212</v>
      </c>
      <c r="D16" s="8">
        <v>13.55</v>
      </c>
      <c r="E16" s="12">
        <v>163</v>
      </c>
      <c r="F16" s="8">
        <v>17.489999999999998</v>
      </c>
      <c r="G16" s="12">
        <v>47</v>
      </c>
      <c r="H16" s="8">
        <v>7.63</v>
      </c>
      <c r="I16" s="12">
        <v>0</v>
      </c>
    </row>
    <row r="17" spans="2:9" ht="15" customHeight="1" x14ac:dyDescent="0.2">
      <c r="B17" t="s">
        <v>40</v>
      </c>
      <c r="C17" s="12">
        <v>75</v>
      </c>
      <c r="D17" s="8">
        <v>4.8</v>
      </c>
      <c r="E17" s="12">
        <v>54</v>
      </c>
      <c r="F17" s="8">
        <v>5.79</v>
      </c>
      <c r="G17" s="12">
        <v>16</v>
      </c>
      <c r="H17" s="8">
        <v>2.6</v>
      </c>
      <c r="I17" s="12">
        <v>1</v>
      </c>
    </row>
    <row r="18" spans="2:9" ht="15" customHeight="1" x14ac:dyDescent="0.2">
      <c r="B18" t="s">
        <v>41</v>
      </c>
      <c r="C18" s="12">
        <v>93</v>
      </c>
      <c r="D18" s="8">
        <v>5.95</v>
      </c>
      <c r="E18" s="12">
        <v>48</v>
      </c>
      <c r="F18" s="8">
        <v>5.15</v>
      </c>
      <c r="G18" s="12">
        <v>38</v>
      </c>
      <c r="H18" s="8">
        <v>6.17</v>
      </c>
      <c r="I18" s="12">
        <v>2</v>
      </c>
    </row>
    <row r="19" spans="2:9" ht="15" customHeight="1" x14ac:dyDescent="0.2">
      <c r="B19" t="s">
        <v>42</v>
      </c>
      <c r="C19" s="12">
        <v>72</v>
      </c>
      <c r="D19" s="8">
        <v>4.5999999999999996</v>
      </c>
      <c r="E19" s="12">
        <v>53</v>
      </c>
      <c r="F19" s="8">
        <v>5.69</v>
      </c>
      <c r="G19" s="12">
        <v>19</v>
      </c>
      <c r="H19" s="8">
        <v>3.08</v>
      </c>
      <c r="I19" s="12">
        <v>0</v>
      </c>
    </row>
    <row r="20" spans="2:9" ht="15" customHeight="1" x14ac:dyDescent="0.2">
      <c r="B20" s="9" t="s">
        <v>223</v>
      </c>
      <c r="C20" s="12">
        <f>SUM(LTBL_19208[総数／事業所数])</f>
        <v>1564</v>
      </c>
      <c r="E20" s="12">
        <f>SUBTOTAL(109,LTBL_19208[個人／事業所数])</f>
        <v>932</v>
      </c>
      <c r="G20" s="12">
        <f>SUBTOTAL(109,LTBL_19208[法人／事業所数])</f>
        <v>616</v>
      </c>
      <c r="I20" s="12">
        <f>SUBTOTAL(109,LTBL_19208[法人以外の団体／事業所数])</f>
        <v>3</v>
      </c>
    </row>
    <row r="21" spans="2:9" ht="15" customHeight="1" x14ac:dyDescent="0.2">
      <c r="E21" s="11">
        <f>LTBL_19208[[#Totals],[個人／事業所数]]/LTBL_19208[[#Totals],[総数／事業所数]]</f>
        <v>0.59590792838874684</v>
      </c>
      <c r="G21" s="11">
        <f>LTBL_19208[[#Totals],[法人／事業所数]]/LTBL_19208[[#Totals],[総数／事業所数]]</f>
        <v>0.39386189258312021</v>
      </c>
      <c r="I21" s="11">
        <f>LTBL_19208[[#Totals],[法人以外の団体／事業所数]]/LTBL_19208[[#Totals],[総数／事業所数]]</f>
        <v>1.9181585677749361E-3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66</v>
      </c>
      <c r="C24" s="12">
        <v>171</v>
      </c>
      <c r="D24" s="8">
        <v>10.93</v>
      </c>
      <c r="E24" s="12">
        <v>147</v>
      </c>
      <c r="F24" s="8">
        <v>15.77</v>
      </c>
      <c r="G24" s="12">
        <v>24</v>
      </c>
      <c r="H24" s="8">
        <v>3.9</v>
      </c>
      <c r="I24" s="12">
        <v>0</v>
      </c>
    </row>
    <row r="25" spans="2:9" ht="15" customHeight="1" x14ac:dyDescent="0.2">
      <c r="B25" t="s">
        <v>51</v>
      </c>
      <c r="C25" s="12">
        <v>123</v>
      </c>
      <c r="D25" s="8">
        <v>7.86</v>
      </c>
      <c r="E25" s="12">
        <v>40</v>
      </c>
      <c r="F25" s="8">
        <v>4.29</v>
      </c>
      <c r="G25" s="12">
        <v>83</v>
      </c>
      <c r="H25" s="8">
        <v>13.47</v>
      </c>
      <c r="I25" s="12">
        <v>0</v>
      </c>
    </row>
    <row r="26" spans="2:9" ht="15" customHeight="1" x14ac:dyDescent="0.2">
      <c r="B26" t="s">
        <v>65</v>
      </c>
      <c r="C26" s="12">
        <v>123</v>
      </c>
      <c r="D26" s="8">
        <v>7.86</v>
      </c>
      <c r="E26" s="12">
        <v>109</v>
      </c>
      <c r="F26" s="8">
        <v>11.7</v>
      </c>
      <c r="G26" s="12">
        <v>14</v>
      </c>
      <c r="H26" s="8">
        <v>2.27</v>
      </c>
      <c r="I26" s="12">
        <v>0</v>
      </c>
    </row>
    <row r="27" spans="2:9" ht="15" customHeight="1" x14ac:dyDescent="0.2">
      <c r="B27" t="s">
        <v>52</v>
      </c>
      <c r="C27" s="12">
        <v>100</v>
      </c>
      <c r="D27" s="8">
        <v>6.39</v>
      </c>
      <c r="E27" s="12">
        <v>63</v>
      </c>
      <c r="F27" s="8">
        <v>6.76</v>
      </c>
      <c r="G27" s="12">
        <v>37</v>
      </c>
      <c r="H27" s="8">
        <v>6.01</v>
      </c>
      <c r="I27" s="12">
        <v>0</v>
      </c>
    </row>
    <row r="28" spans="2:9" ht="15" customHeight="1" x14ac:dyDescent="0.2">
      <c r="B28" t="s">
        <v>60</v>
      </c>
      <c r="C28" s="12">
        <v>96</v>
      </c>
      <c r="D28" s="8">
        <v>6.14</v>
      </c>
      <c r="E28" s="12">
        <v>55</v>
      </c>
      <c r="F28" s="8">
        <v>5.9</v>
      </c>
      <c r="G28" s="12">
        <v>41</v>
      </c>
      <c r="H28" s="8">
        <v>6.66</v>
      </c>
      <c r="I28" s="12">
        <v>0</v>
      </c>
    </row>
    <row r="29" spans="2:9" ht="15" customHeight="1" x14ac:dyDescent="0.2">
      <c r="B29" t="s">
        <v>61</v>
      </c>
      <c r="C29" s="12">
        <v>87</v>
      </c>
      <c r="D29" s="8">
        <v>5.56</v>
      </c>
      <c r="E29" s="12">
        <v>57</v>
      </c>
      <c r="F29" s="8">
        <v>6.12</v>
      </c>
      <c r="G29" s="12">
        <v>30</v>
      </c>
      <c r="H29" s="8">
        <v>4.87</v>
      </c>
      <c r="I29" s="12">
        <v>0</v>
      </c>
    </row>
    <row r="30" spans="2:9" ht="15" customHeight="1" x14ac:dyDescent="0.2">
      <c r="B30" t="s">
        <v>67</v>
      </c>
      <c r="C30" s="12">
        <v>75</v>
      </c>
      <c r="D30" s="8">
        <v>4.8</v>
      </c>
      <c r="E30" s="12">
        <v>54</v>
      </c>
      <c r="F30" s="8">
        <v>5.79</v>
      </c>
      <c r="G30" s="12">
        <v>16</v>
      </c>
      <c r="H30" s="8">
        <v>2.6</v>
      </c>
      <c r="I30" s="12">
        <v>1</v>
      </c>
    </row>
    <row r="31" spans="2:9" ht="15" customHeight="1" x14ac:dyDescent="0.2">
      <c r="B31" t="s">
        <v>53</v>
      </c>
      <c r="C31" s="12">
        <v>59</v>
      </c>
      <c r="D31" s="8">
        <v>3.77</v>
      </c>
      <c r="E31" s="12">
        <v>25</v>
      </c>
      <c r="F31" s="8">
        <v>2.68</v>
      </c>
      <c r="G31" s="12">
        <v>34</v>
      </c>
      <c r="H31" s="8">
        <v>5.52</v>
      </c>
      <c r="I31" s="12">
        <v>0</v>
      </c>
    </row>
    <row r="32" spans="2:9" ht="15" customHeight="1" x14ac:dyDescent="0.2">
      <c r="B32" t="s">
        <v>70</v>
      </c>
      <c r="C32" s="12">
        <v>56</v>
      </c>
      <c r="D32" s="8">
        <v>3.58</v>
      </c>
      <c r="E32" s="12">
        <v>49</v>
      </c>
      <c r="F32" s="8">
        <v>5.26</v>
      </c>
      <c r="G32" s="12">
        <v>7</v>
      </c>
      <c r="H32" s="8">
        <v>1.1399999999999999</v>
      </c>
      <c r="I32" s="12">
        <v>0</v>
      </c>
    </row>
    <row r="33" spans="2:9" ht="15" customHeight="1" x14ac:dyDescent="0.2">
      <c r="B33" t="s">
        <v>58</v>
      </c>
      <c r="C33" s="12">
        <v>55</v>
      </c>
      <c r="D33" s="8">
        <v>3.52</v>
      </c>
      <c r="E33" s="12">
        <v>48</v>
      </c>
      <c r="F33" s="8">
        <v>5.15</v>
      </c>
      <c r="G33" s="12">
        <v>7</v>
      </c>
      <c r="H33" s="8">
        <v>1.1399999999999999</v>
      </c>
      <c r="I33" s="12">
        <v>0</v>
      </c>
    </row>
    <row r="34" spans="2:9" ht="15" customHeight="1" x14ac:dyDescent="0.2">
      <c r="B34" t="s">
        <v>59</v>
      </c>
      <c r="C34" s="12">
        <v>51</v>
      </c>
      <c r="D34" s="8">
        <v>3.26</v>
      </c>
      <c r="E34" s="12">
        <v>38</v>
      </c>
      <c r="F34" s="8">
        <v>4.08</v>
      </c>
      <c r="G34" s="12">
        <v>13</v>
      </c>
      <c r="H34" s="8">
        <v>2.11</v>
      </c>
      <c r="I34" s="12">
        <v>0</v>
      </c>
    </row>
    <row r="35" spans="2:9" ht="15" customHeight="1" x14ac:dyDescent="0.2">
      <c r="B35" t="s">
        <v>68</v>
      </c>
      <c r="C35" s="12">
        <v>50</v>
      </c>
      <c r="D35" s="8">
        <v>3.2</v>
      </c>
      <c r="E35" s="12">
        <v>48</v>
      </c>
      <c r="F35" s="8">
        <v>5.15</v>
      </c>
      <c r="G35" s="12">
        <v>2</v>
      </c>
      <c r="H35" s="8">
        <v>0.32</v>
      </c>
      <c r="I35" s="12">
        <v>0</v>
      </c>
    </row>
    <row r="36" spans="2:9" ht="15" customHeight="1" x14ac:dyDescent="0.2">
      <c r="B36" t="s">
        <v>69</v>
      </c>
      <c r="C36" s="12">
        <v>43</v>
      </c>
      <c r="D36" s="8">
        <v>2.75</v>
      </c>
      <c r="E36" s="12">
        <v>0</v>
      </c>
      <c r="F36" s="8">
        <v>0</v>
      </c>
      <c r="G36" s="12">
        <v>36</v>
      </c>
      <c r="H36" s="8">
        <v>5.84</v>
      </c>
      <c r="I36" s="12">
        <v>2</v>
      </c>
    </row>
    <row r="37" spans="2:9" ht="15" customHeight="1" x14ac:dyDescent="0.2">
      <c r="B37" t="s">
        <v>63</v>
      </c>
      <c r="C37" s="12">
        <v>33</v>
      </c>
      <c r="D37" s="8">
        <v>2.11</v>
      </c>
      <c r="E37" s="12">
        <v>17</v>
      </c>
      <c r="F37" s="8">
        <v>1.82</v>
      </c>
      <c r="G37" s="12">
        <v>14</v>
      </c>
      <c r="H37" s="8">
        <v>2.27</v>
      </c>
      <c r="I37" s="12">
        <v>0</v>
      </c>
    </row>
    <row r="38" spans="2:9" ht="15" customHeight="1" x14ac:dyDescent="0.2">
      <c r="B38" t="s">
        <v>57</v>
      </c>
      <c r="C38" s="12">
        <v>32</v>
      </c>
      <c r="D38" s="8">
        <v>2.0499999999999998</v>
      </c>
      <c r="E38" s="12">
        <v>26</v>
      </c>
      <c r="F38" s="8">
        <v>2.79</v>
      </c>
      <c r="G38" s="12">
        <v>6</v>
      </c>
      <c r="H38" s="8">
        <v>0.97</v>
      </c>
      <c r="I38" s="12">
        <v>0</v>
      </c>
    </row>
    <row r="39" spans="2:9" ht="15" customHeight="1" x14ac:dyDescent="0.2">
      <c r="B39" t="s">
        <v>81</v>
      </c>
      <c r="C39" s="12">
        <v>31</v>
      </c>
      <c r="D39" s="8">
        <v>1.98</v>
      </c>
      <c r="E39" s="12">
        <v>13</v>
      </c>
      <c r="F39" s="8">
        <v>1.39</v>
      </c>
      <c r="G39" s="12">
        <v>17</v>
      </c>
      <c r="H39" s="8">
        <v>2.76</v>
      </c>
      <c r="I39" s="12">
        <v>0</v>
      </c>
    </row>
    <row r="40" spans="2:9" ht="15" customHeight="1" x14ac:dyDescent="0.2">
      <c r="B40" t="s">
        <v>55</v>
      </c>
      <c r="C40" s="12">
        <v>29</v>
      </c>
      <c r="D40" s="8">
        <v>1.85</v>
      </c>
      <c r="E40" s="12">
        <v>20</v>
      </c>
      <c r="F40" s="8">
        <v>2.15</v>
      </c>
      <c r="G40" s="12">
        <v>9</v>
      </c>
      <c r="H40" s="8">
        <v>1.46</v>
      </c>
      <c r="I40" s="12">
        <v>0</v>
      </c>
    </row>
    <row r="41" spans="2:9" ht="15" customHeight="1" x14ac:dyDescent="0.2">
      <c r="B41" t="s">
        <v>75</v>
      </c>
      <c r="C41" s="12">
        <v>25</v>
      </c>
      <c r="D41" s="8">
        <v>1.6</v>
      </c>
      <c r="E41" s="12">
        <v>13</v>
      </c>
      <c r="F41" s="8">
        <v>1.39</v>
      </c>
      <c r="G41" s="12">
        <v>12</v>
      </c>
      <c r="H41" s="8">
        <v>1.95</v>
      </c>
      <c r="I41" s="12">
        <v>0</v>
      </c>
    </row>
    <row r="42" spans="2:9" ht="15" customHeight="1" x14ac:dyDescent="0.2">
      <c r="B42" t="s">
        <v>56</v>
      </c>
      <c r="C42" s="12">
        <v>23</v>
      </c>
      <c r="D42" s="8">
        <v>1.47</v>
      </c>
      <c r="E42" s="12">
        <v>4</v>
      </c>
      <c r="F42" s="8">
        <v>0.43</v>
      </c>
      <c r="G42" s="12">
        <v>19</v>
      </c>
      <c r="H42" s="8">
        <v>3.08</v>
      </c>
      <c r="I42" s="12">
        <v>0</v>
      </c>
    </row>
    <row r="43" spans="2:9" ht="15" customHeight="1" x14ac:dyDescent="0.2">
      <c r="B43" t="s">
        <v>62</v>
      </c>
      <c r="C43" s="12">
        <v>21</v>
      </c>
      <c r="D43" s="8">
        <v>1.34</v>
      </c>
      <c r="E43" s="12">
        <v>14</v>
      </c>
      <c r="F43" s="8">
        <v>1.5</v>
      </c>
      <c r="G43" s="12">
        <v>7</v>
      </c>
      <c r="H43" s="8">
        <v>1.1399999999999999</v>
      </c>
      <c r="I43" s="12">
        <v>0</v>
      </c>
    </row>
    <row r="46" spans="2:9" ht="33" customHeight="1" x14ac:dyDescent="0.2">
      <c r="B46" t="s">
        <v>225</v>
      </c>
      <c r="C46" s="10" t="s">
        <v>44</v>
      </c>
      <c r="D46" s="10" t="s">
        <v>45</v>
      </c>
      <c r="E46" s="10" t="s">
        <v>46</v>
      </c>
      <c r="F46" s="10" t="s">
        <v>47</v>
      </c>
      <c r="G46" s="10" t="s">
        <v>48</v>
      </c>
      <c r="H46" s="10" t="s">
        <v>49</v>
      </c>
      <c r="I46" s="10" t="s">
        <v>50</v>
      </c>
    </row>
    <row r="47" spans="2:9" ht="15" customHeight="1" x14ac:dyDescent="0.2">
      <c r="B47" t="s">
        <v>123</v>
      </c>
      <c r="C47" s="12">
        <v>107</v>
      </c>
      <c r="D47" s="8">
        <v>6.84</v>
      </c>
      <c r="E47" s="12">
        <v>97</v>
      </c>
      <c r="F47" s="8">
        <v>10.41</v>
      </c>
      <c r="G47" s="12">
        <v>10</v>
      </c>
      <c r="H47" s="8">
        <v>1.62</v>
      </c>
      <c r="I47" s="12">
        <v>0</v>
      </c>
    </row>
    <row r="48" spans="2:9" ht="15" customHeight="1" x14ac:dyDescent="0.2">
      <c r="B48" t="s">
        <v>115</v>
      </c>
      <c r="C48" s="12">
        <v>71</v>
      </c>
      <c r="D48" s="8">
        <v>4.54</v>
      </c>
      <c r="E48" s="12">
        <v>56</v>
      </c>
      <c r="F48" s="8">
        <v>6.01</v>
      </c>
      <c r="G48" s="12">
        <v>15</v>
      </c>
      <c r="H48" s="8">
        <v>2.44</v>
      </c>
      <c r="I48" s="12">
        <v>0</v>
      </c>
    </row>
    <row r="49" spans="2:9" ht="15" customHeight="1" x14ac:dyDescent="0.2">
      <c r="B49" t="s">
        <v>126</v>
      </c>
      <c r="C49" s="12">
        <v>56</v>
      </c>
      <c r="D49" s="8">
        <v>3.58</v>
      </c>
      <c r="E49" s="12">
        <v>49</v>
      </c>
      <c r="F49" s="8">
        <v>5.26</v>
      </c>
      <c r="G49" s="12">
        <v>7</v>
      </c>
      <c r="H49" s="8">
        <v>1.1399999999999999</v>
      </c>
      <c r="I49" s="12">
        <v>0</v>
      </c>
    </row>
    <row r="50" spans="2:9" ht="15" customHeight="1" x14ac:dyDescent="0.2">
      <c r="B50" t="s">
        <v>107</v>
      </c>
      <c r="C50" s="12">
        <v>47</v>
      </c>
      <c r="D50" s="8">
        <v>3.01</v>
      </c>
      <c r="E50" s="12">
        <v>11</v>
      </c>
      <c r="F50" s="8">
        <v>1.18</v>
      </c>
      <c r="G50" s="12">
        <v>36</v>
      </c>
      <c r="H50" s="8">
        <v>5.84</v>
      </c>
      <c r="I50" s="12">
        <v>0</v>
      </c>
    </row>
    <row r="51" spans="2:9" ht="15" customHeight="1" x14ac:dyDescent="0.2">
      <c r="B51" t="s">
        <v>124</v>
      </c>
      <c r="C51" s="12">
        <v>47</v>
      </c>
      <c r="D51" s="8">
        <v>3.01</v>
      </c>
      <c r="E51" s="12">
        <v>37</v>
      </c>
      <c r="F51" s="8">
        <v>3.97</v>
      </c>
      <c r="G51" s="12">
        <v>9</v>
      </c>
      <c r="H51" s="8">
        <v>1.46</v>
      </c>
      <c r="I51" s="12">
        <v>1</v>
      </c>
    </row>
    <row r="52" spans="2:9" ht="15" customHeight="1" x14ac:dyDescent="0.2">
      <c r="B52" t="s">
        <v>122</v>
      </c>
      <c r="C52" s="12">
        <v>44</v>
      </c>
      <c r="D52" s="8">
        <v>2.81</v>
      </c>
      <c r="E52" s="12">
        <v>43</v>
      </c>
      <c r="F52" s="8">
        <v>4.6100000000000003</v>
      </c>
      <c r="G52" s="12">
        <v>1</v>
      </c>
      <c r="H52" s="8">
        <v>0.16</v>
      </c>
      <c r="I52" s="12">
        <v>0</v>
      </c>
    </row>
    <row r="53" spans="2:9" ht="15" customHeight="1" x14ac:dyDescent="0.2">
      <c r="B53" t="s">
        <v>110</v>
      </c>
      <c r="C53" s="12">
        <v>36</v>
      </c>
      <c r="D53" s="8">
        <v>2.2999999999999998</v>
      </c>
      <c r="E53" s="12">
        <v>15</v>
      </c>
      <c r="F53" s="8">
        <v>1.61</v>
      </c>
      <c r="G53" s="12">
        <v>21</v>
      </c>
      <c r="H53" s="8">
        <v>3.41</v>
      </c>
      <c r="I53" s="12">
        <v>0</v>
      </c>
    </row>
    <row r="54" spans="2:9" ht="15" customHeight="1" x14ac:dyDescent="0.2">
      <c r="B54" t="s">
        <v>112</v>
      </c>
      <c r="C54" s="12">
        <v>36</v>
      </c>
      <c r="D54" s="8">
        <v>2.2999999999999998</v>
      </c>
      <c r="E54" s="12">
        <v>27</v>
      </c>
      <c r="F54" s="8">
        <v>2.9</v>
      </c>
      <c r="G54" s="12">
        <v>9</v>
      </c>
      <c r="H54" s="8">
        <v>1.46</v>
      </c>
      <c r="I54" s="12">
        <v>0</v>
      </c>
    </row>
    <row r="55" spans="2:9" ht="15" customHeight="1" x14ac:dyDescent="0.2">
      <c r="B55" t="s">
        <v>119</v>
      </c>
      <c r="C55" s="12">
        <v>31</v>
      </c>
      <c r="D55" s="8">
        <v>1.98</v>
      </c>
      <c r="E55" s="12">
        <v>27</v>
      </c>
      <c r="F55" s="8">
        <v>2.9</v>
      </c>
      <c r="G55" s="12">
        <v>4</v>
      </c>
      <c r="H55" s="8">
        <v>0.65</v>
      </c>
      <c r="I55" s="12">
        <v>0</v>
      </c>
    </row>
    <row r="56" spans="2:9" ht="15" customHeight="1" x14ac:dyDescent="0.2">
      <c r="B56" t="s">
        <v>125</v>
      </c>
      <c r="C56" s="12">
        <v>31</v>
      </c>
      <c r="D56" s="8">
        <v>1.98</v>
      </c>
      <c r="E56" s="12">
        <v>29</v>
      </c>
      <c r="F56" s="8">
        <v>3.11</v>
      </c>
      <c r="G56" s="12">
        <v>2</v>
      </c>
      <c r="H56" s="8">
        <v>0.32</v>
      </c>
      <c r="I56" s="12">
        <v>0</v>
      </c>
    </row>
    <row r="57" spans="2:9" ht="15" customHeight="1" x14ac:dyDescent="0.2">
      <c r="B57" t="s">
        <v>109</v>
      </c>
      <c r="C57" s="12">
        <v>30</v>
      </c>
      <c r="D57" s="8">
        <v>1.92</v>
      </c>
      <c r="E57" s="12">
        <v>15</v>
      </c>
      <c r="F57" s="8">
        <v>1.61</v>
      </c>
      <c r="G57" s="12">
        <v>15</v>
      </c>
      <c r="H57" s="8">
        <v>2.44</v>
      </c>
      <c r="I57" s="12">
        <v>0</v>
      </c>
    </row>
    <row r="58" spans="2:9" ht="15" customHeight="1" x14ac:dyDescent="0.2">
      <c r="B58" t="s">
        <v>108</v>
      </c>
      <c r="C58" s="12">
        <v>29</v>
      </c>
      <c r="D58" s="8">
        <v>1.85</v>
      </c>
      <c r="E58" s="12">
        <v>9</v>
      </c>
      <c r="F58" s="8">
        <v>0.97</v>
      </c>
      <c r="G58" s="12">
        <v>20</v>
      </c>
      <c r="H58" s="8">
        <v>3.25</v>
      </c>
      <c r="I58" s="12">
        <v>0</v>
      </c>
    </row>
    <row r="59" spans="2:9" ht="15" customHeight="1" x14ac:dyDescent="0.2">
      <c r="B59" t="s">
        <v>141</v>
      </c>
      <c r="C59" s="12">
        <v>28</v>
      </c>
      <c r="D59" s="8">
        <v>1.79</v>
      </c>
      <c r="E59" s="12">
        <v>17</v>
      </c>
      <c r="F59" s="8">
        <v>1.82</v>
      </c>
      <c r="G59" s="12">
        <v>11</v>
      </c>
      <c r="H59" s="8">
        <v>1.79</v>
      </c>
      <c r="I59" s="12">
        <v>0</v>
      </c>
    </row>
    <row r="60" spans="2:9" ht="15" customHeight="1" x14ac:dyDescent="0.2">
      <c r="B60" t="s">
        <v>120</v>
      </c>
      <c r="C60" s="12">
        <v>28</v>
      </c>
      <c r="D60" s="8">
        <v>1.79</v>
      </c>
      <c r="E60" s="12">
        <v>28</v>
      </c>
      <c r="F60" s="8">
        <v>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114</v>
      </c>
      <c r="C61" s="12">
        <v>27</v>
      </c>
      <c r="D61" s="8">
        <v>1.73</v>
      </c>
      <c r="E61" s="12">
        <v>17</v>
      </c>
      <c r="F61" s="8">
        <v>1.82</v>
      </c>
      <c r="G61" s="12">
        <v>10</v>
      </c>
      <c r="H61" s="8">
        <v>1.62</v>
      </c>
      <c r="I61" s="12">
        <v>0</v>
      </c>
    </row>
    <row r="62" spans="2:9" ht="15" customHeight="1" x14ac:dyDescent="0.2">
      <c r="B62" t="s">
        <v>118</v>
      </c>
      <c r="C62" s="12">
        <v>27</v>
      </c>
      <c r="D62" s="8">
        <v>1.73</v>
      </c>
      <c r="E62" s="12">
        <v>22</v>
      </c>
      <c r="F62" s="8">
        <v>2.36</v>
      </c>
      <c r="G62" s="12">
        <v>5</v>
      </c>
      <c r="H62" s="8">
        <v>0.81</v>
      </c>
      <c r="I62" s="12">
        <v>0</v>
      </c>
    </row>
    <row r="63" spans="2:9" ht="15" customHeight="1" x14ac:dyDescent="0.2">
      <c r="B63" t="s">
        <v>111</v>
      </c>
      <c r="C63" s="12">
        <v>24</v>
      </c>
      <c r="D63" s="8">
        <v>1.53</v>
      </c>
      <c r="E63" s="12">
        <v>20</v>
      </c>
      <c r="F63" s="8">
        <v>2.15</v>
      </c>
      <c r="G63" s="12">
        <v>4</v>
      </c>
      <c r="H63" s="8">
        <v>0.65</v>
      </c>
      <c r="I63" s="12">
        <v>0</v>
      </c>
    </row>
    <row r="64" spans="2:9" ht="15" customHeight="1" x14ac:dyDescent="0.2">
      <c r="B64" t="s">
        <v>140</v>
      </c>
      <c r="C64" s="12">
        <v>24</v>
      </c>
      <c r="D64" s="8">
        <v>1.53</v>
      </c>
      <c r="E64" s="12">
        <v>17</v>
      </c>
      <c r="F64" s="8">
        <v>1.82</v>
      </c>
      <c r="G64" s="12">
        <v>7</v>
      </c>
      <c r="H64" s="8">
        <v>1.1399999999999999</v>
      </c>
      <c r="I64" s="12">
        <v>0</v>
      </c>
    </row>
    <row r="65" spans="2:9" ht="15" customHeight="1" x14ac:dyDescent="0.2">
      <c r="B65" t="s">
        <v>116</v>
      </c>
      <c r="C65" s="12">
        <v>22</v>
      </c>
      <c r="D65" s="8">
        <v>1.41</v>
      </c>
      <c r="E65" s="12">
        <v>10</v>
      </c>
      <c r="F65" s="8">
        <v>1.07</v>
      </c>
      <c r="G65" s="12">
        <v>10</v>
      </c>
      <c r="H65" s="8">
        <v>1.62</v>
      </c>
      <c r="I65" s="12">
        <v>0</v>
      </c>
    </row>
    <row r="66" spans="2:9" ht="15" customHeight="1" x14ac:dyDescent="0.2">
      <c r="B66" t="s">
        <v>128</v>
      </c>
      <c r="C66" s="12">
        <v>20</v>
      </c>
      <c r="D66" s="8">
        <v>1.28</v>
      </c>
      <c r="E66" s="12">
        <v>2</v>
      </c>
      <c r="F66" s="8">
        <v>0.21</v>
      </c>
      <c r="G66" s="12">
        <v>18</v>
      </c>
      <c r="H66" s="8">
        <v>2.92</v>
      </c>
      <c r="I66" s="12">
        <v>0</v>
      </c>
    </row>
    <row r="68" spans="2:9" ht="15" customHeight="1" x14ac:dyDescent="0.2">
      <c r="B68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98976-317D-451B-BCD2-2DF8423E957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234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1</v>
      </c>
      <c r="D5" s="8">
        <v>0.06</v>
      </c>
      <c r="E5" s="12">
        <v>0</v>
      </c>
      <c r="F5" s="8">
        <v>0</v>
      </c>
      <c r="G5" s="12">
        <v>1</v>
      </c>
      <c r="H5" s="8">
        <v>0.16</v>
      </c>
      <c r="I5" s="12">
        <v>0</v>
      </c>
    </row>
    <row r="6" spans="2:9" ht="15" customHeight="1" x14ac:dyDescent="0.2">
      <c r="B6" t="s">
        <v>29</v>
      </c>
      <c r="C6" s="12">
        <v>241</v>
      </c>
      <c r="D6" s="8">
        <v>15.05</v>
      </c>
      <c r="E6" s="12">
        <v>126</v>
      </c>
      <c r="F6" s="8">
        <v>13.4</v>
      </c>
      <c r="G6" s="12">
        <v>115</v>
      </c>
      <c r="H6" s="8">
        <v>17.97</v>
      </c>
      <c r="I6" s="12">
        <v>0</v>
      </c>
    </row>
    <row r="7" spans="2:9" ht="15" customHeight="1" x14ac:dyDescent="0.2">
      <c r="B7" t="s">
        <v>30</v>
      </c>
      <c r="C7" s="12">
        <v>140</v>
      </c>
      <c r="D7" s="8">
        <v>8.74</v>
      </c>
      <c r="E7" s="12">
        <v>57</v>
      </c>
      <c r="F7" s="8">
        <v>6.06</v>
      </c>
      <c r="G7" s="12">
        <v>83</v>
      </c>
      <c r="H7" s="8">
        <v>12.97</v>
      </c>
      <c r="I7" s="12">
        <v>0</v>
      </c>
    </row>
    <row r="8" spans="2:9" ht="15" customHeight="1" x14ac:dyDescent="0.2">
      <c r="B8" t="s">
        <v>31</v>
      </c>
      <c r="C8" s="12">
        <v>11</v>
      </c>
      <c r="D8" s="8">
        <v>0.69</v>
      </c>
      <c r="E8" s="12">
        <v>1</v>
      </c>
      <c r="F8" s="8">
        <v>0.11</v>
      </c>
      <c r="G8" s="12">
        <v>10</v>
      </c>
      <c r="H8" s="8">
        <v>1.56</v>
      </c>
      <c r="I8" s="12">
        <v>0</v>
      </c>
    </row>
    <row r="9" spans="2:9" ht="15" customHeight="1" x14ac:dyDescent="0.2">
      <c r="B9" t="s">
        <v>32</v>
      </c>
      <c r="C9" s="12">
        <v>19</v>
      </c>
      <c r="D9" s="8">
        <v>1.19</v>
      </c>
      <c r="E9" s="12">
        <v>2</v>
      </c>
      <c r="F9" s="8">
        <v>0.21</v>
      </c>
      <c r="G9" s="12">
        <v>17</v>
      </c>
      <c r="H9" s="8">
        <v>2.66</v>
      </c>
      <c r="I9" s="12">
        <v>0</v>
      </c>
    </row>
    <row r="10" spans="2:9" ht="15" customHeight="1" x14ac:dyDescent="0.2">
      <c r="B10" t="s">
        <v>33</v>
      </c>
      <c r="C10" s="12">
        <v>15</v>
      </c>
      <c r="D10" s="8">
        <v>0.94</v>
      </c>
      <c r="E10" s="12">
        <v>3</v>
      </c>
      <c r="F10" s="8">
        <v>0.32</v>
      </c>
      <c r="G10" s="12">
        <v>12</v>
      </c>
      <c r="H10" s="8">
        <v>1.88</v>
      </c>
      <c r="I10" s="12">
        <v>0</v>
      </c>
    </row>
    <row r="11" spans="2:9" ht="15" customHeight="1" x14ac:dyDescent="0.2">
      <c r="B11" t="s">
        <v>34</v>
      </c>
      <c r="C11" s="12">
        <v>345</v>
      </c>
      <c r="D11" s="8">
        <v>21.55</v>
      </c>
      <c r="E11" s="12">
        <v>207</v>
      </c>
      <c r="F11" s="8">
        <v>22.02</v>
      </c>
      <c r="G11" s="12">
        <v>137</v>
      </c>
      <c r="H11" s="8">
        <v>21.41</v>
      </c>
      <c r="I11" s="12">
        <v>1</v>
      </c>
    </row>
    <row r="12" spans="2:9" ht="15" customHeight="1" x14ac:dyDescent="0.2">
      <c r="B12" t="s">
        <v>35</v>
      </c>
      <c r="C12" s="12">
        <v>5</v>
      </c>
      <c r="D12" s="8">
        <v>0.31</v>
      </c>
      <c r="E12" s="12">
        <v>1</v>
      </c>
      <c r="F12" s="8">
        <v>0.11</v>
      </c>
      <c r="G12" s="12">
        <v>4</v>
      </c>
      <c r="H12" s="8">
        <v>0.63</v>
      </c>
      <c r="I12" s="12">
        <v>0</v>
      </c>
    </row>
    <row r="13" spans="2:9" ht="15" customHeight="1" x14ac:dyDescent="0.2">
      <c r="B13" t="s">
        <v>36</v>
      </c>
      <c r="C13" s="12">
        <v>80</v>
      </c>
      <c r="D13" s="8">
        <v>5</v>
      </c>
      <c r="E13" s="12">
        <v>19</v>
      </c>
      <c r="F13" s="8">
        <v>2.02</v>
      </c>
      <c r="G13" s="12">
        <v>61</v>
      </c>
      <c r="H13" s="8">
        <v>9.5299999999999994</v>
      </c>
      <c r="I13" s="12">
        <v>0</v>
      </c>
    </row>
    <row r="14" spans="2:9" ht="15" customHeight="1" x14ac:dyDescent="0.2">
      <c r="B14" t="s">
        <v>37</v>
      </c>
      <c r="C14" s="12">
        <v>67</v>
      </c>
      <c r="D14" s="8">
        <v>4.18</v>
      </c>
      <c r="E14" s="12">
        <v>25</v>
      </c>
      <c r="F14" s="8">
        <v>2.66</v>
      </c>
      <c r="G14" s="12">
        <v>39</v>
      </c>
      <c r="H14" s="8">
        <v>6.09</v>
      </c>
      <c r="I14" s="12">
        <v>0</v>
      </c>
    </row>
    <row r="15" spans="2:9" ht="15" customHeight="1" x14ac:dyDescent="0.2">
      <c r="B15" t="s">
        <v>38</v>
      </c>
      <c r="C15" s="12">
        <v>374</v>
      </c>
      <c r="D15" s="8">
        <v>23.36</v>
      </c>
      <c r="E15" s="12">
        <v>305</v>
      </c>
      <c r="F15" s="8">
        <v>32.450000000000003</v>
      </c>
      <c r="G15" s="12">
        <v>69</v>
      </c>
      <c r="H15" s="8">
        <v>10.78</v>
      </c>
      <c r="I15" s="12">
        <v>0</v>
      </c>
    </row>
    <row r="16" spans="2:9" ht="15" customHeight="1" x14ac:dyDescent="0.2">
      <c r="B16" t="s">
        <v>39</v>
      </c>
      <c r="C16" s="12">
        <v>124</v>
      </c>
      <c r="D16" s="8">
        <v>7.75</v>
      </c>
      <c r="E16" s="12">
        <v>96</v>
      </c>
      <c r="F16" s="8">
        <v>10.210000000000001</v>
      </c>
      <c r="G16" s="12">
        <v>27</v>
      </c>
      <c r="H16" s="8">
        <v>4.22</v>
      </c>
      <c r="I16" s="12">
        <v>1</v>
      </c>
    </row>
    <row r="17" spans="2:9" ht="15" customHeight="1" x14ac:dyDescent="0.2">
      <c r="B17" t="s">
        <v>40</v>
      </c>
      <c r="C17" s="12">
        <v>66</v>
      </c>
      <c r="D17" s="8">
        <v>4.12</v>
      </c>
      <c r="E17" s="12">
        <v>35</v>
      </c>
      <c r="F17" s="8">
        <v>3.72</v>
      </c>
      <c r="G17" s="12">
        <v>20</v>
      </c>
      <c r="H17" s="8">
        <v>3.13</v>
      </c>
      <c r="I17" s="12">
        <v>0</v>
      </c>
    </row>
    <row r="18" spans="2:9" ht="15" customHeight="1" x14ac:dyDescent="0.2">
      <c r="B18" t="s">
        <v>41</v>
      </c>
      <c r="C18" s="12">
        <v>73</v>
      </c>
      <c r="D18" s="8">
        <v>4.5599999999999996</v>
      </c>
      <c r="E18" s="12">
        <v>42</v>
      </c>
      <c r="F18" s="8">
        <v>4.47</v>
      </c>
      <c r="G18" s="12">
        <v>26</v>
      </c>
      <c r="H18" s="8">
        <v>4.0599999999999996</v>
      </c>
      <c r="I18" s="12">
        <v>0</v>
      </c>
    </row>
    <row r="19" spans="2:9" ht="15" customHeight="1" x14ac:dyDescent="0.2">
      <c r="B19" t="s">
        <v>42</v>
      </c>
      <c r="C19" s="12">
        <v>40</v>
      </c>
      <c r="D19" s="8">
        <v>2.5</v>
      </c>
      <c r="E19" s="12">
        <v>21</v>
      </c>
      <c r="F19" s="8">
        <v>2.23</v>
      </c>
      <c r="G19" s="12">
        <v>19</v>
      </c>
      <c r="H19" s="8">
        <v>2.97</v>
      </c>
      <c r="I19" s="12">
        <v>0</v>
      </c>
    </row>
    <row r="20" spans="2:9" ht="15" customHeight="1" x14ac:dyDescent="0.2">
      <c r="B20" s="9" t="s">
        <v>223</v>
      </c>
      <c r="C20" s="12">
        <f>SUM(LTBL_19209[総数／事業所数])</f>
        <v>1601</v>
      </c>
      <c r="E20" s="12">
        <f>SUBTOTAL(109,LTBL_19209[個人／事業所数])</f>
        <v>940</v>
      </c>
      <c r="G20" s="12">
        <f>SUBTOTAL(109,LTBL_19209[法人／事業所数])</f>
        <v>640</v>
      </c>
      <c r="I20" s="12">
        <f>SUBTOTAL(109,LTBL_19209[法人以外の団体／事業所数])</f>
        <v>2</v>
      </c>
    </row>
    <row r="21" spans="2:9" ht="15" customHeight="1" x14ac:dyDescent="0.2">
      <c r="E21" s="11">
        <f>LTBL_19209[[#Totals],[個人／事業所数]]/LTBL_19209[[#Totals],[総数／事業所数]]</f>
        <v>0.58713304184884452</v>
      </c>
      <c r="G21" s="11">
        <f>LTBL_19209[[#Totals],[法人／事業所数]]/LTBL_19209[[#Totals],[総数／事業所数]]</f>
        <v>0.39975015615240472</v>
      </c>
      <c r="I21" s="11">
        <f>LTBL_19209[[#Totals],[法人以外の団体／事業所数]]/LTBL_19209[[#Totals],[総数／事業所数]]</f>
        <v>1.2492192379762648E-3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65</v>
      </c>
      <c r="C24" s="12">
        <v>215</v>
      </c>
      <c r="D24" s="8">
        <v>13.43</v>
      </c>
      <c r="E24" s="12">
        <v>180</v>
      </c>
      <c r="F24" s="8">
        <v>19.149999999999999</v>
      </c>
      <c r="G24" s="12">
        <v>35</v>
      </c>
      <c r="H24" s="8">
        <v>5.47</v>
      </c>
      <c r="I24" s="12">
        <v>0</v>
      </c>
    </row>
    <row r="25" spans="2:9" ht="15" customHeight="1" x14ac:dyDescent="0.2">
      <c r="B25" t="s">
        <v>64</v>
      </c>
      <c r="C25" s="12">
        <v>152</v>
      </c>
      <c r="D25" s="8">
        <v>9.49</v>
      </c>
      <c r="E25" s="12">
        <v>125</v>
      </c>
      <c r="F25" s="8">
        <v>13.3</v>
      </c>
      <c r="G25" s="12">
        <v>27</v>
      </c>
      <c r="H25" s="8">
        <v>4.22</v>
      </c>
      <c r="I25" s="12">
        <v>0</v>
      </c>
    </row>
    <row r="26" spans="2:9" ht="15" customHeight="1" x14ac:dyDescent="0.2">
      <c r="B26" t="s">
        <v>51</v>
      </c>
      <c r="C26" s="12">
        <v>136</v>
      </c>
      <c r="D26" s="8">
        <v>8.49</v>
      </c>
      <c r="E26" s="12">
        <v>57</v>
      </c>
      <c r="F26" s="8">
        <v>6.06</v>
      </c>
      <c r="G26" s="12">
        <v>79</v>
      </c>
      <c r="H26" s="8">
        <v>12.34</v>
      </c>
      <c r="I26" s="12">
        <v>0</v>
      </c>
    </row>
    <row r="27" spans="2:9" ht="15" customHeight="1" x14ac:dyDescent="0.2">
      <c r="B27" t="s">
        <v>60</v>
      </c>
      <c r="C27" s="12">
        <v>133</v>
      </c>
      <c r="D27" s="8">
        <v>8.31</v>
      </c>
      <c r="E27" s="12">
        <v>84</v>
      </c>
      <c r="F27" s="8">
        <v>8.94</v>
      </c>
      <c r="G27" s="12">
        <v>49</v>
      </c>
      <c r="H27" s="8">
        <v>7.66</v>
      </c>
      <c r="I27" s="12">
        <v>0</v>
      </c>
    </row>
    <row r="28" spans="2:9" ht="15" customHeight="1" x14ac:dyDescent="0.2">
      <c r="B28" t="s">
        <v>66</v>
      </c>
      <c r="C28" s="12">
        <v>96</v>
      </c>
      <c r="D28" s="8">
        <v>6</v>
      </c>
      <c r="E28" s="12">
        <v>86</v>
      </c>
      <c r="F28" s="8">
        <v>9.15</v>
      </c>
      <c r="G28" s="12">
        <v>10</v>
      </c>
      <c r="H28" s="8">
        <v>1.56</v>
      </c>
      <c r="I28" s="12">
        <v>0</v>
      </c>
    </row>
    <row r="29" spans="2:9" ht="15" customHeight="1" x14ac:dyDescent="0.2">
      <c r="B29" t="s">
        <v>58</v>
      </c>
      <c r="C29" s="12">
        <v>92</v>
      </c>
      <c r="D29" s="8">
        <v>5.75</v>
      </c>
      <c r="E29" s="12">
        <v>66</v>
      </c>
      <c r="F29" s="8">
        <v>7.02</v>
      </c>
      <c r="G29" s="12">
        <v>25</v>
      </c>
      <c r="H29" s="8">
        <v>3.91</v>
      </c>
      <c r="I29" s="12">
        <v>1</v>
      </c>
    </row>
    <row r="30" spans="2:9" ht="15" customHeight="1" x14ac:dyDescent="0.2">
      <c r="B30" t="s">
        <v>67</v>
      </c>
      <c r="C30" s="12">
        <v>66</v>
      </c>
      <c r="D30" s="8">
        <v>4.12</v>
      </c>
      <c r="E30" s="12">
        <v>35</v>
      </c>
      <c r="F30" s="8">
        <v>3.72</v>
      </c>
      <c r="G30" s="12">
        <v>20</v>
      </c>
      <c r="H30" s="8">
        <v>3.13</v>
      </c>
      <c r="I30" s="12">
        <v>0</v>
      </c>
    </row>
    <row r="31" spans="2:9" ht="15" customHeight="1" x14ac:dyDescent="0.2">
      <c r="B31" t="s">
        <v>52</v>
      </c>
      <c r="C31" s="12">
        <v>57</v>
      </c>
      <c r="D31" s="8">
        <v>3.56</v>
      </c>
      <c r="E31" s="12">
        <v>43</v>
      </c>
      <c r="F31" s="8">
        <v>4.57</v>
      </c>
      <c r="G31" s="12">
        <v>14</v>
      </c>
      <c r="H31" s="8">
        <v>2.19</v>
      </c>
      <c r="I31" s="12">
        <v>0</v>
      </c>
    </row>
    <row r="32" spans="2:9" ht="15" customHeight="1" x14ac:dyDescent="0.2">
      <c r="B32" t="s">
        <v>53</v>
      </c>
      <c r="C32" s="12">
        <v>48</v>
      </c>
      <c r="D32" s="8">
        <v>3</v>
      </c>
      <c r="E32" s="12">
        <v>26</v>
      </c>
      <c r="F32" s="8">
        <v>2.77</v>
      </c>
      <c r="G32" s="12">
        <v>22</v>
      </c>
      <c r="H32" s="8">
        <v>3.44</v>
      </c>
      <c r="I32" s="12">
        <v>0</v>
      </c>
    </row>
    <row r="33" spans="2:9" ht="15" customHeight="1" x14ac:dyDescent="0.2">
      <c r="B33" t="s">
        <v>68</v>
      </c>
      <c r="C33" s="12">
        <v>43</v>
      </c>
      <c r="D33" s="8">
        <v>2.69</v>
      </c>
      <c r="E33" s="12">
        <v>42</v>
      </c>
      <c r="F33" s="8">
        <v>4.47</v>
      </c>
      <c r="G33" s="12">
        <v>1</v>
      </c>
      <c r="H33" s="8">
        <v>0.16</v>
      </c>
      <c r="I33" s="12">
        <v>0</v>
      </c>
    </row>
    <row r="34" spans="2:9" ht="15" customHeight="1" x14ac:dyDescent="0.2">
      <c r="B34" t="s">
        <v>57</v>
      </c>
      <c r="C34" s="12">
        <v>41</v>
      </c>
      <c r="D34" s="8">
        <v>2.56</v>
      </c>
      <c r="E34" s="12">
        <v>25</v>
      </c>
      <c r="F34" s="8">
        <v>2.66</v>
      </c>
      <c r="G34" s="12">
        <v>16</v>
      </c>
      <c r="H34" s="8">
        <v>2.5</v>
      </c>
      <c r="I34" s="12">
        <v>0</v>
      </c>
    </row>
    <row r="35" spans="2:9" ht="15" customHeight="1" x14ac:dyDescent="0.2">
      <c r="B35" t="s">
        <v>61</v>
      </c>
      <c r="C35" s="12">
        <v>40</v>
      </c>
      <c r="D35" s="8">
        <v>2.5</v>
      </c>
      <c r="E35" s="12">
        <v>15</v>
      </c>
      <c r="F35" s="8">
        <v>1.6</v>
      </c>
      <c r="G35" s="12">
        <v>25</v>
      </c>
      <c r="H35" s="8">
        <v>3.91</v>
      </c>
      <c r="I35" s="12">
        <v>0</v>
      </c>
    </row>
    <row r="36" spans="2:9" ht="15" customHeight="1" x14ac:dyDescent="0.2">
      <c r="B36" t="s">
        <v>63</v>
      </c>
      <c r="C36" s="12">
        <v>38</v>
      </c>
      <c r="D36" s="8">
        <v>2.37</v>
      </c>
      <c r="E36" s="12">
        <v>15</v>
      </c>
      <c r="F36" s="8">
        <v>1.6</v>
      </c>
      <c r="G36" s="12">
        <v>22</v>
      </c>
      <c r="H36" s="8">
        <v>3.44</v>
      </c>
      <c r="I36" s="12">
        <v>0</v>
      </c>
    </row>
    <row r="37" spans="2:9" ht="15" customHeight="1" x14ac:dyDescent="0.2">
      <c r="B37" t="s">
        <v>72</v>
      </c>
      <c r="C37" s="12">
        <v>32</v>
      </c>
      <c r="D37" s="8">
        <v>2</v>
      </c>
      <c r="E37" s="12">
        <v>4</v>
      </c>
      <c r="F37" s="8">
        <v>0.43</v>
      </c>
      <c r="G37" s="12">
        <v>28</v>
      </c>
      <c r="H37" s="8">
        <v>4.38</v>
      </c>
      <c r="I37" s="12">
        <v>0</v>
      </c>
    </row>
    <row r="38" spans="2:9" ht="15" customHeight="1" x14ac:dyDescent="0.2">
      <c r="B38" t="s">
        <v>69</v>
      </c>
      <c r="C38" s="12">
        <v>30</v>
      </c>
      <c r="D38" s="8">
        <v>1.87</v>
      </c>
      <c r="E38" s="12">
        <v>0</v>
      </c>
      <c r="F38" s="8">
        <v>0</v>
      </c>
      <c r="G38" s="12">
        <v>25</v>
      </c>
      <c r="H38" s="8">
        <v>3.91</v>
      </c>
      <c r="I38" s="12">
        <v>0</v>
      </c>
    </row>
    <row r="39" spans="2:9" ht="15" customHeight="1" x14ac:dyDescent="0.2">
      <c r="B39" t="s">
        <v>59</v>
      </c>
      <c r="C39" s="12">
        <v>27</v>
      </c>
      <c r="D39" s="8">
        <v>1.69</v>
      </c>
      <c r="E39" s="12">
        <v>22</v>
      </c>
      <c r="F39" s="8">
        <v>2.34</v>
      </c>
      <c r="G39" s="12">
        <v>5</v>
      </c>
      <c r="H39" s="8">
        <v>0.78</v>
      </c>
      <c r="I39" s="12">
        <v>0</v>
      </c>
    </row>
    <row r="40" spans="2:9" ht="15" customHeight="1" x14ac:dyDescent="0.2">
      <c r="B40" t="s">
        <v>70</v>
      </c>
      <c r="C40" s="12">
        <v>21</v>
      </c>
      <c r="D40" s="8">
        <v>1.31</v>
      </c>
      <c r="E40" s="12">
        <v>16</v>
      </c>
      <c r="F40" s="8">
        <v>1.7</v>
      </c>
      <c r="G40" s="12">
        <v>5</v>
      </c>
      <c r="H40" s="8">
        <v>0.78</v>
      </c>
      <c r="I40" s="12">
        <v>0</v>
      </c>
    </row>
    <row r="41" spans="2:9" ht="15" customHeight="1" x14ac:dyDescent="0.2">
      <c r="B41" t="s">
        <v>62</v>
      </c>
      <c r="C41" s="12">
        <v>20</v>
      </c>
      <c r="D41" s="8">
        <v>1.25</v>
      </c>
      <c r="E41" s="12">
        <v>8</v>
      </c>
      <c r="F41" s="8">
        <v>0.85</v>
      </c>
      <c r="G41" s="12">
        <v>12</v>
      </c>
      <c r="H41" s="8">
        <v>1.88</v>
      </c>
      <c r="I41" s="12">
        <v>0</v>
      </c>
    </row>
    <row r="42" spans="2:9" ht="15" customHeight="1" x14ac:dyDescent="0.2">
      <c r="B42" t="s">
        <v>78</v>
      </c>
      <c r="C42" s="12">
        <v>16</v>
      </c>
      <c r="D42" s="8">
        <v>1</v>
      </c>
      <c r="E42" s="12">
        <v>5</v>
      </c>
      <c r="F42" s="8">
        <v>0.53</v>
      </c>
      <c r="G42" s="12">
        <v>11</v>
      </c>
      <c r="H42" s="8">
        <v>1.72</v>
      </c>
      <c r="I42" s="12">
        <v>0</v>
      </c>
    </row>
    <row r="43" spans="2:9" ht="15" customHeight="1" x14ac:dyDescent="0.2">
      <c r="B43" t="s">
        <v>82</v>
      </c>
      <c r="C43" s="12">
        <v>16</v>
      </c>
      <c r="D43" s="8">
        <v>1</v>
      </c>
      <c r="E43" s="12">
        <v>13</v>
      </c>
      <c r="F43" s="8">
        <v>1.38</v>
      </c>
      <c r="G43" s="12">
        <v>3</v>
      </c>
      <c r="H43" s="8">
        <v>0.47</v>
      </c>
      <c r="I43" s="12">
        <v>0</v>
      </c>
    </row>
    <row r="46" spans="2:9" ht="33" customHeight="1" x14ac:dyDescent="0.2">
      <c r="B46" t="s">
        <v>225</v>
      </c>
      <c r="C46" s="10" t="s">
        <v>44</v>
      </c>
      <c r="D46" s="10" t="s">
        <v>45</v>
      </c>
      <c r="E46" s="10" t="s">
        <v>46</v>
      </c>
      <c r="F46" s="10" t="s">
        <v>47</v>
      </c>
      <c r="G46" s="10" t="s">
        <v>48</v>
      </c>
      <c r="H46" s="10" t="s">
        <v>49</v>
      </c>
      <c r="I46" s="10" t="s">
        <v>50</v>
      </c>
    </row>
    <row r="47" spans="2:9" ht="15" customHeight="1" x14ac:dyDescent="0.2">
      <c r="B47" t="s">
        <v>117</v>
      </c>
      <c r="C47" s="12">
        <v>124</v>
      </c>
      <c r="D47" s="8">
        <v>7.75</v>
      </c>
      <c r="E47" s="12">
        <v>111</v>
      </c>
      <c r="F47" s="8">
        <v>11.81</v>
      </c>
      <c r="G47" s="12">
        <v>13</v>
      </c>
      <c r="H47" s="8">
        <v>2.0299999999999998</v>
      </c>
      <c r="I47" s="12">
        <v>0</v>
      </c>
    </row>
    <row r="48" spans="2:9" ht="15" customHeight="1" x14ac:dyDescent="0.2">
      <c r="B48" t="s">
        <v>119</v>
      </c>
      <c r="C48" s="12">
        <v>75</v>
      </c>
      <c r="D48" s="8">
        <v>4.68</v>
      </c>
      <c r="E48" s="12">
        <v>64</v>
      </c>
      <c r="F48" s="8">
        <v>6.81</v>
      </c>
      <c r="G48" s="12">
        <v>11</v>
      </c>
      <c r="H48" s="8">
        <v>1.72</v>
      </c>
      <c r="I48" s="12">
        <v>0</v>
      </c>
    </row>
    <row r="49" spans="2:9" ht="15" customHeight="1" x14ac:dyDescent="0.2">
      <c r="B49" t="s">
        <v>109</v>
      </c>
      <c r="C49" s="12">
        <v>47</v>
      </c>
      <c r="D49" s="8">
        <v>2.94</v>
      </c>
      <c r="E49" s="12">
        <v>27</v>
      </c>
      <c r="F49" s="8">
        <v>2.87</v>
      </c>
      <c r="G49" s="12">
        <v>20</v>
      </c>
      <c r="H49" s="8">
        <v>3.13</v>
      </c>
      <c r="I49" s="12">
        <v>0</v>
      </c>
    </row>
    <row r="50" spans="2:9" ht="15" customHeight="1" x14ac:dyDescent="0.2">
      <c r="B50" t="s">
        <v>123</v>
      </c>
      <c r="C50" s="12">
        <v>45</v>
      </c>
      <c r="D50" s="8">
        <v>2.81</v>
      </c>
      <c r="E50" s="12">
        <v>44</v>
      </c>
      <c r="F50" s="8">
        <v>4.68</v>
      </c>
      <c r="G50" s="12">
        <v>1</v>
      </c>
      <c r="H50" s="8">
        <v>0.16</v>
      </c>
      <c r="I50" s="12">
        <v>0</v>
      </c>
    </row>
    <row r="51" spans="2:9" ht="15" customHeight="1" x14ac:dyDescent="0.2">
      <c r="B51" t="s">
        <v>107</v>
      </c>
      <c r="C51" s="12">
        <v>42</v>
      </c>
      <c r="D51" s="8">
        <v>2.62</v>
      </c>
      <c r="E51" s="12">
        <v>12</v>
      </c>
      <c r="F51" s="8">
        <v>1.28</v>
      </c>
      <c r="G51" s="12">
        <v>30</v>
      </c>
      <c r="H51" s="8">
        <v>4.6900000000000004</v>
      </c>
      <c r="I51" s="12">
        <v>0</v>
      </c>
    </row>
    <row r="52" spans="2:9" ht="15" customHeight="1" x14ac:dyDescent="0.2">
      <c r="B52" t="s">
        <v>118</v>
      </c>
      <c r="C52" s="12">
        <v>42</v>
      </c>
      <c r="D52" s="8">
        <v>2.62</v>
      </c>
      <c r="E52" s="12">
        <v>35</v>
      </c>
      <c r="F52" s="8">
        <v>3.72</v>
      </c>
      <c r="G52" s="12">
        <v>7</v>
      </c>
      <c r="H52" s="8">
        <v>1.0900000000000001</v>
      </c>
      <c r="I52" s="12">
        <v>0</v>
      </c>
    </row>
    <row r="53" spans="2:9" ht="15" customHeight="1" x14ac:dyDescent="0.2">
      <c r="B53" t="s">
        <v>114</v>
      </c>
      <c r="C53" s="12">
        <v>40</v>
      </c>
      <c r="D53" s="8">
        <v>2.5</v>
      </c>
      <c r="E53" s="12">
        <v>32</v>
      </c>
      <c r="F53" s="8">
        <v>3.4</v>
      </c>
      <c r="G53" s="12">
        <v>8</v>
      </c>
      <c r="H53" s="8">
        <v>1.25</v>
      </c>
      <c r="I53" s="12">
        <v>0</v>
      </c>
    </row>
    <row r="54" spans="2:9" ht="15" customHeight="1" x14ac:dyDescent="0.2">
      <c r="B54" t="s">
        <v>146</v>
      </c>
      <c r="C54" s="12">
        <v>38</v>
      </c>
      <c r="D54" s="8">
        <v>2.37</v>
      </c>
      <c r="E54" s="12">
        <v>32</v>
      </c>
      <c r="F54" s="8">
        <v>3.4</v>
      </c>
      <c r="G54" s="12">
        <v>6</v>
      </c>
      <c r="H54" s="8">
        <v>0.94</v>
      </c>
      <c r="I54" s="12">
        <v>0</v>
      </c>
    </row>
    <row r="55" spans="2:9" ht="15" customHeight="1" x14ac:dyDescent="0.2">
      <c r="B55" t="s">
        <v>122</v>
      </c>
      <c r="C55" s="12">
        <v>38</v>
      </c>
      <c r="D55" s="8">
        <v>2.37</v>
      </c>
      <c r="E55" s="12">
        <v>38</v>
      </c>
      <c r="F55" s="8">
        <v>4.04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145</v>
      </c>
      <c r="C56" s="12">
        <v>36</v>
      </c>
      <c r="D56" s="8">
        <v>2.25</v>
      </c>
      <c r="E56" s="12">
        <v>28</v>
      </c>
      <c r="F56" s="8">
        <v>2.98</v>
      </c>
      <c r="G56" s="12">
        <v>8</v>
      </c>
      <c r="H56" s="8">
        <v>1.25</v>
      </c>
      <c r="I56" s="12">
        <v>0</v>
      </c>
    </row>
    <row r="57" spans="2:9" ht="15" customHeight="1" x14ac:dyDescent="0.2">
      <c r="B57" t="s">
        <v>108</v>
      </c>
      <c r="C57" s="12">
        <v>32</v>
      </c>
      <c r="D57" s="8">
        <v>2</v>
      </c>
      <c r="E57" s="12">
        <v>10</v>
      </c>
      <c r="F57" s="8">
        <v>1.06</v>
      </c>
      <c r="G57" s="12">
        <v>22</v>
      </c>
      <c r="H57" s="8">
        <v>3.44</v>
      </c>
      <c r="I57" s="12">
        <v>0</v>
      </c>
    </row>
    <row r="58" spans="2:9" ht="15" customHeight="1" x14ac:dyDescent="0.2">
      <c r="B58" t="s">
        <v>111</v>
      </c>
      <c r="C58" s="12">
        <v>32</v>
      </c>
      <c r="D58" s="8">
        <v>2</v>
      </c>
      <c r="E58" s="12">
        <v>21</v>
      </c>
      <c r="F58" s="8">
        <v>2.23</v>
      </c>
      <c r="G58" s="12">
        <v>10</v>
      </c>
      <c r="H58" s="8">
        <v>1.56</v>
      </c>
      <c r="I58" s="12">
        <v>1</v>
      </c>
    </row>
    <row r="59" spans="2:9" ht="15" customHeight="1" x14ac:dyDescent="0.2">
      <c r="B59" t="s">
        <v>124</v>
      </c>
      <c r="C59" s="12">
        <v>32</v>
      </c>
      <c r="D59" s="8">
        <v>2</v>
      </c>
      <c r="E59" s="12">
        <v>22</v>
      </c>
      <c r="F59" s="8">
        <v>2.34</v>
      </c>
      <c r="G59" s="12">
        <v>10</v>
      </c>
      <c r="H59" s="8">
        <v>1.56</v>
      </c>
      <c r="I59" s="12">
        <v>0</v>
      </c>
    </row>
    <row r="60" spans="2:9" ht="15" customHeight="1" x14ac:dyDescent="0.2">
      <c r="B60" t="s">
        <v>125</v>
      </c>
      <c r="C60" s="12">
        <v>28</v>
      </c>
      <c r="D60" s="8">
        <v>1.75</v>
      </c>
      <c r="E60" s="12">
        <v>27</v>
      </c>
      <c r="F60" s="8">
        <v>2.87</v>
      </c>
      <c r="G60" s="12">
        <v>1</v>
      </c>
      <c r="H60" s="8">
        <v>0.16</v>
      </c>
      <c r="I60" s="12">
        <v>0</v>
      </c>
    </row>
    <row r="61" spans="2:9" ht="15" customHeight="1" x14ac:dyDescent="0.2">
      <c r="B61" t="s">
        <v>147</v>
      </c>
      <c r="C61" s="12">
        <v>25</v>
      </c>
      <c r="D61" s="8">
        <v>1.56</v>
      </c>
      <c r="E61" s="12">
        <v>5</v>
      </c>
      <c r="F61" s="8">
        <v>0.53</v>
      </c>
      <c r="G61" s="12">
        <v>9</v>
      </c>
      <c r="H61" s="8">
        <v>1.41</v>
      </c>
      <c r="I61" s="12">
        <v>0</v>
      </c>
    </row>
    <row r="62" spans="2:9" ht="15" customHeight="1" x14ac:dyDescent="0.2">
      <c r="B62" t="s">
        <v>110</v>
      </c>
      <c r="C62" s="12">
        <v>24</v>
      </c>
      <c r="D62" s="8">
        <v>1.5</v>
      </c>
      <c r="E62" s="12">
        <v>14</v>
      </c>
      <c r="F62" s="8">
        <v>1.49</v>
      </c>
      <c r="G62" s="12">
        <v>10</v>
      </c>
      <c r="H62" s="8">
        <v>1.56</v>
      </c>
      <c r="I62" s="12">
        <v>0</v>
      </c>
    </row>
    <row r="63" spans="2:9" ht="15" customHeight="1" x14ac:dyDescent="0.2">
      <c r="B63" t="s">
        <v>136</v>
      </c>
      <c r="C63" s="12">
        <v>24</v>
      </c>
      <c r="D63" s="8">
        <v>1.5</v>
      </c>
      <c r="E63" s="12">
        <v>19</v>
      </c>
      <c r="F63" s="8">
        <v>2.02</v>
      </c>
      <c r="G63" s="12">
        <v>5</v>
      </c>
      <c r="H63" s="8">
        <v>0.78</v>
      </c>
      <c r="I63" s="12">
        <v>0</v>
      </c>
    </row>
    <row r="64" spans="2:9" ht="15" customHeight="1" x14ac:dyDescent="0.2">
      <c r="B64" t="s">
        <v>116</v>
      </c>
      <c r="C64" s="12">
        <v>23</v>
      </c>
      <c r="D64" s="8">
        <v>1.44</v>
      </c>
      <c r="E64" s="12">
        <v>9</v>
      </c>
      <c r="F64" s="8">
        <v>0.96</v>
      </c>
      <c r="G64" s="12">
        <v>13</v>
      </c>
      <c r="H64" s="8">
        <v>2.0299999999999998</v>
      </c>
      <c r="I64" s="12">
        <v>0</v>
      </c>
    </row>
    <row r="65" spans="2:9" ht="15" customHeight="1" x14ac:dyDescent="0.2">
      <c r="B65" t="s">
        <v>134</v>
      </c>
      <c r="C65" s="12">
        <v>21</v>
      </c>
      <c r="D65" s="8">
        <v>1.31</v>
      </c>
      <c r="E65" s="12">
        <v>12</v>
      </c>
      <c r="F65" s="8">
        <v>1.28</v>
      </c>
      <c r="G65" s="12">
        <v>9</v>
      </c>
      <c r="H65" s="8">
        <v>1.41</v>
      </c>
      <c r="I65" s="12">
        <v>0</v>
      </c>
    </row>
    <row r="66" spans="2:9" ht="15" customHeight="1" x14ac:dyDescent="0.2">
      <c r="B66" t="s">
        <v>126</v>
      </c>
      <c r="C66" s="12">
        <v>21</v>
      </c>
      <c r="D66" s="8">
        <v>1.31</v>
      </c>
      <c r="E66" s="12">
        <v>16</v>
      </c>
      <c r="F66" s="8">
        <v>1.7</v>
      </c>
      <c r="G66" s="12">
        <v>5</v>
      </c>
      <c r="H66" s="8">
        <v>0.78</v>
      </c>
      <c r="I66" s="12">
        <v>0</v>
      </c>
    </row>
    <row r="68" spans="2:9" ht="15" customHeight="1" x14ac:dyDescent="0.2">
      <c r="B68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9525-48DA-4DFC-AA9D-46E7A137646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235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293</v>
      </c>
      <c r="D6" s="8">
        <v>16.48</v>
      </c>
      <c r="E6" s="12">
        <v>107</v>
      </c>
      <c r="F6" s="8">
        <v>9.83</v>
      </c>
      <c r="G6" s="12">
        <v>186</v>
      </c>
      <c r="H6" s="8">
        <v>27.35</v>
      </c>
      <c r="I6" s="12">
        <v>0</v>
      </c>
    </row>
    <row r="7" spans="2:9" ht="15" customHeight="1" x14ac:dyDescent="0.2">
      <c r="B7" t="s">
        <v>30</v>
      </c>
      <c r="C7" s="12">
        <v>153</v>
      </c>
      <c r="D7" s="8">
        <v>8.61</v>
      </c>
      <c r="E7" s="12">
        <v>75</v>
      </c>
      <c r="F7" s="8">
        <v>6.89</v>
      </c>
      <c r="G7" s="12">
        <v>78</v>
      </c>
      <c r="H7" s="8">
        <v>11.47</v>
      </c>
      <c r="I7" s="12">
        <v>0</v>
      </c>
    </row>
    <row r="8" spans="2:9" ht="15" customHeight="1" x14ac:dyDescent="0.2">
      <c r="B8" t="s">
        <v>31</v>
      </c>
      <c r="C8" s="12">
        <v>9</v>
      </c>
      <c r="D8" s="8">
        <v>0.51</v>
      </c>
      <c r="E8" s="12">
        <v>0</v>
      </c>
      <c r="F8" s="8">
        <v>0</v>
      </c>
      <c r="G8" s="12">
        <v>9</v>
      </c>
      <c r="H8" s="8">
        <v>1.32</v>
      </c>
      <c r="I8" s="12">
        <v>0</v>
      </c>
    </row>
    <row r="9" spans="2:9" ht="15" customHeight="1" x14ac:dyDescent="0.2">
      <c r="B9" t="s">
        <v>32</v>
      </c>
      <c r="C9" s="12">
        <v>8</v>
      </c>
      <c r="D9" s="8">
        <v>0.45</v>
      </c>
      <c r="E9" s="12">
        <v>2</v>
      </c>
      <c r="F9" s="8">
        <v>0.18</v>
      </c>
      <c r="G9" s="12">
        <v>6</v>
      </c>
      <c r="H9" s="8">
        <v>0.88</v>
      </c>
      <c r="I9" s="12">
        <v>0</v>
      </c>
    </row>
    <row r="10" spans="2:9" ht="15" customHeight="1" x14ac:dyDescent="0.2">
      <c r="B10" t="s">
        <v>33</v>
      </c>
      <c r="C10" s="12">
        <v>10</v>
      </c>
      <c r="D10" s="8">
        <v>0.56000000000000005</v>
      </c>
      <c r="E10" s="12">
        <v>3</v>
      </c>
      <c r="F10" s="8">
        <v>0.28000000000000003</v>
      </c>
      <c r="G10" s="12">
        <v>7</v>
      </c>
      <c r="H10" s="8">
        <v>1.03</v>
      </c>
      <c r="I10" s="12">
        <v>0</v>
      </c>
    </row>
    <row r="11" spans="2:9" ht="15" customHeight="1" x14ac:dyDescent="0.2">
      <c r="B11" t="s">
        <v>34</v>
      </c>
      <c r="C11" s="12">
        <v>311</v>
      </c>
      <c r="D11" s="8">
        <v>17.489999999999998</v>
      </c>
      <c r="E11" s="12">
        <v>158</v>
      </c>
      <c r="F11" s="8">
        <v>14.51</v>
      </c>
      <c r="G11" s="12">
        <v>153</v>
      </c>
      <c r="H11" s="8">
        <v>22.5</v>
      </c>
      <c r="I11" s="12">
        <v>0</v>
      </c>
    </row>
    <row r="12" spans="2:9" ht="15" customHeight="1" x14ac:dyDescent="0.2">
      <c r="B12" t="s">
        <v>35</v>
      </c>
      <c r="C12" s="12">
        <v>11</v>
      </c>
      <c r="D12" s="8">
        <v>0.62</v>
      </c>
      <c r="E12" s="12">
        <v>3</v>
      </c>
      <c r="F12" s="8">
        <v>0.28000000000000003</v>
      </c>
      <c r="G12" s="12">
        <v>8</v>
      </c>
      <c r="H12" s="8">
        <v>1.18</v>
      </c>
      <c r="I12" s="12">
        <v>0</v>
      </c>
    </row>
    <row r="13" spans="2:9" ht="15" customHeight="1" x14ac:dyDescent="0.2">
      <c r="B13" t="s">
        <v>36</v>
      </c>
      <c r="C13" s="12">
        <v>256</v>
      </c>
      <c r="D13" s="8">
        <v>14.4</v>
      </c>
      <c r="E13" s="12">
        <v>190</v>
      </c>
      <c r="F13" s="8">
        <v>17.45</v>
      </c>
      <c r="G13" s="12">
        <v>66</v>
      </c>
      <c r="H13" s="8">
        <v>9.7100000000000009</v>
      </c>
      <c r="I13" s="12">
        <v>0</v>
      </c>
    </row>
    <row r="14" spans="2:9" ht="15" customHeight="1" x14ac:dyDescent="0.2">
      <c r="B14" t="s">
        <v>37</v>
      </c>
      <c r="C14" s="12">
        <v>78</v>
      </c>
      <c r="D14" s="8">
        <v>4.3899999999999997</v>
      </c>
      <c r="E14" s="12">
        <v>51</v>
      </c>
      <c r="F14" s="8">
        <v>4.68</v>
      </c>
      <c r="G14" s="12">
        <v>27</v>
      </c>
      <c r="H14" s="8">
        <v>3.97</v>
      </c>
      <c r="I14" s="12">
        <v>0</v>
      </c>
    </row>
    <row r="15" spans="2:9" ht="15" customHeight="1" x14ac:dyDescent="0.2">
      <c r="B15" t="s">
        <v>38</v>
      </c>
      <c r="C15" s="12">
        <v>176</v>
      </c>
      <c r="D15" s="8">
        <v>9.9</v>
      </c>
      <c r="E15" s="12">
        <v>151</v>
      </c>
      <c r="F15" s="8">
        <v>13.87</v>
      </c>
      <c r="G15" s="12">
        <v>25</v>
      </c>
      <c r="H15" s="8">
        <v>3.68</v>
      </c>
      <c r="I15" s="12">
        <v>0</v>
      </c>
    </row>
    <row r="16" spans="2:9" ht="15" customHeight="1" x14ac:dyDescent="0.2">
      <c r="B16" t="s">
        <v>39</v>
      </c>
      <c r="C16" s="12">
        <v>231</v>
      </c>
      <c r="D16" s="8">
        <v>12.99</v>
      </c>
      <c r="E16" s="12">
        <v>182</v>
      </c>
      <c r="F16" s="8">
        <v>16.71</v>
      </c>
      <c r="G16" s="12">
        <v>49</v>
      </c>
      <c r="H16" s="8">
        <v>7.21</v>
      </c>
      <c r="I16" s="12">
        <v>0</v>
      </c>
    </row>
    <row r="17" spans="2:9" ht="15" customHeight="1" x14ac:dyDescent="0.2">
      <c r="B17" t="s">
        <v>40</v>
      </c>
      <c r="C17" s="12">
        <v>92</v>
      </c>
      <c r="D17" s="8">
        <v>5.17</v>
      </c>
      <c r="E17" s="12">
        <v>71</v>
      </c>
      <c r="F17" s="8">
        <v>6.52</v>
      </c>
      <c r="G17" s="12">
        <v>18</v>
      </c>
      <c r="H17" s="8">
        <v>2.65</v>
      </c>
      <c r="I17" s="12">
        <v>0</v>
      </c>
    </row>
    <row r="18" spans="2:9" ht="15" customHeight="1" x14ac:dyDescent="0.2">
      <c r="B18" t="s">
        <v>41</v>
      </c>
      <c r="C18" s="12">
        <v>80</v>
      </c>
      <c r="D18" s="8">
        <v>4.5</v>
      </c>
      <c r="E18" s="12">
        <v>66</v>
      </c>
      <c r="F18" s="8">
        <v>6.06</v>
      </c>
      <c r="G18" s="12">
        <v>13</v>
      </c>
      <c r="H18" s="8">
        <v>1.91</v>
      </c>
      <c r="I18" s="12">
        <v>0</v>
      </c>
    </row>
    <row r="19" spans="2:9" ht="15" customHeight="1" x14ac:dyDescent="0.2">
      <c r="B19" t="s">
        <v>42</v>
      </c>
      <c r="C19" s="12">
        <v>70</v>
      </c>
      <c r="D19" s="8">
        <v>3.94</v>
      </c>
      <c r="E19" s="12">
        <v>30</v>
      </c>
      <c r="F19" s="8">
        <v>2.75</v>
      </c>
      <c r="G19" s="12">
        <v>35</v>
      </c>
      <c r="H19" s="8">
        <v>5.15</v>
      </c>
      <c r="I19" s="12">
        <v>0</v>
      </c>
    </row>
    <row r="20" spans="2:9" ht="15" customHeight="1" x14ac:dyDescent="0.2">
      <c r="B20" s="9" t="s">
        <v>223</v>
      </c>
      <c r="C20" s="12">
        <f>SUM(LTBL_19210[総数／事業所数])</f>
        <v>1778</v>
      </c>
      <c r="E20" s="12">
        <f>SUBTOTAL(109,LTBL_19210[個人／事業所数])</f>
        <v>1089</v>
      </c>
      <c r="G20" s="12">
        <f>SUBTOTAL(109,LTBL_19210[法人／事業所数])</f>
        <v>680</v>
      </c>
      <c r="I20" s="12">
        <f>SUBTOTAL(109,LTBL_19210[法人以外の団体／事業所数])</f>
        <v>0</v>
      </c>
    </row>
    <row r="21" spans="2:9" ht="15" customHeight="1" x14ac:dyDescent="0.2">
      <c r="E21" s="11">
        <f>LTBL_19210[[#Totals],[個人／事業所数]]/LTBL_19210[[#Totals],[総数／事業所数]]</f>
        <v>0.61248593925759276</v>
      </c>
      <c r="G21" s="11">
        <f>LTBL_19210[[#Totals],[法人／事業所数]]/LTBL_19210[[#Totals],[総数／事業所数]]</f>
        <v>0.38245219347581555</v>
      </c>
      <c r="I21" s="11">
        <f>LTBL_19210[[#Totals],[法人以外の団体／事業所数]]/LTBL_19210[[#Totals],[総数／事業所数]]</f>
        <v>0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61</v>
      </c>
      <c r="C24" s="12">
        <v>223</v>
      </c>
      <c r="D24" s="8">
        <v>12.54</v>
      </c>
      <c r="E24" s="12">
        <v>180</v>
      </c>
      <c r="F24" s="8">
        <v>16.53</v>
      </c>
      <c r="G24" s="12">
        <v>43</v>
      </c>
      <c r="H24" s="8">
        <v>6.32</v>
      </c>
      <c r="I24" s="12">
        <v>0</v>
      </c>
    </row>
    <row r="25" spans="2:9" ht="15" customHeight="1" x14ac:dyDescent="0.2">
      <c r="B25" t="s">
        <v>66</v>
      </c>
      <c r="C25" s="12">
        <v>202</v>
      </c>
      <c r="D25" s="8">
        <v>11.36</v>
      </c>
      <c r="E25" s="12">
        <v>168</v>
      </c>
      <c r="F25" s="8">
        <v>15.43</v>
      </c>
      <c r="G25" s="12">
        <v>34</v>
      </c>
      <c r="H25" s="8">
        <v>5</v>
      </c>
      <c r="I25" s="12">
        <v>0</v>
      </c>
    </row>
    <row r="26" spans="2:9" ht="15" customHeight="1" x14ac:dyDescent="0.2">
      <c r="B26" t="s">
        <v>65</v>
      </c>
      <c r="C26" s="12">
        <v>163</v>
      </c>
      <c r="D26" s="8">
        <v>9.17</v>
      </c>
      <c r="E26" s="12">
        <v>148</v>
      </c>
      <c r="F26" s="8">
        <v>13.59</v>
      </c>
      <c r="G26" s="12">
        <v>15</v>
      </c>
      <c r="H26" s="8">
        <v>2.21</v>
      </c>
      <c r="I26" s="12">
        <v>0</v>
      </c>
    </row>
    <row r="27" spans="2:9" ht="15" customHeight="1" x14ac:dyDescent="0.2">
      <c r="B27" t="s">
        <v>51</v>
      </c>
      <c r="C27" s="12">
        <v>127</v>
      </c>
      <c r="D27" s="8">
        <v>7.14</v>
      </c>
      <c r="E27" s="12">
        <v>37</v>
      </c>
      <c r="F27" s="8">
        <v>3.4</v>
      </c>
      <c r="G27" s="12">
        <v>90</v>
      </c>
      <c r="H27" s="8">
        <v>13.24</v>
      </c>
      <c r="I27" s="12">
        <v>0</v>
      </c>
    </row>
    <row r="28" spans="2:9" ht="15" customHeight="1" x14ac:dyDescent="0.2">
      <c r="B28" t="s">
        <v>60</v>
      </c>
      <c r="C28" s="12">
        <v>105</v>
      </c>
      <c r="D28" s="8">
        <v>5.91</v>
      </c>
      <c r="E28" s="12">
        <v>56</v>
      </c>
      <c r="F28" s="8">
        <v>5.14</v>
      </c>
      <c r="G28" s="12">
        <v>49</v>
      </c>
      <c r="H28" s="8">
        <v>7.21</v>
      </c>
      <c r="I28" s="12">
        <v>0</v>
      </c>
    </row>
    <row r="29" spans="2:9" ht="15" customHeight="1" x14ac:dyDescent="0.2">
      <c r="B29" t="s">
        <v>52</v>
      </c>
      <c r="C29" s="12">
        <v>92</v>
      </c>
      <c r="D29" s="8">
        <v>5.17</v>
      </c>
      <c r="E29" s="12">
        <v>43</v>
      </c>
      <c r="F29" s="8">
        <v>3.95</v>
      </c>
      <c r="G29" s="12">
        <v>49</v>
      </c>
      <c r="H29" s="8">
        <v>7.21</v>
      </c>
      <c r="I29" s="12">
        <v>0</v>
      </c>
    </row>
    <row r="30" spans="2:9" ht="15" customHeight="1" x14ac:dyDescent="0.2">
      <c r="B30" t="s">
        <v>67</v>
      </c>
      <c r="C30" s="12">
        <v>92</v>
      </c>
      <c r="D30" s="8">
        <v>5.17</v>
      </c>
      <c r="E30" s="12">
        <v>71</v>
      </c>
      <c r="F30" s="8">
        <v>6.52</v>
      </c>
      <c r="G30" s="12">
        <v>18</v>
      </c>
      <c r="H30" s="8">
        <v>2.65</v>
      </c>
      <c r="I30" s="12">
        <v>0</v>
      </c>
    </row>
    <row r="31" spans="2:9" ht="15" customHeight="1" x14ac:dyDescent="0.2">
      <c r="B31" t="s">
        <v>53</v>
      </c>
      <c r="C31" s="12">
        <v>74</v>
      </c>
      <c r="D31" s="8">
        <v>4.16</v>
      </c>
      <c r="E31" s="12">
        <v>27</v>
      </c>
      <c r="F31" s="8">
        <v>2.48</v>
      </c>
      <c r="G31" s="12">
        <v>47</v>
      </c>
      <c r="H31" s="8">
        <v>6.91</v>
      </c>
      <c r="I31" s="12">
        <v>0</v>
      </c>
    </row>
    <row r="32" spans="2:9" ht="15" customHeight="1" x14ac:dyDescent="0.2">
      <c r="B32" t="s">
        <v>68</v>
      </c>
      <c r="C32" s="12">
        <v>69</v>
      </c>
      <c r="D32" s="8">
        <v>3.88</v>
      </c>
      <c r="E32" s="12">
        <v>65</v>
      </c>
      <c r="F32" s="8">
        <v>5.97</v>
      </c>
      <c r="G32" s="12">
        <v>4</v>
      </c>
      <c r="H32" s="8">
        <v>0.59</v>
      </c>
      <c r="I32" s="12">
        <v>0</v>
      </c>
    </row>
    <row r="33" spans="2:9" ht="15" customHeight="1" x14ac:dyDescent="0.2">
      <c r="B33" t="s">
        <v>55</v>
      </c>
      <c r="C33" s="12">
        <v>58</v>
      </c>
      <c r="D33" s="8">
        <v>3.26</v>
      </c>
      <c r="E33" s="12">
        <v>29</v>
      </c>
      <c r="F33" s="8">
        <v>2.66</v>
      </c>
      <c r="G33" s="12">
        <v>29</v>
      </c>
      <c r="H33" s="8">
        <v>4.26</v>
      </c>
      <c r="I33" s="12">
        <v>0</v>
      </c>
    </row>
    <row r="34" spans="2:9" ht="15" customHeight="1" x14ac:dyDescent="0.2">
      <c r="B34" t="s">
        <v>59</v>
      </c>
      <c r="C34" s="12">
        <v>49</v>
      </c>
      <c r="D34" s="8">
        <v>2.76</v>
      </c>
      <c r="E34" s="12">
        <v>35</v>
      </c>
      <c r="F34" s="8">
        <v>3.21</v>
      </c>
      <c r="G34" s="12">
        <v>14</v>
      </c>
      <c r="H34" s="8">
        <v>2.06</v>
      </c>
      <c r="I34" s="12">
        <v>0</v>
      </c>
    </row>
    <row r="35" spans="2:9" ht="15" customHeight="1" x14ac:dyDescent="0.2">
      <c r="B35" t="s">
        <v>58</v>
      </c>
      <c r="C35" s="12">
        <v>47</v>
      </c>
      <c r="D35" s="8">
        <v>2.64</v>
      </c>
      <c r="E35" s="12">
        <v>35</v>
      </c>
      <c r="F35" s="8">
        <v>3.21</v>
      </c>
      <c r="G35" s="12">
        <v>12</v>
      </c>
      <c r="H35" s="8">
        <v>1.76</v>
      </c>
      <c r="I35" s="12">
        <v>0</v>
      </c>
    </row>
    <row r="36" spans="2:9" ht="15" customHeight="1" x14ac:dyDescent="0.2">
      <c r="B36" t="s">
        <v>63</v>
      </c>
      <c r="C36" s="12">
        <v>39</v>
      </c>
      <c r="D36" s="8">
        <v>2.19</v>
      </c>
      <c r="E36" s="12">
        <v>24</v>
      </c>
      <c r="F36" s="8">
        <v>2.2000000000000002</v>
      </c>
      <c r="G36" s="12">
        <v>15</v>
      </c>
      <c r="H36" s="8">
        <v>2.21</v>
      </c>
      <c r="I36" s="12">
        <v>0</v>
      </c>
    </row>
    <row r="37" spans="2:9" ht="15" customHeight="1" x14ac:dyDescent="0.2">
      <c r="B37" t="s">
        <v>62</v>
      </c>
      <c r="C37" s="12">
        <v>38</v>
      </c>
      <c r="D37" s="8">
        <v>2.14</v>
      </c>
      <c r="E37" s="12">
        <v>27</v>
      </c>
      <c r="F37" s="8">
        <v>2.48</v>
      </c>
      <c r="G37" s="12">
        <v>11</v>
      </c>
      <c r="H37" s="8">
        <v>1.62</v>
      </c>
      <c r="I37" s="12">
        <v>0</v>
      </c>
    </row>
    <row r="38" spans="2:9" ht="15" customHeight="1" x14ac:dyDescent="0.2">
      <c r="B38" t="s">
        <v>70</v>
      </c>
      <c r="C38" s="12">
        <v>36</v>
      </c>
      <c r="D38" s="8">
        <v>2.02</v>
      </c>
      <c r="E38" s="12">
        <v>24</v>
      </c>
      <c r="F38" s="8">
        <v>2.2000000000000002</v>
      </c>
      <c r="G38" s="12">
        <v>12</v>
      </c>
      <c r="H38" s="8">
        <v>1.76</v>
      </c>
      <c r="I38" s="12">
        <v>0</v>
      </c>
    </row>
    <row r="39" spans="2:9" ht="15" customHeight="1" x14ac:dyDescent="0.2">
      <c r="B39" t="s">
        <v>57</v>
      </c>
      <c r="C39" s="12">
        <v>29</v>
      </c>
      <c r="D39" s="8">
        <v>1.63</v>
      </c>
      <c r="E39" s="12">
        <v>13</v>
      </c>
      <c r="F39" s="8">
        <v>1.19</v>
      </c>
      <c r="G39" s="12">
        <v>16</v>
      </c>
      <c r="H39" s="8">
        <v>2.35</v>
      </c>
      <c r="I39" s="12">
        <v>0</v>
      </c>
    </row>
    <row r="40" spans="2:9" ht="15" customHeight="1" x14ac:dyDescent="0.2">
      <c r="B40" t="s">
        <v>72</v>
      </c>
      <c r="C40" s="12">
        <v>27</v>
      </c>
      <c r="D40" s="8">
        <v>1.52</v>
      </c>
      <c r="E40" s="12">
        <v>8</v>
      </c>
      <c r="F40" s="8">
        <v>0.73</v>
      </c>
      <c r="G40" s="12">
        <v>19</v>
      </c>
      <c r="H40" s="8">
        <v>2.79</v>
      </c>
      <c r="I40" s="12">
        <v>0</v>
      </c>
    </row>
    <row r="41" spans="2:9" ht="15" customHeight="1" x14ac:dyDescent="0.2">
      <c r="B41" t="s">
        <v>56</v>
      </c>
      <c r="C41" s="12">
        <v>26</v>
      </c>
      <c r="D41" s="8">
        <v>1.46</v>
      </c>
      <c r="E41" s="12">
        <v>5</v>
      </c>
      <c r="F41" s="8">
        <v>0.46</v>
      </c>
      <c r="G41" s="12">
        <v>21</v>
      </c>
      <c r="H41" s="8">
        <v>3.09</v>
      </c>
      <c r="I41" s="12">
        <v>0</v>
      </c>
    </row>
    <row r="42" spans="2:9" ht="15" customHeight="1" x14ac:dyDescent="0.2">
      <c r="B42" t="s">
        <v>75</v>
      </c>
      <c r="C42" s="12">
        <v>22</v>
      </c>
      <c r="D42" s="8">
        <v>1.24</v>
      </c>
      <c r="E42" s="12">
        <v>14</v>
      </c>
      <c r="F42" s="8">
        <v>1.29</v>
      </c>
      <c r="G42" s="12">
        <v>8</v>
      </c>
      <c r="H42" s="8">
        <v>1.18</v>
      </c>
      <c r="I42" s="12">
        <v>0</v>
      </c>
    </row>
    <row r="43" spans="2:9" ht="15" customHeight="1" x14ac:dyDescent="0.2">
      <c r="B43" t="s">
        <v>71</v>
      </c>
      <c r="C43" s="12">
        <v>20</v>
      </c>
      <c r="D43" s="8">
        <v>1.1200000000000001</v>
      </c>
      <c r="E43" s="12">
        <v>2</v>
      </c>
      <c r="F43" s="8">
        <v>0.18</v>
      </c>
      <c r="G43" s="12">
        <v>18</v>
      </c>
      <c r="H43" s="8">
        <v>2.65</v>
      </c>
      <c r="I43" s="12">
        <v>0</v>
      </c>
    </row>
    <row r="46" spans="2:9" ht="33" customHeight="1" x14ac:dyDescent="0.2">
      <c r="B46" t="s">
        <v>225</v>
      </c>
      <c r="C46" s="10" t="s">
        <v>44</v>
      </c>
      <c r="D46" s="10" t="s">
        <v>45</v>
      </c>
      <c r="E46" s="10" t="s">
        <v>46</v>
      </c>
      <c r="F46" s="10" t="s">
        <v>47</v>
      </c>
      <c r="G46" s="10" t="s">
        <v>48</v>
      </c>
      <c r="H46" s="10" t="s">
        <v>49</v>
      </c>
      <c r="I46" s="10" t="s">
        <v>50</v>
      </c>
    </row>
    <row r="47" spans="2:9" ht="15" customHeight="1" x14ac:dyDescent="0.2">
      <c r="B47" t="s">
        <v>115</v>
      </c>
      <c r="C47" s="12">
        <v>202</v>
      </c>
      <c r="D47" s="8">
        <v>11.36</v>
      </c>
      <c r="E47" s="12">
        <v>177</v>
      </c>
      <c r="F47" s="8">
        <v>16.25</v>
      </c>
      <c r="G47" s="12">
        <v>25</v>
      </c>
      <c r="H47" s="8">
        <v>3.68</v>
      </c>
      <c r="I47" s="12">
        <v>0</v>
      </c>
    </row>
    <row r="48" spans="2:9" ht="15" customHeight="1" x14ac:dyDescent="0.2">
      <c r="B48" t="s">
        <v>123</v>
      </c>
      <c r="C48" s="12">
        <v>116</v>
      </c>
      <c r="D48" s="8">
        <v>6.52</v>
      </c>
      <c r="E48" s="12">
        <v>107</v>
      </c>
      <c r="F48" s="8">
        <v>9.83</v>
      </c>
      <c r="G48" s="12">
        <v>9</v>
      </c>
      <c r="H48" s="8">
        <v>1.32</v>
      </c>
      <c r="I48" s="12">
        <v>0</v>
      </c>
    </row>
    <row r="49" spans="2:9" ht="15" customHeight="1" x14ac:dyDescent="0.2">
      <c r="B49" t="s">
        <v>124</v>
      </c>
      <c r="C49" s="12">
        <v>59</v>
      </c>
      <c r="D49" s="8">
        <v>3.32</v>
      </c>
      <c r="E49" s="12">
        <v>55</v>
      </c>
      <c r="F49" s="8">
        <v>5.05</v>
      </c>
      <c r="G49" s="12">
        <v>4</v>
      </c>
      <c r="H49" s="8">
        <v>0.59</v>
      </c>
      <c r="I49" s="12">
        <v>0</v>
      </c>
    </row>
    <row r="50" spans="2:9" ht="15" customHeight="1" x14ac:dyDescent="0.2">
      <c r="B50" t="s">
        <v>125</v>
      </c>
      <c r="C50" s="12">
        <v>52</v>
      </c>
      <c r="D50" s="8">
        <v>2.92</v>
      </c>
      <c r="E50" s="12">
        <v>48</v>
      </c>
      <c r="F50" s="8">
        <v>4.41</v>
      </c>
      <c r="G50" s="12">
        <v>4</v>
      </c>
      <c r="H50" s="8">
        <v>0.59</v>
      </c>
      <c r="I50" s="12">
        <v>0</v>
      </c>
    </row>
    <row r="51" spans="2:9" ht="15" customHeight="1" x14ac:dyDescent="0.2">
      <c r="B51" t="s">
        <v>107</v>
      </c>
      <c r="C51" s="12">
        <v>49</v>
      </c>
      <c r="D51" s="8">
        <v>2.76</v>
      </c>
      <c r="E51" s="12">
        <v>9</v>
      </c>
      <c r="F51" s="8">
        <v>0.83</v>
      </c>
      <c r="G51" s="12">
        <v>40</v>
      </c>
      <c r="H51" s="8">
        <v>5.88</v>
      </c>
      <c r="I51" s="12">
        <v>0</v>
      </c>
    </row>
    <row r="52" spans="2:9" ht="15" customHeight="1" x14ac:dyDescent="0.2">
      <c r="B52" t="s">
        <v>119</v>
      </c>
      <c r="C52" s="12">
        <v>46</v>
      </c>
      <c r="D52" s="8">
        <v>2.59</v>
      </c>
      <c r="E52" s="12">
        <v>41</v>
      </c>
      <c r="F52" s="8">
        <v>3.76</v>
      </c>
      <c r="G52" s="12">
        <v>5</v>
      </c>
      <c r="H52" s="8">
        <v>0.74</v>
      </c>
      <c r="I52" s="12">
        <v>0</v>
      </c>
    </row>
    <row r="53" spans="2:9" ht="15" customHeight="1" x14ac:dyDescent="0.2">
      <c r="B53" t="s">
        <v>120</v>
      </c>
      <c r="C53" s="12">
        <v>42</v>
      </c>
      <c r="D53" s="8">
        <v>2.36</v>
      </c>
      <c r="E53" s="12">
        <v>39</v>
      </c>
      <c r="F53" s="8">
        <v>3.58</v>
      </c>
      <c r="G53" s="12">
        <v>3</v>
      </c>
      <c r="H53" s="8">
        <v>0.44</v>
      </c>
      <c r="I53" s="12">
        <v>0</v>
      </c>
    </row>
    <row r="54" spans="2:9" ht="15" customHeight="1" x14ac:dyDescent="0.2">
      <c r="B54" t="s">
        <v>127</v>
      </c>
      <c r="C54" s="12">
        <v>41</v>
      </c>
      <c r="D54" s="8">
        <v>2.31</v>
      </c>
      <c r="E54" s="12">
        <v>17</v>
      </c>
      <c r="F54" s="8">
        <v>1.56</v>
      </c>
      <c r="G54" s="12">
        <v>24</v>
      </c>
      <c r="H54" s="8">
        <v>3.53</v>
      </c>
      <c r="I54" s="12">
        <v>0</v>
      </c>
    </row>
    <row r="55" spans="2:9" ht="15" customHeight="1" x14ac:dyDescent="0.2">
      <c r="B55" t="s">
        <v>108</v>
      </c>
      <c r="C55" s="12">
        <v>40</v>
      </c>
      <c r="D55" s="8">
        <v>2.25</v>
      </c>
      <c r="E55" s="12">
        <v>10</v>
      </c>
      <c r="F55" s="8">
        <v>0.92</v>
      </c>
      <c r="G55" s="12">
        <v>30</v>
      </c>
      <c r="H55" s="8">
        <v>4.41</v>
      </c>
      <c r="I55" s="12">
        <v>0</v>
      </c>
    </row>
    <row r="56" spans="2:9" ht="15" customHeight="1" x14ac:dyDescent="0.2">
      <c r="B56" t="s">
        <v>122</v>
      </c>
      <c r="C56" s="12">
        <v>39</v>
      </c>
      <c r="D56" s="8">
        <v>2.19</v>
      </c>
      <c r="E56" s="12">
        <v>38</v>
      </c>
      <c r="F56" s="8">
        <v>3.49</v>
      </c>
      <c r="G56" s="12">
        <v>1</v>
      </c>
      <c r="H56" s="8">
        <v>0.15</v>
      </c>
      <c r="I56" s="12">
        <v>0</v>
      </c>
    </row>
    <row r="57" spans="2:9" ht="15" customHeight="1" x14ac:dyDescent="0.2">
      <c r="B57" t="s">
        <v>112</v>
      </c>
      <c r="C57" s="12">
        <v>38</v>
      </c>
      <c r="D57" s="8">
        <v>2.14</v>
      </c>
      <c r="E57" s="12">
        <v>26</v>
      </c>
      <c r="F57" s="8">
        <v>2.39</v>
      </c>
      <c r="G57" s="12">
        <v>12</v>
      </c>
      <c r="H57" s="8">
        <v>1.76</v>
      </c>
      <c r="I57" s="12">
        <v>0</v>
      </c>
    </row>
    <row r="58" spans="2:9" ht="15" customHeight="1" x14ac:dyDescent="0.2">
      <c r="B58" t="s">
        <v>126</v>
      </c>
      <c r="C58" s="12">
        <v>36</v>
      </c>
      <c r="D58" s="8">
        <v>2.02</v>
      </c>
      <c r="E58" s="12">
        <v>24</v>
      </c>
      <c r="F58" s="8">
        <v>2.2000000000000002</v>
      </c>
      <c r="G58" s="12">
        <v>12</v>
      </c>
      <c r="H58" s="8">
        <v>1.76</v>
      </c>
      <c r="I58" s="12">
        <v>0</v>
      </c>
    </row>
    <row r="59" spans="2:9" ht="15" customHeight="1" x14ac:dyDescent="0.2">
      <c r="B59" t="s">
        <v>114</v>
      </c>
      <c r="C59" s="12">
        <v>34</v>
      </c>
      <c r="D59" s="8">
        <v>1.91</v>
      </c>
      <c r="E59" s="12">
        <v>19</v>
      </c>
      <c r="F59" s="8">
        <v>1.74</v>
      </c>
      <c r="G59" s="12">
        <v>15</v>
      </c>
      <c r="H59" s="8">
        <v>2.21</v>
      </c>
      <c r="I59" s="12">
        <v>0</v>
      </c>
    </row>
    <row r="60" spans="2:9" ht="15" customHeight="1" x14ac:dyDescent="0.2">
      <c r="B60" t="s">
        <v>110</v>
      </c>
      <c r="C60" s="12">
        <v>33</v>
      </c>
      <c r="D60" s="8">
        <v>1.86</v>
      </c>
      <c r="E60" s="12">
        <v>9</v>
      </c>
      <c r="F60" s="8">
        <v>0.83</v>
      </c>
      <c r="G60" s="12">
        <v>24</v>
      </c>
      <c r="H60" s="8">
        <v>3.53</v>
      </c>
      <c r="I60" s="12">
        <v>0</v>
      </c>
    </row>
    <row r="61" spans="2:9" ht="15" customHeight="1" x14ac:dyDescent="0.2">
      <c r="B61" t="s">
        <v>113</v>
      </c>
      <c r="C61" s="12">
        <v>32</v>
      </c>
      <c r="D61" s="8">
        <v>1.8</v>
      </c>
      <c r="E61" s="12">
        <v>18</v>
      </c>
      <c r="F61" s="8">
        <v>1.65</v>
      </c>
      <c r="G61" s="12">
        <v>14</v>
      </c>
      <c r="H61" s="8">
        <v>2.06</v>
      </c>
      <c r="I61" s="12">
        <v>0</v>
      </c>
    </row>
    <row r="62" spans="2:9" ht="15" customHeight="1" x14ac:dyDescent="0.2">
      <c r="B62" t="s">
        <v>134</v>
      </c>
      <c r="C62" s="12">
        <v>30</v>
      </c>
      <c r="D62" s="8">
        <v>1.69</v>
      </c>
      <c r="E62" s="12">
        <v>15</v>
      </c>
      <c r="F62" s="8">
        <v>1.38</v>
      </c>
      <c r="G62" s="12">
        <v>15</v>
      </c>
      <c r="H62" s="8">
        <v>2.21</v>
      </c>
      <c r="I62" s="12">
        <v>0</v>
      </c>
    </row>
    <row r="63" spans="2:9" ht="15" customHeight="1" x14ac:dyDescent="0.2">
      <c r="B63" t="s">
        <v>116</v>
      </c>
      <c r="C63" s="12">
        <v>29</v>
      </c>
      <c r="D63" s="8">
        <v>1.63</v>
      </c>
      <c r="E63" s="12">
        <v>17</v>
      </c>
      <c r="F63" s="8">
        <v>1.56</v>
      </c>
      <c r="G63" s="12">
        <v>12</v>
      </c>
      <c r="H63" s="8">
        <v>1.76</v>
      </c>
      <c r="I63" s="12">
        <v>0</v>
      </c>
    </row>
    <row r="64" spans="2:9" ht="15" customHeight="1" x14ac:dyDescent="0.2">
      <c r="B64" t="s">
        <v>140</v>
      </c>
      <c r="C64" s="12">
        <v>29</v>
      </c>
      <c r="D64" s="8">
        <v>1.63</v>
      </c>
      <c r="E64" s="12">
        <v>16</v>
      </c>
      <c r="F64" s="8">
        <v>1.47</v>
      </c>
      <c r="G64" s="12">
        <v>13</v>
      </c>
      <c r="H64" s="8">
        <v>1.91</v>
      </c>
      <c r="I64" s="12">
        <v>0</v>
      </c>
    </row>
    <row r="65" spans="2:9" ht="15" customHeight="1" x14ac:dyDescent="0.2">
      <c r="B65" t="s">
        <v>109</v>
      </c>
      <c r="C65" s="12">
        <v>27</v>
      </c>
      <c r="D65" s="8">
        <v>1.52</v>
      </c>
      <c r="E65" s="12">
        <v>15</v>
      </c>
      <c r="F65" s="8">
        <v>1.38</v>
      </c>
      <c r="G65" s="12">
        <v>12</v>
      </c>
      <c r="H65" s="8">
        <v>1.76</v>
      </c>
      <c r="I65" s="12">
        <v>0</v>
      </c>
    </row>
    <row r="66" spans="2:9" ht="15" customHeight="1" x14ac:dyDescent="0.2">
      <c r="B66" t="s">
        <v>141</v>
      </c>
      <c r="C66" s="12">
        <v>24</v>
      </c>
      <c r="D66" s="8">
        <v>1.35</v>
      </c>
      <c r="E66" s="12">
        <v>10</v>
      </c>
      <c r="F66" s="8">
        <v>0.92</v>
      </c>
      <c r="G66" s="12">
        <v>14</v>
      </c>
      <c r="H66" s="8">
        <v>2.06</v>
      </c>
      <c r="I66" s="12">
        <v>0</v>
      </c>
    </row>
    <row r="68" spans="2:9" ht="15" customHeight="1" x14ac:dyDescent="0.2">
      <c r="B68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700B5-A9B5-4736-8B44-1B4E27ECEF5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236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224</v>
      </c>
      <c r="D6" s="8">
        <v>14.3</v>
      </c>
      <c r="E6" s="12">
        <v>95</v>
      </c>
      <c r="F6" s="8">
        <v>10.45</v>
      </c>
      <c r="G6" s="12">
        <v>129</v>
      </c>
      <c r="H6" s="8">
        <v>20.03</v>
      </c>
      <c r="I6" s="12">
        <v>0</v>
      </c>
    </row>
    <row r="7" spans="2:9" ht="15" customHeight="1" x14ac:dyDescent="0.2">
      <c r="B7" t="s">
        <v>30</v>
      </c>
      <c r="C7" s="12">
        <v>162</v>
      </c>
      <c r="D7" s="8">
        <v>10.34</v>
      </c>
      <c r="E7" s="12">
        <v>62</v>
      </c>
      <c r="F7" s="8">
        <v>6.82</v>
      </c>
      <c r="G7" s="12">
        <v>100</v>
      </c>
      <c r="H7" s="8">
        <v>15.53</v>
      </c>
      <c r="I7" s="12">
        <v>0</v>
      </c>
    </row>
    <row r="8" spans="2:9" ht="15" customHeight="1" x14ac:dyDescent="0.2">
      <c r="B8" t="s">
        <v>31</v>
      </c>
      <c r="C8" s="12">
        <v>3</v>
      </c>
      <c r="D8" s="8">
        <v>0.19</v>
      </c>
      <c r="E8" s="12">
        <v>0</v>
      </c>
      <c r="F8" s="8">
        <v>0</v>
      </c>
      <c r="G8" s="12">
        <v>3</v>
      </c>
      <c r="H8" s="8">
        <v>0.47</v>
      </c>
      <c r="I8" s="12">
        <v>0</v>
      </c>
    </row>
    <row r="9" spans="2:9" ht="15" customHeight="1" x14ac:dyDescent="0.2">
      <c r="B9" t="s">
        <v>32</v>
      </c>
      <c r="C9" s="12">
        <v>5</v>
      </c>
      <c r="D9" s="8">
        <v>0.32</v>
      </c>
      <c r="E9" s="12">
        <v>0</v>
      </c>
      <c r="F9" s="8">
        <v>0</v>
      </c>
      <c r="G9" s="12">
        <v>5</v>
      </c>
      <c r="H9" s="8">
        <v>0.78</v>
      </c>
      <c r="I9" s="12">
        <v>0</v>
      </c>
    </row>
    <row r="10" spans="2:9" ht="15" customHeight="1" x14ac:dyDescent="0.2">
      <c r="B10" t="s">
        <v>33</v>
      </c>
      <c r="C10" s="12">
        <v>10</v>
      </c>
      <c r="D10" s="8">
        <v>0.64</v>
      </c>
      <c r="E10" s="12">
        <v>0</v>
      </c>
      <c r="F10" s="8">
        <v>0</v>
      </c>
      <c r="G10" s="12">
        <v>10</v>
      </c>
      <c r="H10" s="8">
        <v>1.55</v>
      </c>
      <c r="I10" s="12">
        <v>0</v>
      </c>
    </row>
    <row r="11" spans="2:9" ht="15" customHeight="1" x14ac:dyDescent="0.2">
      <c r="B11" t="s">
        <v>34</v>
      </c>
      <c r="C11" s="12">
        <v>340</v>
      </c>
      <c r="D11" s="8">
        <v>21.71</v>
      </c>
      <c r="E11" s="12">
        <v>180</v>
      </c>
      <c r="F11" s="8">
        <v>19.8</v>
      </c>
      <c r="G11" s="12">
        <v>160</v>
      </c>
      <c r="H11" s="8">
        <v>24.84</v>
      </c>
      <c r="I11" s="12">
        <v>0</v>
      </c>
    </row>
    <row r="12" spans="2:9" ht="15" customHeight="1" x14ac:dyDescent="0.2">
      <c r="B12" t="s">
        <v>35</v>
      </c>
      <c r="C12" s="12">
        <v>5</v>
      </c>
      <c r="D12" s="8">
        <v>0.32</v>
      </c>
      <c r="E12" s="12">
        <v>1</v>
      </c>
      <c r="F12" s="8">
        <v>0.11</v>
      </c>
      <c r="G12" s="12">
        <v>4</v>
      </c>
      <c r="H12" s="8">
        <v>0.62</v>
      </c>
      <c r="I12" s="12">
        <v>0</v>
      </c>
    </row>
    <row r="13" spans="2:9" ht="15" customHeight="1" x14ac:dyDescent="0.2">
      <c r="B13" t="s">
        <v>36</v>
      </c>
      <c r="C13" s="12">
        <v>162</v>
      </c>
      <c r="D13" s="8">
        <v>10.34</v>
      </c>
      <c r="E13" s="12">
        <v>109</v>
      </c>
      <c r="F13" s="8">
        <v>11.99</v>
      </c>
      <c r="G13" s="12">
        <v>53</v>
      </c>
      <c r="H13" s="8">
        <v>8.23</v>
      </c>
      <c r="I13" s="12">
        <v>0</v>
      </c>
    </row>
    <row r="14" spans="2:9" ht="15" customHeight="1" x14ac:dyDescent="0.2">
      <c r="B14" t="s">
        <v>37</v>
      </c>
      <c r="C14" s="12">
        <v>50</v>
      </c>
      <c r="D14" s="8">
        <v>3.19</v>
      </c>
      <c r="E14" s="12">
        <v>30</v>
      </c>
      <c r="F14" s="8">
        <v>3.3</v>
      </c>
      <c r="G14" s="12">
        <v>19</v>
      </c>
      <c r="H14" s="8">
        <v>2.95</v>
      </c>
      <c r="I14" s="12">
        <v>0</v>
      </c>
    </row>
    <row r="15" spans="2:9" ht="15" customHeight="1" x14ac:dyDescent="0.2">
      <c r="B15" t="s">
        <v>38</v>
      </c>
      <c r="C15" s="12">
        <v>202</v>
      </c>
      <c r="D15" s="8">
        <v>12.9</v>
      </c>
      <c r="E15" s="12">
        <v>165</v>
      </c>
      <c r="F15" s="8">
        <v>18.149999999999999</v>
      </c>
      <c r="G15" s="12">
        <v>36</v>
      </c>
      <c r="H15" s="8">
        <v>5.59</v>
      </c>
      <c r="I15" s="12">
        <v>1</v>
      </c>
    </row>
    <row r="16" spans="2:9" ht="15" customHeight="1" x14ac:dyDescent="0.2">
      <c r="B16" t="s">
        <v>39</v>
      </c>
      <c r="C16" s="12">
        <v>192</v>
      </c>
      <c r="D16" s="8">
        <v>12.26</v>
      </c>
      <c r="E16" s="12">
        <v>142</v>
      </c>
      <c r="F16" s="8">
        <v>15.62</v>
      </c>
      <c r="G16" s="12">
        <v>46</v>
      </c>
      <c r="H16" s="8">
        <v>7.14</v>
      </c>
      <c r="I16" s="12">
        <v>2</v>
      </c>
    </row>
    <row r="17" spans="2:9" ht="15" customHeight="1" x14ac:dyDescent="0.2">
      <c r="B17" t="s">
        <v>40</v>
      </c>
      <c r="C17" s="12">
        <v>52</v>
      </c>
      <c r="D17" s="8">
        <v>3.32</v>
      </c>
      <c r="E17" s="12">
        <v>30</v>
      </c>
      <c r="F17" s="8">
        <v>3.3</v>
      </c>
      <c r="G17" s="12">
        <v>19</v>
      </c>
      <c r="H17" s="8">
        <v>2.95</v>
      </c>
      <c r="I17" s="12">
        <v>0</v>
      </c>
    </row>
    <row r="18" spans="2:9" ht="15" customHeight="1" x14ac:dyDescent="0.2">
      <c r="B18" t="s">
        <v>41</v>
      </c>
      <c r="C18" s="12">
        <v>81</v>
      </c>
      <c r="D18" s="8">
        <v>5.17</v>
      </c>
      <c r="E18" s="12">
        <v>47</v>
      </c>
      <c r="F18" s="8">
        <v>5.17</v>
      </c>
      <c r="G18" s="12">
        <v>33</v>
      </c>
      <c r="H18" s="8">
        <v>5.12</v>
      </c>
      <c r="I18" s="12">
        <v>0</v>
      </c>
    </row>
    <row r="19" spans="2:9" ht="15" customHeight="1" x14ac:dyDescent="0.2">
      <c r="B19" t="s">
        <v>42</v>
      </c>
      <c r="C19" s="12">
        <v>78</v>
      </c>
      <c r="D19" s="8">
        <v>4.9800000000000004</v>
      </c>
      <c r="E19" s="12">
        <v>48</v>
      </c>
      <c r="F19" s="8">
        <v>5.28</v>
      </c>
      <c r="G19" s="12">
        <v>27</v>
      </c>
      <c r="H19" s="8">
        <v>4.1900000000000004</v>
      </c>
      <c r="I19" s="12">
        <v>0</v>
      </c>
    </row>
    <row r="20" spans="2:9" ht="15" customHeight="1" x14ac:dyDescent="0.2">
      <c r="B20" s="9" t="s">
        <v>223</v>
      </c>
      <c r="C20" s="12">
        <f>SUM(LTBL_19211[総数／事業所数])</f>
        <v>1566</v>
      </c>
      <c r="E20" s="12">
        <f>SUBTOTAL(109,LTBL_19211[個人／事業所数])</f>
        <v>909</v>
      </c>
      <c r="G20" s="12">
        <f>SUBTOTAL(109,LTBL_19211[法人／事業所数])</f>
        <v>644</v>
      </c>
      <c r="I20" s="12">
        <f>SUBTOTAL(109,LTBL_19211[法人以外の団体／事業所数])</f>
        <v>3</v>
      </c>
    </row>
    <row r="21" spans="2:9" ht="15" customHeight="1" x14ac:dyDescent="0.2">
      <c r="E21" s="11">
        <f>LTBL_19211[[#Totals],[個人／事業所数]]/LTBL_19211[[#Totals],[総数／事業所数]]</f>
        <v>0.58045977011494254</v>
      </c>
      <c r="G21" s="11">
        <f>LTBL_19211[[#Totals],[法人／事業所数]]/LTBL_19211[[#Totals],[総数／事業所数]]</f>
        <v>0.41123882503192849</v>
      </c>
      <c r="I21" s="11">
        <f>LTBL_19211[[#Totals],[法人以外の団体／事業所数]]/LTBL_19211[[#Totals],[総数／事業所数]]</f>
        <v>1.9157088122605363E-3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65</v>
      </c>
      <c r="C24" s="12">
        <v>172</v>
      </c>
      <c r="D24" s="8">
        <v>10.98</v>
      </c>
      <c r="E24" s="12">
        <v>153</v>
      </c>
      <c r="F24" s="8">
        <v>16.829999999999998</v>
      </c>
      <c r="G24" s="12">
        <v>18</v>
      </c>
      <c r="H24" s="8">
        <v>2.8</v>
      </c>
      <c r="I24" s="12">
        <v>1</v>
      </c>
    </row>
    <row r="25" spans="2:9" ht="15" customHeight="1" x14ac:dyDescent="0.2">
      <c r="B25" t="s">
        <v>66</v>
      </c>
      <c r="C25" s="12">
        <v>157</v>
      </c>
      <c r="D25" s="8">
        <v>10.029999999999999</v>
      </c>
      <c r="E25" s="12">
        <v>132</v>
      </c>
      <c r="F25" s="8">
        <v>14.52</v>
      </c>
      <c r="G25" s="12">
        <v>24</v>
      </c>
      <c r="H25" s="8">
        <v>3.73</v>
      </c>
      <c r="I25" s="12">
        <v>0</v>
      </c>
    </row>
    <row r="26" spans="2:9" ht="15" customHeight="1" x14ac:dyDescent="0.2">
      <c r="B26" t="s">
        <v>61</v>
      </c>
      <c r="C26" s="12">
        <v>136</v>
      </c>
      <c r="D26" s="8">
        <v>8.68</v>
      </c>
      <c r="E26" s="12">
        <v>103</v>
      </c>
      <c r="F26" s="8">
        <v>11.33</v>
      </c>
      <c r="G26" s="12">
        <v>33</v>
      </c>
      <c r="H26" s="8">
        <v>5.12</v>
      </c>
      <c r="I26" s="12">
        <v>0</v>
      </c>
    </row>
    <row r="27" spans="2:9" ht="15" customHeight="1" x14ac:dyDescent="0.2">
      <c r="B27" t="s">
        <v>51</v>
      </c>
      <c r="C27" s="12">
        <v>101</v>
      </c>
      <c r="D27" s="8">
        <v>6.45</v>
      </c>
      <c r="E27" s="12">
        <v>37</v>
      </c>
      <c r="F27" s="8">
        <v>4.07</v>
      </c>
      <c r="G27" s="12">
        <v>64</v>
      </c>
      <c r="H27" s="8">
        <v>9.94</v>
      </c>
      <c r="I27" s="12">
        <v>0</v>
      </c>
    </row>
    <row r="28" spans="2:9" ht="15" customHeight="1" x14ac:dyDescent="0.2">
      <c r="B28" t="s">
        <v>60</v>
      </c>
      <c r="C28" s="12">
        <v>100</v>
      </c>
      <c r="D28" s="8">
        <v>6.39</v>
      </c>
      <c r="E28" s="12">
        <v>53</v>
      </c>
      <c r="F28" s="8">
        <v>5.83</v>
      </c>
      <c r="G28" s="12">
        <v>47</v>
      </c>
      <c r="H28" s="8">
        <v>7.3</v>
      </c>
      <c r="I28" s="12">
        <v>0</v>
      </c>
    </row>
    <row r="29" spans="2:9" ht="15" customHeight="1" x14ac:dyDescent="0.2">
      <c r="B29" t="s">
        <v>58</v>
      </c>
      <c r="C29" s="12">
        <v>87</v>
      </c>
      <c r="D29" s="8">
        <v>5.56</v>
      </c>
      <c r="E29" s="12">
        <v>64</v>
      </c>
      <c r="F29" s="8">
        <v>7.04</v>
      </c>
      <c r="G29" s="12">
        <v>23</v>
      </c>
      <c r="H29" s="8">
        <v>3.57</v>
      </c>
      <c r="I29" s="12">
        <v>0</v>
      </c>
    </row>
    <row r="30" spans="2:9" ht="15" customHeight="1" x14ac:dyDescent="0.2">
      <c r="B30" t="s">
        <v>52</v>
      </c>
      <c r="C30" s="12">
        <v>66</v>
      </c>
      <c r="D30" s="8">
        <v>4.21</v>
      </c>
      <c r="E30" s="12">
        <v>36</v>
      </c>
      <c r="F30" s="8">
        <v>3.96</v>
      </c>
      <c r="G30" s="12">
        <v>30</v>
      </c>
      <c r="H30" s="8">
        <v>4.66</v>
      </c>
      <c r="I30" s="12">
        <v>0</v>
      </c>
    </row>
    <row r="31" spans="2:9" ht="15" customHeight="1" x14ac:dyDescent="0.2">
      <c r="B31" t="s">
        <v>68</v>
      </c>
      <c r="C31" s="12">
        <v>59</v>
      </c>
      <c r="D31" s="8">
        <v>3.77</v>
      </c>
      <c r="E31" s="12">
        <v>47</v>
      </c>
      <c r="F31" s="8">
        <v>5.17</v>
      </c>
      <c r="G31" s="12">
        <v>12</v>
      </c>
      <c r="H31" s="8">
        <v>1.86</v>
      </c>
      <c r="I31" s="12">
        <v>0</v>
      </c>
    </row>
    <row r="32" spans="2:9" ht="15" customHeight="1" x14ac:dyDescent="0.2">
      <c r="B32" t="s">
        <v>53</v>
      </c>
      <c r="C32" s="12">
        <v>57</v>
      </c>
      <c r="D32" s="8">
        <v>3.64</v>
      </c>
      <c r="E32" s="12">
        <v>22</v>
      </c>
      <c r="F32" s="8">
        <v>2.42</v>
      </c>
      <c r="G32" s="12">
        <v>35</v>
      </c>
      <c r="H32" s="8">
        <v>5.43</v>
      </c>
      <c r="I32" s="12">
        <v>0</v>
      </c>
    </row>
    <row r="33" spans="2:9" ht="15" customHeight="1" x14ac:dyDescent="0.2">
      <c r="B33" t="s">
        <v>67</v>
      </c>
      <c r="C33" s="12">
        <v>52</v>
      </c>
      <c r="D33" s="8">
        <v>3.32</v>
      </c>
      <c r="E33" s="12">
        <v>30</v>
      </c>
      <c r="F33" s="8">
        <v>3.3</v>
      </c>
      <c r="G33" s="12">
        <v>19</v>
      </c>
      <c r="H33" s="8">
        <v>2.95</v>
      </c>
      <c r="I33" s="12">
        <v>0</v>
      </c>
    </row>
    <row r="34" spans="2:9" ht="15" customHeight="1" x14ac:dyDescent="0.2">
      <c r="B34" t="s">
        <v>70</v>
      </c>
      <c r="C34" s="12">
        <v>50</v>
      </c>
      <c r="D34" s="8">
        <v>3.19</v>
      </c>
      <c r="E34" s="12">
        <v>40</v>
      </c>
      <c r="F34" s="8">
        <v>4.4000000000000004</v>
      </c>
      <c r="G34" s="12">
        <v>10</v>
      </c>
      <c r="H34" s="8">
        <v>1.55</v>
      </c>
      <c r="I34" s="12">
        <v>0</v>
      </c>
    </row>
    <row r="35" spans="2:9" ht="15" customHeight="1" x14ac:dyDescent="0.2">
      <c r="B35" t="s">
        <v>55</v>
      </c>
      <c r="C35" s="12">
        <v>42</v>
      </c>
      <c r="D35" s="8">
        <v>2.68</v>
      </c>
      <c r="E35" s="12">
        <v>19</v>
      </c>
      <c r="F35" s="8">
        <v>2.09</v>
      </c>
      <c r="G35" s="12">
        <v>23</v>
      </c>
      <c r="H35" s="8">
        <v>3.57</v>
      </c>
      <c r="I35" s="12">
        <v>0</v>
      </c>
    </row>
    <row r="36" spans="2:9" ht="15" customHeight="1" x14ac:dyDescent="0.2">
      <c r="B36" t="s">
        <v>59</v>
      </c>
      <c r="C36" s="12">
        <v>38</v>
      </c>
      <c r="D36" s="8">
        <v>2.4300000000000002</v>
      </c>
      <c r="E36" s="12">
        <v>23</v>
      </c>
      <c r="F36" s="8">
        <v>2.5299999999999998</v>
      </c>
      <c r="G36" s="12">
        <v>15</v>
      </c>
      <c r="H36" s="8">
        <v>2.33</v>
      </c>
      <c r="I36" s="12">
        <v>0</v>
      </c>
    </row>
    <row r="37" spans="2:9" ht="15" customHeight="1" x14ac:dyDescent="0.2">
      <c r="B37" t="s">
        <v>63</v>
      </c>
      <c r="C37" s="12">
        <v>28</v>
      </c>
      <c r="D37" s="8">
        <v>1.79</v>
      </c>
      <c r="E37" s="12">
        <v>16</v>
      </c>
      <c r="F37" s="8">
        <v>1.76</v>
      </c>
      <c r="G37" s="12">
        <v>11</v>
      </c>
      <c r="H37" s="8">
        <v>1.71</v>
      </c>
      <c r="I37" s="12">
        <v>0</v>
      </c>
    </row>
    <row r="38" spans="2:9" ht="15" customHeight="1" x14ac:dyDescent="0.2">
      <c r="B38" t="s">
        <v>56</v>
      </c>
      <c r="C38" s="12">
        <v>27</v>
      </c>
      <c r="D38" s="8">
        <v>1.72</v>
      </c>
      <c r="E38" s="12">
        <v>10</v>
      </c>
      <c r="F38" s="8">
        <v>1.1000000000000001</v>
      </c>
      <c r="G38" s="12">
        <v>17</v>
      </c>
      <c r="H38" s="8">
        <v>2.64</v>
      </c>
      <c r="I38" s="12">
        <v>0</v>
      </c>
    </row>
    <row r="39" spans="2:9" ht="15" customHeight="1" x14ac:dyDescent="0.2">
      <c r="B39" t="s">
        <v>64</v>
      </c>
      <c r="C39" s="12">
        <v>27</v>
      </c>
      <c r="D39" s="8">
        <v>1.72</v>
      </c>
      <c r="E39" s="12">
        <v>12</v>
      </c>
      <c r="F39" s="8">
        <v>1.32</v>
      </c>
      <c r="G39" s="12">
        <v>15</v>
      </c>
      <c r="H39" s="8">
        <v>2.33</v>
      </c>
      <c r="I39" s="12">
        <v>0</v>
      </c>
    </row>
    <row r="40" spans="2:9" ht="15" customHeight="1" x14ac:dyDescent="0.2">
      <c r="B40" t="s">
        <v>69</v>
      </c>
      <c r="C40" s="12">
        <v>22</v>
      </c>
      <c r="D40" s="8">
        <v>1.4</v>
      </c>
      <c r="E40" s="12">
        <v>0</v>
      </c>
      <c r="F40" s="8">
        <v>0</v>
      </c>
      <c r="G40" s="12">
        <v>21</v>
      </c>
      <c r="H40" s="8">
        <v>3.26</v>
      </c>
      <c r="I40" s="12">
        <v>0</v>
      </c>
    </row>
    <row r="41" spans="2:9" ht="15" customHeight="1" x14ac:dyDescent="0.2">
      <c r="B41" t="s">
        <v>83</v>
      </c>
      <c r="C41" s="12">
        <v>21</v>
      </c>
      <c r="D41" s="8">
        <v>1.34</v>
      </c>
      <c r="E41" s="12">
        <v>9</v>
      </c>
      <c r="F41" s="8">
        <v>0.99</v>
      </c>
      <c r="G41" s="12">
        <v>12</v>
      </c>
      <c r="H41" s="8">
        <v>1.86</v>
      </c>
      <c r="I41" s="12">
        <v>0</v>
      </c>
    </row>
    <row r="42" spans="2:9" ht="15" customHeight="1" x14ac:dyDescent="0.2">
      <c r="B42" t="s">
        <v>62</v>
      </c>
      <c r="C42" s="12">
        <v>21</v>
      </c>
      <c r="D42" s="8">
        <v>1.34</v>
      </c>
      <c r="E42" s="12">
        <v>14</v>
      </c>
      <c r="F42" s="8">
        <v>1.54</v>
      </c>
      <c r="G42" s="12">
        <v>7</v>
      </c>
      <c r="H42" s="8">
        <v>1.0900000000000001</v>
      </c>
      <c r="I42" s="12">
        <v>0</v>
      </c>
    </row>
    <row r="43" spans="2:9" ht="15" customHeight="1" x14ac:dyDescent="0.2">
      <c r="B43" t="s">
        <v>84</v>
      </c>
      <c r="C43" s="12">
        <v>21</v>
      </c>
      <c r="D43" s="8">
        <v>1.34</v>
      </c>
      <c r="E43" s="12">
        <v>7</v>
      </c>
      <c r="F43" s="8">
        <v>0.77</v>
      </c>
      <c r="G43" s="12">
        <v>11</v>
      </c>
      <c r="H43" s="8">
        <v>1.71</v>
      </c>
      <c r="I43" s="12">
        <v>2</v>
      </c>
    </row>
    <row r="46" spans="2:9" ht="33" customHeight="1" x14ac:dyDescent="0.2">
      <c r="B46" t="s">
        <v>225</v>
      </c>
      <c r="C46" s="10" t="s">
        <v>44</v>
      </c>
      <c r="D46" s="10" t="s">
        <v>45</v>
      </c>
      <c r="E46" s="10" t="s">
        <v>46</v>
      </c>
      <c r="F46" s="10" t="s">
        <v>47</v>
      </c>
      <c r="G46" s="10" t="s">
        <v>48</v>
      </c>
      <c r="H46" s="10" t="s">
        <v>49</v>
      </c>
      <c r="I46" s="10" t="s">
        <v>50</v>
      </c>
    </row>
    <row r="47" spans="2:9" ht="15" customHeight="1" x14ac:dyDescent="0.2">
      <c r="B47" t="s">
        <v>115</v>
      </c>
      <c r="C47" s="12">
        <v>115</v>
      </c>
      <c r="D47" s="8">
        <v>7.34</v>
      </c>
      <c r="E47" s="12">
        <v>96</v>
      </c>
      <c r="F47" s="8">
        <v>10.56</v>
      </c>
      <c r="G47" s="12">
        <v>19</v>
      </c>
      <c r="H47" s="8">
        <v>2.95</v>
      </c>
      <c r="I47" s="12">
        <v>0</v>
      </c>
    </row>
    <row r="48" spans="2:9" ht="15" customHeight="1" x14ac:dyDescent="0.2">
      <c r="B48" t="s">
        <v>123</v>
      </c>
      <c r="C48" s="12">
        <v>80</v>
      </c>
      <c r="D48" s="8">
        <v>5.1100000000000003</v>
      </c>
      <c r="E48" s="12">
        <v>71</v>
      </c>
      <c r="F48" s="8">
        <v>7.81</v>
      </c>
      <c r="G48" s="12">
        <v>9</v>
      </c>
      <c r="H48" s="8">
        <v>1.4</v>
      </c>
      <c r="I48" s="12">
        <v>0</v>
      </c>
    </row>
    <row r="49" spans="2:9" ht="15" customHeight="1" x14ac:dyDescent="0.2">
      <c r="B49" t="s">
        <v>126</v>
      </c>
      <c r="C49" s="12">
        <v>50</v>
      </c>
      <c r="D49" s="8">
        <v>3.19</v>
      </c>
      <c r="E49" s="12">
        <v>40</v>
      </c>
      <c r="F49" s="8">
        <v>4.4000000000000004</v>
      </c>
      <c r="G49" s="12">
        <v>10</v>
      </c>
      <c r="H49" s="8">
        <v>1.55</v>
      </c>
      <c r="I49" s="12">
        <v>0</v>
      </c>
    </row>
    <row r="50" spans="2:9" ht="15" customHeight="1" x14ac:dyDescent="0.2">
      <c r="B50" t="s">
        <v>119</v>
      </c>
      <c r="C50" s="12">
        <v>48</v>
      </c>
      <c r="D50" s="8">
        <v>3.07</v>
      </c>
      <c r="E50" s="12">
        <v>43</v>
      </c>
      <c r="F50" s="8">
        <v>4.7300000000000004</v>
      </c>
      <c r="G50" s="12">
        <v>5</v>
      </c>
      <c r="H50" s="8">
        <v>0.78</v>
      </c>
      <c r="I50" s="12">
        <v>0</v>
      </c>
    </row>
    <row r="51" spans="2:9" ht="15" customHeight="1" x14ac:dyDescent="0.2">
      <c r="B51" t="s">
        <v>122</v>
      </c>
      <c r="C51" s="12">
        <v>47</v>
      </c>
      <c r="D51" s="8">
        <v>3</v>
      </c>
      <c r="E51" s="12">
        <v>46</v>
      </c>
      <c r="F51" s="8">
        <v>5.0599999999999996</v>
      </c>
      <c r="G51" s="12">
        <v>1</v>
      </c>
      <c r="H51" s="8">
        <v>0.16</v>
      </c>
      <c r="I51" s="12">
        <v>0</v>
      </c>
    </row>
    <row r="52" spans="2:9" ht="15" customHeight="1" x14ac:dyDescent="0.2">
      <c r="B52" t="s">
        <v>118</v>
      </c>
      <c r="C52" s="12">
        <v>38</v>
      </c>
      <c r="D52" s="8">
        <v>2.4300000000000002</v>
      </c>
      <c r="E52" s="12">
        <v>32</v>
      </c>
      <c r="F52" s="8">
        <v>3.52</v>
      </c>
      <c r="G52" s="12">
        <v>6</v>
      </c>
      <c r="H52" s="8">
        <v>0.93</v>
      </c>
      <c r="I52" s="12">
        <v>0</v>
      </c>
    </row>
    <row r="53" spans="2:9" ht="15" customHeight="1" x14ac:dyDescent="0.2">
      <c r="B53" t="s">
        <v>109</v>
      </c>
      <c r="C53" s="12">
        <v>35</v>
      </c>
      <c r="D53" s="8">
        <v>2.23</v>
      </c>
      <c r="E53" s="12">
        <v>18</v>
      </c>
      <c r="F53" s="8">
        <v>1.98</v>
      </c>
      <c r="G53" s="12">
        <v>17</v>
      </c>
      <c r="H53" s="8">
        <v>2.64</v>
      </c>
      <c r="I53" s="12">
        <v>0</v>
      </c>
    </row>
    <row r="54" spans="2:9" ht="15" customHeight="1" x14ac:dyDescent="0.2">
      <c r="B54" t="s">
        <v>120</v>
      </c>
      <c r="C54" s="12">
        <v>35</v>
      </c>
      <c r="D54" s="8">
        <v>2.23</v>
      </c>
      <c r="E54" s="12">
        <v>34</v>
      </c>
      <c r="F54" s="8">
        <v>3.74</v>
      </c>
      <c r="G54" s="12">
        <v>1</v>
      </c>
      <c r="H54" s="8">
        <v>0.16</v>
      </c>
      <c r="I54" s="12">
        <v>0</v>
      </c>
    </row>
    <row r="55" spans="2:9" ht="15" customHeight="1" x14ac:dyDescent="0.2">
      <c r="B55" t="s">
        <v>125</v>
      </c>
      <c r="C55" s="12">
        <v>34</v>
      </c>
      <c r="D55" s="8">
        <v>2.17</v>
      </c>
      <c r="E55" s="12">
        <v>30</v>
      </c>
      <c r="F55" s="8">
        <v>3.3</v>
      </c>
      <c r="G55" s="12">
        <v>4</v>
      </c>
      <c r="H55" s="8">
        <v>0.62</v>
      </c>
      <c r="I55" s="12">
        <v>0</v>
      </c>
    </row>
    <row r="56" spans="2:9" ht="15" customHeight="1" x14ac:dyDescent="0.2">
      <c r="B56" t="s">
        <v>112</v>
      </c>
      <c r="C56" s="12">
        <v>30</v>
      </c>
      <c r="D56" s="8">
        <v>1.92</v>
      </c>
      <c r="E56" s="12">
        <v>17</v>
      </c>
      <c r="F56" s="8">
        <v>1.87</v>
      </c>
      <c r="G56" s="12">
        <v>13</v>
      </c>
      <c r="H56" s="8">
        <v>2.02</v>
      </c>
      <c r="I56" s="12">
        <v>0</v>
      </c>
    </row>
    <row r="57" spans="2:9" ht="15" customHeight="1" x14ac:dyDescent="0.2">
      <c r="B57" t="s">
        <v>107</v>
      </c>
      <c r="C57" s="12">
        <v>29</v>
      </c>
      <c r="D57" s="8">
        <v>1.85</v>
      </c>
      <c r="E57" s="12">
        <v>9</v>
      </c>
      <c r="F57" s="8">
        <v>0.99</v>
      </c>
      <c r="G57" s="12">
        <v>20</v>
      </c>
      <c r="H57" s="8">
        <v>3.11</v>
      </c>
      <c r="I57" s="12">
        <v>0</v>
      </c>
    </row>
    <row r="58" spans="2:9" ht="15" customHeight="1" x14ac:dyDescent="0.2">
      <c r="B58" t="s">
        <v>124</v>
      </c>
      <c r="C58" s="12">
        <v>29</v>
      </c>
      <c r="D58" s="8">
        <v>1.85</v>
      </c>
      <c r="E58" s="12">
        <v>21</v>
      </c>
      <c r="F58" s="8">
        <v>2.31</v>
      </c>
      <c r="G58" s="12">
        <v>8</v>
      </c>
      <c r="H58" s="8">
        <v>1.24</v>
      </c>
      <c r="I58" s="12">
        <v>0</v>
      </c>
    </row>
    <row r="59" spans="2:9" ht="15" customHeight="1" x14ac:dyDescent="0.2">
      <c r="B59" t="s">
        <v>110</v>
      </c>
      <c r="C59" s="12">
        <v>28</v>
      </c>
      <c r="D59" s="8">
        <v>1.79</v>
      </c>
      <c r="E59" s="12">
        <v>11</v>
      </c>
      <c r="F59" s="8">
        <v>1.21</v>
      </c>
      <c r="G59" s="12">
        <v>17</v>
      </c>
      <c r="H59" s="8">
        <v>2.64</v>
      </c>
      <c r="I59" s="12">
        <v>0</v>
      </c>
    </row>
    <row r="60" spans="2:9" ht="15" customHeight="1" x14ac:dyDescent="0.2">
      <c r="B60" t="s">
        <v>114</v>
      </c>
      <c r="C60" s="12">
        <v>28</v>
      </c>
      <c r="D60" s="8">
        <v>1.79</v>
      </c>
      <c r="E60" s="12">
        <v>16</v>
      </c>
      <c r="F60" s="8">
        <v>1.76</v>
      </c>
      <c r="G60" s="12">
        <v>12</v>
      </c>
      <c r="H60" s="8">
        <v>1.86</v>
      </c>
      <c r="I60" s="12">
        <v>0</v>
      </c>
    </row>
    <row r="61" spans="2:9" ht="15" customHeight="1" x14ac:dyDescent="0.2">
      <c r="B61" t="s">
        <v>134</v>
      </c>
      <c r="C61" s="12">
        <v>27</v>
      </c>
      <c r="D61" s="8">
        <v>1.72</v>
      </c>
      <c r="E61" s="12">
        <v>11</v>
      </c>
      <c r="F61" s="8">
        <v>1.21</v>
      </c>
      <c r="G61" s="12">
        <v>16</v>
      </c>
      <c r="H61" s="8">
        <v>2.48</v>
      </c>
      <c r="I61" s="12">
        <v>0</v>
      </c>
    </row>
    <row r="62" spans="2:9" ht="15" customHeight="1" x14ac:dyDescent="0.2">
      <c r="B62" t="s">
        <v>113</v>
      </c>
      <c r="C62" s="12">
        <v>27</v>
      </c>
      <c r="D62" s="8">
        <v>1.72</v>
      </c>
      <c r="E62" s="12">
        <v>11</v>
      </c>
      <c r="F62" s="8">
        <v>1.21</v>
      </c>
      <c r="G62" s="12">
        <v>16</v>
      </c>
      <c r="H62" s="8">
        <v>2.48</v>
      </c>
      <c r="I62" s="12">
        <v>0</v>
      </c>
    </row>
    <row r="63" spans="2:9" ht="15" customHeight="1" x14ac:dyDescent="0.2">
      <c r="B63" t="s">
        <v>111</v>
      </c>
      <c r="C63" s="12">
        <v>24</v>
      </c>
      <c r="D63" s="8">
        <v>1.53</v>
      </c>
      <c r="E63" s="12">
        <v>16</v>
      </c>
      <c r="F63" s="8">
        <v>1.76</v>
      </c>
      <c r="G63" s="12">
        <v>8</v>
      </c>
      <c r="H63" s="8">
        <v>1.24</v>
      </c>
      <c r="I63" s="12">
        <v>0</v>
      </c>
    </row>
    <row r="64" spans="2:9" ht="15" customHeight="1" x14ac:dyDescent="0.2">
      <c r="B64" t="s">
        <v>108</v>
      </c>
      <c r="C64" s="12">
        <v>23</v>
      </c>
      <c r="D64" s="8">
        <v>1.47</v>
      </c>
      <c r="E64" s="12">
        <v>5</v>
      </c>
      <c r="F64" s="8">
        <v>0.55000000000000004</v>
      </c>
      <c r="G64" s="12">
        <v>18</v>
      </c>
      <c r="H64" s="8">
        <v>2.8</v>
      </c>
      <c r="I64" s="12">
        <v>0</v>
      </c>
    </row>
    <row r="65" spans="2:9" ht="15" customHeight="1" x14ac:dyDescent="0.2">
      <c r="B65" t="s">
        <v>148</v>
      </c>
      <c r="C65" s="12">
        <v>23</v>
      </c>
      <c r="D65" s="8">
        <v>1.47</v>
      </c>
      <c r="E65" s="12">
        <v>19</v>
      </c>
      <c r="F65" s="8">
        <v>2.09</v>
      </c>
      <c r="G65" s="12">
        <v>4</v>
      </c>
      <c r="H65" s="8">
        <v>0.62</v>
      </c>
      <c r="I65" s="12">
        <v>0</v>
      </c>
    </row>
    <row r="66" spans="2:9" ht="15" customHeight="1" x14ac:dyDescent="0.2">
      <c r="B66" t="s">
        <v>128</v>
      </c>
      <c r="C66" s="12">
        <v>22</v>
      </c>
      <c r="D66" s="8">
        <v>1.4</v>
      </c>
      <c r="E66" s="12">
        <v>8</v>
      </c>
      <c r="F66" s="8">
        <v>0.88</v>
      </c>
      <c r="G66" s="12">
        <v>14</v>
      </c>
      <c r="H66" s="8">
        <v>2.17</v>
      </c>
      <c r="I66" s="12">
        <v>0</v>
      </c>
    </row>
    <row r="68" spans="2:9" ht="15" customHeight="1" x14ac:dyDescent="0.2">
      <c r="B68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66175-6E40-4250-92F8-E4025CC0387E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237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1</v>
      </c>
      <c r="D5" s="8">
        <v>0.14000000000000001</v>
      </c>
      <c r="E5" s="12">
        <v>0</v>
      </c>
      <c r="F5" s="8">
        <v>0</v>
      </c>
      <c r="G5" s="12">
        <v>1</v>
      </c>
      <c r="H5" s="8">
        <v>0.4</v>
      </c>
      <c r="I5" s="12">
        <v>0</v>
      </c>
    </row>
    <row r="6" spans="2:9" ht="15" customHeight="1" x14ac:dyDescent="0.2">
      <c r="B6" t="s">
        <v>29</v>
      </c>
      <c r="C6" s="12">
        <v>123</v>
      </c>
      <c r="D6" s="8">
        <v>17.18</v>
      </c>
      <c r="E6" s="12">
        <v>63</v>
      </c>
      <c r="F6" s="8">
        <v>13.85</v>
      </c>
      <c r="G6" s="12">
        <v>60</v>
      </c>
      <c r="H6" s="8">
        <v>23.81</v>
      </c>
      <c r="I6" s="12">
        <v>0</v>
      </c>
    </row>
    <row r="7" spans="2:9" ht="15" customHeight="1" x14ac:dyDescent="0.2">
      <c r="B7" t="s">
        <v>30</v>
      </c>
      <c r="C7" s="12">
        <v>127</v>
      </c>
      <c r="D7" s="8">
        <v>17.739999999999998</v>
      </c>
      <c r="E7" s="12">
        <v>50</v>
      </c>
      <c r="F7" s="8">
        <v>10.99</v>
      </c>
      <c r="G7" s="12">
        <v>77</v>
      </c>
      <c r="H7" s="8">
        <v>30.56</v>
      </c>
      <c r="I7" s="12">
        <v>0</v>
      </c>
    </row>
    <row r="8" spans="2:9" ht="15" customHeight="1" x14ac:dyDescent="0.2">
      <c r="B8" t="s">
        <v>31</v>
      </c>
      <c r="C8" s="12">
        <v>3</v>
      </c>
      <c r="D8" s="8">
        <v>0.42</v>
      </c>
      <c r="E8" s="12">
        <v>0</v>
      </c>
      <c r="F8" s="8">
        <v>0</v>
      </c>
      <c r="G8" s="12">
        <v>1</v>
      </c>
      <c r="H8" s="8">
        <v>0.4</v>
      </c>
      <c r="I8" s="12">
        <v>0</v>
      </c>
    </row>
    <row r="9" spans="2:9" ht="15" customHeight="1" x14ac:dyDescent="0.2">
      <c r="B9" t="s">
        <v>32</v>
      </c>
      <c r="C9" s="12">
        <v>2</v>
      </c>
      <c r="D9" s="8">
        <v>0.28000000000000003</v>
      </c>
      <c r="E9" s="12">
        <v>1</v>
      </c>
      <c r="F9" s="8">
        <v>0.22</v>
      </c>
      <c r="G9" s="12">
        <v>1</v>
      </c>
      <c r="H9" s="8">
        <v>0.4</v>
      </c>
      <c r="I9" s="12">
        <v>0</v>
      </c>
    </row>
    <row r="10" spans="2:9" ht="15" customHeight="1" x14ac:dyDescent="0.2">
      <c r="B10" t="s">
        <v>33</v>
      </c>
      <c r="C10" s="12">
        <v>6</v>
      </c>
      <c r="D10" s="8">
        <v>0.84</v>
      </c>
      <c r="E10" s="12">
        <v>2</v>
      </c>
      <c r="F10" s="8">
        <v>0.44</v>
      </c>
      <c r="G10" s="12">
        <v>4</v>
      </c>
      <c r="H10" s="8">
        <v>1.59</v>
      </c>
      <c r="I10" s="12">
        <v>0</v>
      </c>
    </row>
    <row r="11" spans="2:9" ht="15" customHeight="1" x14ac:dyDescent="0.2">
      <c r="B11" t="s">
        <v>34</v>
      </c>
      <c r="C11" s="12">
        <v>128</v>
      </c>
      <c r="D11" s="8">
        <v>17.88</v>
      </c>
      <c r="E11" s="12">
        <v>91</v>
      </c>
      <c r="F11" s="8">
        <v>20</v>
      </c>
      <c r="G11" s="12">
        <v>35</v>
      </c>
      <c r="H11" s="8">
        <v>13.89</v>
      </c>
      <c r="I11" s="12">
        <v>2</v>
      </c>
    </row>
    <row r="12" spans="2:9" ht="15" customHeight="1" x14ac:dyDescent="0.2">
      <c r="B12" t="s">
        <v>35</v>
      </c>
      <c r="C12" s="12">
        <v>3</v>
      </c>
      <c r="D12" s="8">
        <v>0.42</v>
      </c>
      <c r="E12" s="12">
        <v>0</v>
      </c>
      <c r="F12" s="8">
        <v>0</v>
      </c>
      <c r="G12" s="12">
        <v>3</v>
      </c>
      <c r="H12" s="8">
        <v>1.19</v>
      </c>
      <c r="I12" s="12">
        <v>0</v>
      </c>
    </row>
    <row r="13" spans="2:9" ht="15" customHeight="1" x14ac:dyDescent="0.2">
      <c r="B13" t="s">
        <v>36</v>
      </c>
      <c r="C13" s="12">
        <v>117</v>
      </c>
      <c r="D13" s="8">
        <v>16.34</v>
      </c>
      <c r="E13" s="12">
        <v>98</v>
      </c>
      <c r="F13" s="8">
        <v>21.54</v>
      </c>
      <c r="G13" s="12">
        <v>19</v>
      </c>
      <c r="H13" s="8">
        <v>7.54</v>
      </c>
      <c r="I13" s="12">
        <v>0</v>
      </c>
    </row>
    <row r="14" spans="2:9" ht="15" customHeight="1" x14ac:dyDescent="0.2">
      <c r="B14" t="s">
        <v>37</v>
      </c>
      <c r="C14" s="12">
        <v>22</v>
      </c>
      <c r="D14" s="8">
        <v>3.07</v>
      </c>
      <c r="E14" s="12">
        <v>10</v>
      </c>
      <c r="F14" s="8">
        <v>2.2000000000000002</v>
      </c>
      <c r="G14" s="12">
        <v>12</v>
      </c>
      <c r="H14" s="8">
        <v>4.76</v>
      </c>
      <c r="I14" s="12">
        <v>0</v>
      </c>
    </row>
    <row r="15" spans="2:9" ht="15" customHeight="1" x14ac:dyDescent="0.2">
      <c r="B15" t="s">
        <v>38</v>
      </c>
      <c r="C15" s="12">
        <v>52</v>
      </c>
      <c r="D15" s="8">
        <v>7.26</v>
      </c>
      <c r="E15" s="12">
        <v>45</v>
      </c>
      <c r="F15" s="8">
        <v>9.89</v>
      </c>
      <c r="G15" s="12">
        <v>5</v>
      </c>
      <c r="H15" s="8">
        <v>1.98</v>
      </c>
      <c r="I15" s="12">
        <v>1</v>
      </c>
    </row>
    <row r="16" spans="2:9" ht="15" customHeight="1" x14ac:dyDescent="0.2">
      <c r="B16" t="s">
        <v>39</v>
      </c>
      <c r="C16" s="12">
        <v>73</v>
      </c>
      <c r="D16" s="8">
        <v>10.199999999999999</v>
      </c>
      <c r="E16" s="12">
        <v>63</v>
      </c>
      <c r="F16" s="8">
        <v>13.85</v>
      </c>
      <c r="G16" s="12">
        <v>10</v>
      </c>
      <c r="H16" s="8">
        <v>3.97</v>
      </c>
      <c r="I16" s="12">
        <v>0</v>
      </c>
    </row>
    <row r="17" spans="2:9" ht="15" customHeight="1" x14ac:dyDescent="0.2">
      <c r="B17" t="s">
        <v>40</v>
      </c>
      <c r="C17" s="12">
        <v>15</v>
      </c>
      <c r="D17" s="8">
        <v>2.09</v>
      </c>
      <c r="E17" s="12">
        <v>11</v>
      </c>
      <c r="F17" s="8">
        <v>2.42</v>
      </c>
      <c r="G17" s="12">
        <v>3</v>
      </c>
      <c r="H17" s="8">
        <v>1.19</v>
      </c>
      <c r="I17" s="12">
        <v>0</v>
      </c>
    </row>
    <row r="18" spans="2:9" ht="15" customHeight="1" x14ac:dyDescent="0.2">
      <c r="B18" t="s">
        <v>41</v>
      </c>
      <c r="C18" s="12">
        <v>17</v>
      </c>
      <c r="D18" s="8">
        <v>2.37</v>
      </c>
      <c r="E18" s="12">
        <v>10</v>
      </c>
      <c r="F18" s="8">
        <v>2.2000000000000002</v>
      </c>
      <c r="G18" s="12">
        <v>6</v>
      </c>
      <c r="H18" s="8">
        <v>2.38</v>
      </c>
      <c r="I18" s="12">
        <v>0</v>
      </c>
    </row>
    <row r="19" spans="2:9" ht="15" customHeight="1" x14ac:dyDescent="0.2">
      <c r="B19" t="s">
        <v>42</v>
      </c>
      <c r="C19" s="12">
        <v>27</v>
      </c>
      <c r="D19" s="8">
        <v>3.77</v>
      </c>
      <c r="E19" s="12">
        <v>11</v>
      </c>
      <c r="F19" s="8">
        <v>2.42</v>
      </c>
      <c r="G19" s="12">
        <v>15</v>
      </c>
      <c r="H19" s="8">
        <v>5.95</v>
      </c>
      <c r="I19" s="12">
        <v>1</v>
      </c>
    </row>
    <row r="20" spans="2:9" ht="15" customHeight="1" x14ac:dyDescent="0.2">
      <c r="B20" s="9" t="s">
        <v>223</v>
      </c>
      <c r="C20" s="12">
        <f>SUM(LTBL_19212[総数／事業所数])</f>
        <v>716</v>
      </c>
      <c r="E20" s="12">
        <f>SUBTOTAL(109,LTBL_19212[個人／事業所数])</f>
        <v>455</v>
      </c>
      <c r="G20" s="12">
        <f>SUBTOTAL(109,LTBL_19212[法人／事業所数])</f>
        <v>252</v>
      </c>
      <c r="I20" s="12">
        <f>SUBTOTAL(109,LTBL_19212[法人以外の団体／事業所数])</f>
        <v>4</v>
      </c>
    </row>
    <row r="21" spans="2:9" ht="15" customHeight="1" x14ac:dyDescent="0.2">
      <c r="E21" s="11">
        <f>LTBL_19212[[#Totals],[個人／事業所数]]/LTBL_19212[[#Totals],[総数／事業所数]]</f>
        <v>0.63547486033519551</v>
      </c>
      <c r="G21" s="11">
        <f>LTBL_19212[[#Totals],[法人／事業所数]]/LTBL_19212[[#Totals],[総数／事業所数]]</f>
        <v>0.35195530726256985</v>
      </c>
      <c r="I21" s="11">
        <f>LTBL_19212[[#Totals],[法人以外の団体／事業所数]]/LTBL_19212[[#Totals],[総数／事業所数]]</f>
        <v>5.5865921787709499E-3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61</v>
      </c>
      <c r="C24" s="12">
        <v>110</v>
      </c>
      <c r="D24" s="8">
        <v>15.36</v>
      </c>
      <c r="E24" s="12">
        <v>96</v>
      </c>
      <c r="F24" s="8">
        <v>21.1</v>
      </c>
      <c r="G24" s="12">
        <v>14</v>
      </c>
      <c r="H24" s="8">
        <v>5.56</v>
      </c>
      <c r="I24" s="12">
        <v>0</v>
      </c>
    </row>
    <row r="25" spans="2:9" ht="15" customHeight="1" x14ac:dyDescent="0.2">
      <c r="B25" t="s">
        <v>66</v>
      </c>
      <c r="C25" s="12">
        <v>61</v>
      </c>
      <c r="D25" s="8">
        <v>8.52</v>
      </c>
      <c r="E25" s="12">
        <v>60</v>
      </c>
      <c r="F25" s="8">
        <v>13.19</v>
      </c>
      <c r="G25" s="12">
        <v>1</v>
      </c>
      <c r="H25" s="8">
        <v>0.4</v>
      </c>
      <c r="I25" s="12">
        <v>0</v>
      </c>
    </row>
    <row r="26" spans="2:9" ht="15" customHeight="1" x14ac:dyDescent="0.2">
      <c r="B26" t="s">
        <v>51</v>
      </c>
      <c r="C26" s="12">
        <v>50</v>
      </c>
      <c r="D26" s="8">
        <v>6.98</v>
      </c>
      <c r="E26" s="12">
        <v>25</v>
      </c>
      <c r="F26" s="8">
        <v>5.49</v>
      </c>
      <c r="G26" s="12">
        <v>25</v>
      </c>
      <c r="H26" s="8">
        <v>9.92</v>
      </c>
      <c r="I26" s="12">
        <v>0</v>
      </c>
    </row>
    <row r="27" spans="2:9" ht="15" customHeight="1" x14ac:dyDescent="0.2">
      <c r="B27" t="s">
        <v>60</v>
      </c>
      <c r="C27" s="12">
        <v>47</v>
      </c>
      <c r="D27" s="8">
        <v>6.56</v>
      </c>
      <c r="E27" s="12">
        <v>37</v>
      </c>
      <c r="F27" s="8">
        <v>8.1300000000000008</v>
      </c>
      <c r="G27" s="12">
        <v>9</v>
      </c>
      <c r="H27" s="8">
        <v>3.57</v>
      </c>
      <c r="I27" s="12">
        <v>1</v>
      </c>
    </row>
    <row r="28" spans="2:9" ht="15" customHeight="1" x14ac:dyDescent="0.2">
      <c r="B28" t="s">
        <v>52</v>
      </c>
      <c r="C28" s="12">
        <v>45</v>
      </c>
      <c r="D28" s="8">
        <v>6.28</v>
      </c>
      <c r="E28" s="12">
        <v>25</v>
      </c>
      <c r="F28" s="8">
        <v>5.49</v>
      </c>
      <c r="G28" s="12">
        <v>20</v>
      </c>
      <c r="H28" s="8">
        <v>7.94</v>
      </c>
      <c r="I28" s="12">
        <v>0</v>
      </c>
    </row>
    <row r="29" spans="2:9" ht="15" customHeight="1" x14ac:dyDescent="0.2">
      <c r="B29" t="s">
        <v>65</v>
      </c>
      <c r="C29" s="12">
        <v>44</v>
      </c>
      <c r="D29" s="8">
        <v>6.15</v>
      </c>
      <c r="E29" s="12">
        <v>41</v>
      </c>
      <c r="F29" s="8">
        <v>9.01</v>
      </c>
      <c r="G29" s="12">
        <v>3</v>
      </c>
      <c r="H29" s="8">
        <v>1.19</v>
      </c>
      <c r="I29" s="12">
        <v>0</v>
      </c>
    </row>
    <row r="30" spans="2:9" ht="15" customHeight="1" x14ac:dyDescent="0.2">
      <c r="B30" t="s">
        <v>58</v>
      </c>
      <c r="C30" s="12">
        <v>38</v>
      </c>
      <c r="D30" s="8">
        <v>5.31</v>
      </c>
      <c r="E30" s="12">
        <v>33</v>
      </c>
      <c r="F30" s="8">
        <v>7.25</v>
      </c>
      <c r="G30" s="12">
        <v>4</v>
      </c>
      <c r="H30" s="8">
        <v>1.59</v>
      </c>
      <c r="I30" s="12">
        <v>1</v>
      </c>
    </row>
    <row r="31" spans="2:9" ht="15" customHeight="1" x14ac:dyDescent="0.2">
      <c r="B31" t="s">
        <v>53</v>
      </c>
      <c r="C31" s="12">
        <v>28</v>
      </c>
      <c r="D31" s="8">
        <v>3.91</v>
      </c>
      <c r="E31" s="12">
        <v>13</v>
      </c>
      <c r="F31" s="8">
        <v>2.86</v>
      </c>
      <c r="G31" s="12">
        <v>15</v>
      </c>
      <c r="H31" s="8">
        <v>5.95</v>
      </c>
      <c r="I31" s="12">
        <v>0</v>
      </c>
    </row>
    <row r="32" spans="2:9" ht="15" customHeight="1" x14ac:dyDescent="0.2">
      <c r="B32" t="s">
        <v>73</v>
      </c>
      <c r="C32" s="12">
        <v>22</v>
      </c>
      <c r="D32" s="8">
        <v>3.07</v>
      </c>
      <c r="E32" s="12">
        <v>8</v>
      </c>
      <c r="F32" s="8">
        <v>1.76</v>
      </c>
      <c r="G32" s="12">
        <v>14</v>
      </c>
      <c r="H32" s="8">
        <v>5.56</v>
      </c>
      <c r="I32" s="12">
        <v>0</v>
      </c>
    </row>
    <row r="33" spans="2:9" ht="15" customHeight="1" x14ac:dyDescent="0.2">
      <c r="B33" t="s">
        <v>77</v>
      </c>
      <c r="C33" s="12">
        <v>19</v>
      </c>
      <c r="D33" s="8">
        <v>2.65</v>
      </c>
      <c r="E33" s="12">
        <v>5</v>
      </c>
      <c r="F33" s="8">
        <v>1.1000000000000001</v>
      </c>
      <c r="G33" s="12">
        <v>14</v>
      </c>
      <c r="H33" s="8">
        <v>5.56</v>
      </c>
      <c r="I33" s="12">
        <v>0</v>
      </c>
    </row>
    <row r="34" spans="2:9" ht="15" customHeight="1" x14ac:dyDescent="0.2">
      <c r="B34" t="s">
        <v>85</v>
      </c>
      <c r="C34" s="12">
        <v>17</v>
      </c>
      <c r="D34" s="8">
        <v>2.37</v>
      </c>
      <c r="E34" s="12">
        <v>4</v>
      </c>
      <c r="F34" s="8">
        <v>0.88</v>
      </c>
      <c r="G34" s="12">
        <v>13</v>
      </c>
      <c r="H34" s="8">
        <v>5.16</v>
      </c>
      <c r="I34" s="12">
        <v>0</v>
      </c>
    </row>
    <row r="35" spans="2:9" ht="15" customHeight="1" x14ac:dyDescent="0.2">
      <c r="B35" t="s">
        <v>67</v>
      </c>
      <c r="C35" s="12">
        <v>15</v>
      </c>
      <c r="D35" s="8">
        <v>2.09</v>
      </c>
      <c r="E35" s="12">
        <v>11</v>
      </c>
      <c r="F35" s="8">
        <v>2.42</v>
      </c>
      <c r="G35" s="12">
        <v>3</v>
      </c>
      <c r="H35" s="8">
        <v>1.19</v>
      </c>
      <c r="I35" s="12">
        <v>0</v>
      </c>
    </row>
    <row r="36" spans="2:9" ht="15" customHeight="1" x14ac:dyDescent="0.2">
      <c r="B36" t="s">
        <v>70</v>
      </c>
      <c r="C36" s="12">
        <v>13</v>
      </c>
      <c r="D36" s="8">
        <v>1.82</v>
      </c>
      <c r="E36" s="12">
        <v>10</v>
      </c>
      <c r="F36" s="8">
        <v>2.2000000000000002</v>
      </c>
      <c r="G36" s="12">
        <v>3</v>
      </c>
      <c r="H36" s="8">
        <v>1.19</v>
      </c>
      <c r="I36" s="12">
        <v>0</v>
      </c>
    </row>
    <row r="37" spans="2:9" ht="15" customHeight="1" x14ac:dyDescent="0.2">
      <c r="B37" t="s">
        <v>59</v>
      </c>
      <c r="C37" s="12">
        <v>12</v>
      </c>
      <c r="D37" s="8">
        <v>1.68</v>
      </c>
      <c r="E37" s="12">
        <v>7</v>
      </c>
      <c r="F37" s="8">
        <v>1.54</v>
      </c>
      <c r="G37" s="12">
        <v>5</v>
      </c>
      <c r="H37" s="8">
        <v>1.98</v>
      </c>
      <c r="I37" s="12">
        <v>0</v>
      </c>
    </row>
    <row r="38" spans="2:9" ht="15" customHeight="1" x14ac:dyDescent="0.2">
      <c r="B38" t="s">
        <v>63</v>
      </c>
      <c r="C38" s="12">
        <v>12</v>
      </c>
      <c r="D38" s="8">
        <v>1.68</v>
      </c>
      <c r="E38" s="12">
        <v>4</v>
      </c>
      <c r="F38" s="8">
        <v>0.88</v>
      </c>
      <c r="G38" s="12">
        <v>8</v>
      </c>
      <c r="H38" s="8">
        <v>3.17</v>
      </c>
      <c r="I38" s="12">
        <v>0</v>
      </c>
    </row>
    <row r="39" spans="2:9" ht="15" customHeight="1" x14ac:dyDescent="0.2">
      <c r="B39" t="s">
        <v>75</v>
      </c>
      <c r="C39" s="12">
        <v>11</v>
      </c>
      <c r="D39" s="8">
        <v>1.54</v>
      </c>
      <c r="E39" s="12">
        <v>5</v>
      </c>
      <c r="F39" s="8">
        <v>1.1000000000000001</v>
      </c>
      <c r="G39" s="12">
        <v>6</v>
      </c>
      <c r="H39" s="8">
        <v>2.38</v>
      </c>
      <c r="I39" s="12">
        <v>0</v>
      </c>
    </row>
    <row r="40" spans="2:9" ht="15" customHeight="1" x14ac:dyDescent="0.2">
      <c r="B40" t="s">
        <v>68</v>
      </c>
      <c r="C40" s="12">
        <v>11</v>
      </c>
      <c r="D40" s="8">
        <v>1.54</v>
      </c>
      <c r="E40" s="12">
        <v>10</v>
      </c>
      <c r="F40" s="8">
        <v>2.2000000000000002</v>
      </c>
      <c r="G40" s="12">
        <v>1</v>
      </c>
      <c r="H40" s="8">
        <v>0.4</v>
      </c>
      <c r="I40" s="12">
        <v>0</v>
      </c>
    </row>
    <row r="41" spans="2:9" ht="15" customHeight="1" x14ac:dyDescent="0.2">
      <c r="B41" t="s">
        <v>54</v>
      </c>
      <c r="C41" s="12">
        <v>9</v>
      </c>
      <c r="D41" s="8">
        <v>1.26</v>
      </c>
      <c r="E41" s="12">
        <v>7</v>
      </c>
      <c r="F41" s="8">
        <v>1.54</v>
      </c>
      <c r="G41" s="12">
        <v>2</v>
      </c>
      <c r="H41" s="8">
        <v>0.79</v>
      </c>
      <c r="I41" s="12">
        <v>0</v>
      </c>
    </row>
    <row r="42" spans="2:9" ht="15" customHeight="1" x14ac:dyDescent="0.2">
      <c r="B42" t="s">
        <v>74</v>
      </c>
      <c r="C42" s="12">
        <v>9</v>
      </c>
      <c r="D42" s="8">
        <v>1.26</v>
      </c>
      <c r="E42" s="12">
        <v>4</v>
      </c>
      <c r="F42" s="8">
        <v>0.88</v>
      </c>
      <c r="G42" s="12">
        <v>5</v>
      </c>
      <c r="H42" s="8">
        <v>1.98</v>
      </c>
      <c r="I42" s="12">
        <v>0</v>
      </c>
    </row>
    <row r="43" spans="2:9" ht="15" customHeight="1" x14ac:dyDescent="0.2">
      <c r="B43" t="s">
        <v>71</v>
      </c>
      <c r="C43" s="12">
        <v>8</v>
      </c>
      <c r="D43" s="8">
        <v>1.1200000000000001</v>
      </c>
      <c r="E43" s="12">
        <v>1</v>
      </c>
      <c r="F43" s="8">
        <v>0.22</v>
      </c>
      <c r="G43" s="12">
        <v>7</v>
      </c>
      <c r="H43" s="8">
        <v>2.78</v>
      </c>
      <c r="I43" s="12">
        <v>0</v>
      </c>
    </row>
    <row r="44" spans="2:9" ht="15" customHeight="1" x14ac:dyDescent="0.2">
      <c r="B44" t="s">
        <v>62</v>
      </c>
      <c r="C44" s="12">
        <v>8</v>
      </c>
      <c r="D44" s="8">
        <v>1.1200000000000001</v>
      </c>
      <c r="E44" s="12">
        <v>6</v>
      </c>
      <c r="F44" s="8">
        <v>1.32</v>
      </c>
      <c r="G44" s="12">
        <v>2</v>
      </c>
      <c r="H44" s="8">
        <v>0.79</v>
      </c>
      <c r="I44" s="12">
        <v>0</v>
      </c>
    </row>
    <row r="47" spans="2:9" ht="33" customHeight="1" x14ac:dyDescent="0.2">
      <c r="B47" t="s">
        <v>225</v>
      </c>
      <c r="C47" s="10" t="s">
        <v>44</v>
      </c>
      <c r="D47" s="10" t="s">
        <v>45</v>
      </c>
      <c r="E47" s="10" t="s">
        <v>46</v>
      </c>
      <c r="F47" s="10" t="s">
        <v>47</v>
      </c>
      <c r="G47" s="10" t="s">
        <v>48</v>
      </c>
      <c r="H47" s="10" t="s">
        <v>49</v>
      </c>
      <c r="I47" s="10" t="s">
        <v>50</v>
      </c>
    </row>
    <row r="48" spans="2:9" ht="15" customHeight="1" x14ac:dyDescent="0.2">
      <c r="B48" t="s">
        <v>115</v>
      </c>
      <c r="C48" s="12">
        <v>76</v>
      </c>
      <c r="D48" s="8">
        <v>10.61</v>
      </c>
      <c r="E48" s="12">
        <v>70</v>
      </c>
      <c r="F48" s="8">
        <v>15.38</v>
      </c>
      <c r="G48" s="12">
        <v>6</v>
      </c>
      <c r="H48" s="8">
        <v>2.38</v>
      </c>
      <c r="I48" s="12">
        <v>0</v>
      </c>
    </row>
    <row r="49" spans="2:9" ht="15" customHeight="1" x14ac:dyDescent="0.2">
      <c r="B49" t="s">
        <v>123</v>
      </c>
      <c r="C49" s="12">
        <v>33</v>
      </c>
      <c r="D49" s="8">
        <v>4.6100000000000003</v>
      </c>
      <c r="E49" s="12">
        <v>33</v>
      </c>
      <c r="F49" s="8">
        <v>7.25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132</v>
      </c>
      <c r="C50" s="12">
        <v>24</v>
      </c>
      <c r="D50" s="8">
        <v>3.35</v>
      </c>
      <c r="E50" s="12">
        <v>24</v>
      </c>
      <c r="F50" s="8">
        <v>5.27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122</v>
      </c>
      <c r="C51" s="12">
        <v>21</v>
      </c>
      <c r="D51" s="8">
        <v>2.93</v>
      </c>
      <c r="E51" s="12">
        <v>21</v>
      </c>
      <c r="F51" s="8">
        <v>4.62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109</v>
      </c>
      <c r="C52" s="12">
        <v>18</v>
      </c>
      <c r="D52" s="8">
        <v>2.5099999999999998</v>
      </c>
      <c r="E52" s="12">
        <v>16</v>
      </c>
      <c r="F52" s="8">
        <v>3.52</v>
      </c>
      <c r="G52" s="12">
        <v>2</v>
      </c>
      <c r="H52" s="8">
        <v>0.79</v>
      </c>
      <c r="I52" s="12">
        <v>0</v>
      </c>
    </row>
    <row r="53" spans="2:9" ht="15" customHeight="1" x14ac:dyDescent="0.2">
      <c r="B53" t="s">
        <v>107</v>
      </c>
      <c r="C53" s="12">
        <v>17</v>
      </c>
      <c r="D53" s="8">
        <v>2.37</v>
      </c>
      <c r="E53" s="12">
        <v>3</v>
      </c>
      <c r="F53" s="8">
        <v>0.66</v>
      </c>
      <c r="G53" s="12">
        <v>14</v>
      </c>
      <c r="H53" s="8">
        <v>5.56</v>
      </c>
      <c r="I53" s="12">
        <v>0</v>
      </c>
    </row>
    <row r="54" spans="2:9" ht="15" customHeight="1" x14ac:dyDescent="0.2">
      <c r="B54" t="s">
        <v>142</v>
      </c>
      <c r="C54" s="12">
        <v>17</v>
      </c>
      <c r="D54" s="8">
        <v>2.37</v>
      </c>
      <c r="E54" s="12">
        <v>6</v>
      </c>
      <c r="F54" s="8">
        <v>1.32</v>
      </c>
      <c r="G54" s="12">
        <v>11</v>
      </c>
      <c r="H54" s="8">
        <v>4.37</v>
      </c>
      <c r="I54" s="12">
        <v>0</v>
      </c>
    </row>
    <row r="55" spans="2:9" ht="15" customHeight="1" x14ac:dyDescent="0.2">
      <c r="B55" t="s">
        <v>110</v>
      </c>
      <c r="C55" s="12">
        <v>16</v>
      </c>
      <c r="D55" s="8">
        <v>2.23</v>
      </c>
      <c r="E55" s="12">
        <v>10</v>
      </c>
      <c r="F55" s="8">
        <v>2.2000000000000002</v>
      </c>
      <c r="G55" s="12">
        <v>6</v>
      </c>
      <c r="H55" s="8">
        <v>2.38</v>
      </c>
      <c r="I55" s="12">
        <v>0</v>
      </c>
    </row>
    <row r="56" spans="2:9" ht="15" customHeight="1" x14ac:dyDescent="0.2">
      <c r="B56" t="s">
        <v>149</v>
      </c>
      <c r="C56" s="12">
        <v>15</v>
      </c>
      <c r="D56" s="8">
        <v>2.09</v>
      </c>
      <c r="E56" s="12">
        <v>11</v>
      </c>
      <c r="F56" s="8">
        <v>2.42</v>
      </c>
      <c r="G56" s="12">
        <v>4</v>
      </c>
      <c r="H56" s="8">
        <v>1.59</v>
      </c>
      <c r="I56" s="12">
        <v>0</v>
      </c>
    </row>
    <row r="57" spans="2:9" ht="15" customHeight="1" x14ac:dyDescent="0.2">
      <c r="B57" t="s">
        <v>126</v>
      </c>
      <c r="C57" s="12">
        <v>13</v>
      </c>
      <c r="D57" s="8">
        <v>1.82</v>
      </c>
      <c r="E57" s="12">
        <v>10</v>
      </c>
      <c r="F57" s="8">
        <v>2.2000000000000002</v>
      </c>
      <c r="G57" s="12">
        <v>3</v>
      </c>
      <c r="H57" s="8">
        <v>1.19</v>
      </c>
      <c r="I57" s="12">
        <v>0</v>
      </c>
    </row>
    <row r="58" spans="2:9" ht="15" customHeight="1" x14ac:dyDescent="0.2">
      <c r="B58" t="s">
        <v>138</v>
      </c>
      <c r="C58" s="12">
        <v>12</v>
      </c>
      <c r="D58" s="8">
        <v>1.68</v>
      </c>
      <c r="E58" s="12">
        <v>4</v>
      </c>
      <c r="F58" s="8">
        <v>0.88</v>
      </c>
      <c r="G58" s="12">
        <v>8</v>
      </c>
      <c r="H58" s="8">
        <v>3.17</v>
      </c>
      <c r="I58" s="12">
        <v>0</v>
      </c>
    </row>
    <row r="59" spans="2:9" ht="15" customHeight="1" x14ac:dyDescent="0.2">
      <c r="B59" t="s">
        <v>111</v>
      </c>
      <c r="C59" s="12">
        <v>12</v>
      </c>
      <c r="D59" s="8">
        <v>1.68</v>
      </c>
      <c r="E59" s="12">
        <v>12</v>
      </c>
      <c r="F59" s="8">
        <v>2.64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139</v>
      </c>
      <c r="C60" s="12">
        <v>12</v>
      </c>
      <c r="D60" s="8">
        <v>1.68</v>
      </c>
      <c r="E60" s="12">
        <v>8</v>
      </c>
      <c r="F60" s="8">
        <v>1.76</v>
      </c>
      <c r="G60" s="12">
        <v>4</v>
      </c>
      <c r="H60" s="8">
        <v>1.59</v>
      </c>
      <c r="I60" s="12">
        <v>0</v>
      </c>
    </row>
    <row r="61" spans="2:9" ht="15" customHeight="1" x14ac:dyDescent="0.2">
      <c r="B61" t="s">
        <v>119</v>
      </c>
      <c r="C61" s="12">
        <v>11</v>
      </c>
      <c r="D61" s="8">
        <v>1.54</v>
      </c>
      <c r="E61" s="12">
        <v>10</v>
      </c>
      <c r="F61" s="8">
        <v>2.2000000000000002</v>
      </c>
      <c r="G61" s="12">
        <v>1</v>
      </c>
      <c r="H61" s="8">
        <v>0.4</v>
      </c>
      <c r="I61" s="12">
        <v>0</v>
      </c>
    </row>
    <row r="62" spans="2:9" ht="15" customHeight="1" x14ac:dyDescent="0.2">
      <c r="B62" t="s">
        <v>120</v>
      </c>
      <c r="C62" s="12">
        <v>11</v>
      </c>
      <c r="D62" s="8">
        <v>1.54</v>
      </c>
      <c r="E62" s="12">
        <v>10</v>
      </c>
      <c r="F62" s="8">
        <v>2.2000000000000002</v>
      </c>
      <c r="G62" s="12">
        <v>1</v>
      </c>
      <c r="H62" s="8">
        <v>0.4</v>
      </c>
      <c r="I62" s="12">
        <v>0</v>
      </c>
    </row>
    <row r="63" spans="2:9" ht="15" customHeight="1" x14ac:dyDescent="0.2">
      <c r="B63" t="s">
        <v>141</v>
      </c>
      <c r="C63" s="12">
        <v>10</v>
      </c>
      <c r="D63" s="8">
        <v>1.4</v>
      </c>
      <c r="E63" s="12">
        <v>2</v>
      </c>
      <c r="F63" s="8">
        <v>0.44</v>
      </c>
      <c r="G63" s="12">
        <v>8</v>
      </c>
      <c r="H63" s="8">
        <v>3.17</v>
      </c>
      <c r="I63" s="12">
        <v>0</v>
      </c>
    </row>
    <row r="64" spans="2:9" ht="15" customHeight="1" x14ac:dyDescent="0.2">
      <c r="B64" t="s">
        <v>145</v>
      </c>
      <c r="C64" s="12">
        <v>10</v>
      </c>
      <c r="D64" s="8">
        <v>1.4</v>
      </c>
      <c r="E64" s="12">
        <v>9</v>
      </c>
      <c r="F64" s="8">
        <v>1.98</v>
      </c>
      <c r="G64" s="12">
        <v>1</v>
      </c>
      <c r="H64" s="8">
        <v>0.4</v>
      </c>
      <c r="I64" s="12">
        <v>0</v>
      </c>
    </row>
    <row r="65" spans="2:9" ht="15" customHeight="1" x14ac:dyDescent="0.2">
      <c r="B65" t="s">
        <v>121</v>
      </c>
      <c r="C65" s="12">
        <v>10</v>
      </c>
      <c r="D65" s="8">
        <v>1.4</v>
      </c>
      <c r="E65" s="12">
        <v>10</v>
      </c>
      <c r="F65" s="8">
        <v>2.2000000000000002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134</v>
      </c>
      <c r="C66" s="12">
        <v>9</v>
      </c>
      <c r="D66" s="8">
        <v>1.26</v>
      </c>
      <c r="E66" s="12">
        <v>3</v>
      </c>
      <c r="F66" s="8">
        <v>0.66</v>
      </c>
      <c r="G66" s="12">
        <v>6</v>
      </c>
      <c r="H66" s="8">
        <v>2.38</v>
      </c>
      <c r="I66" s="12">
        <v>0</v>
      </c>
    </row>
    <row r="67" spans="2:9" ht="15" customHeight="1" x14ac:dyDescent="0.2">
      <c r="B67" t="s">
        <v>114</v>
      </c>
      <c r="C67" s="12">
        <v>9</v>
      </c>
      <c r="D67" s="8">
        <v>1.26</v>
      </c>
      <c r="E67" s="12">
        <v>7</v>
      </c>
      <c r="F67" s="8">
        <v>1.54</v>
      </c>
      <c r="G67" s="12">
        <v>2</v>
      </c>
      <c r="H67" s="8">
        <v>0.79</v>
      </c>
      <c r="I67" s="12">
        <v>0</v>
      </c>
    </row>
    <row r="68" spans="2:9" ht="15" customHeight="1" x14ac:dyDescent="0.2">
      <c r="B68" t="s">
        <v>125</v>
      </c>
      <c r="C68" s="12">
        <v>9</v>
      </c>
      <c r="D68" s="8">
        <v>1.26</v>
      </c>
      <c r="E68" s="12">
        <v>8</v>
      </c>
      <c r="F68" s="8">
        <v>1.76</v>
      </c>
      <c r="G68" s="12">
        <v>1</v>
      </c>
      <c r="H68" s="8">
        <v>0.4</v>
      </c>
      <c r="I68" s="12">
        <v>0</v>
      </c>
    </row>
    <row r="70" spans="2:9" ht="15" customHeight="1" x14ac:dyDescent="0.2">
      <c r="B70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CA49C-8269-4D7F-9218-28B6FB1F443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238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138</v>
      </c>
      <c r="D6" s="8">
        <v>16.489999999999998</v>
      </c>
      <c r="E6" s="12">
        <v>65</v>
      </c>
      <c r="F6" s="8">
        <v>12.55</v>
      </c>
      <c r="G6" s="12">
        <v>73</v>
      </c>
      <c r="H6" s="8">
        <v>24.66</v>
      </c>
      <c r="I6" s="12">
        <v>0</v>
      </c>
    </row>
    <row r="7" spans="2:9" ht="15" customHeight="1" x14ac:dyDescent="0.2">
      <c r="B7" t="s">
        <v>30</v>
      </c>
      <c r="C7" s="12">
        <v>93</v>
      </c>
      <c r="D7" s="8">
        <v>11.11</v>
      </c>
      <c r="E7" s="12">
        <v>37</v>
      </c>
      <c r="F7" s="8">
        <v>7.14</v>
      </c>
      <c r="G7" s="12">
        <v>56</v>
      </c>
      <c r="H7" s="8">
        <v>18.920000000000002</v>
      </c>
      <c r="I7" s="12">
        <v>0</v>
      </c>
    </row>
    <row r="8" spans="2:9" ht="15" customHeight="1" x14ac:dyDescent="0.2">
      <c r="B8" t="s">
        <v>31</v>
      </c>
      <c r="C8" s="12">
        <v>5</v>
      </c>
      <c r="D8" s="8">
        <v>0.6</v>
      </c>
      <c r="E8" s="12">
        <v>0</v>
      </c>
      <c r="F8" s="8">
        <v>0</v>
      </c>
      <c r="G8" s="12">
        <v>5</v>
      </c>
      <c r="H8" s="8">
        <v>1.69</v>
      </c>
      <c r="I8" s="12">
        <v>0</v>
      </c>
    </row>
    <row r="9" spans="2:9" ht="15" customHeight="1" x14ac:dyDescent="0.2">
      <c r="B9" t="s">
        <v>32</v>
      </c>
      <c r="C9" s="12">
        <v>6</v>
      </c>
      <c r="D9" s="8">
        <v>0.72</v>
      </c>
      <c r="E9" s="12">
        <v>0</v>
      </c>
      <c r="F9" s="8">
        <v>0</v>
      </c>
      <c r="G9" s="12">
        <v>6</v>
      </c>
      <c r="H9" s="8">
        <v>2.0299999999999998</v>
      </c>
      <c r="I9" s="12">
        <v>0</v>
      </c>
    </row>
    <row r="10" spans="2:9" ht="15" customHeight="1" x14ac:dyDescent="0.2">
      <c r="B10" t="s">
        <v>33</v>
      </c>
      <c r="C10" s="12">
        <v>11</v>
      </c>
      <c r="D10" s="8">
        <v>1.31</v>
      </c>
      <c r="E10" s="12">
        <v>1</v>
      </c>
      <c r="F10" s="8">
        <v>0.19</v>
      </c>
      <c r="G10" s="12">
        <v>8</v>
      </c>
      <c r="H10" s="8">
        <v>2.7</v>
      </c>
      <c r="I10" s="12">
        <v>0</v>
      </c>
    </row>
    <row r="11" spans="2:9" ht="15" customHeight="1" x14ac:dyDescent="0.2">
      <c r="B11" t="s">
        <v>34</v>
      </c>
      <c r="C11" s="12">
        <v>188</v>
      </c>
      <c r="D11" s="8">
        <v>22.46</v>
      </c>
      <c r="E11" s="12">
        <v>122</v>
      </c>
      <c r="F11" s="8">
        <v>23.55</v>
      </c>
      <c r="G11" s="12">
        <v>66</v>
      </c>
      <c r="H11" s="8">
        <v>22.3</v>
      </c>
      <c r="I11" s="12">
        <v>0</v>
      </c>
    </row>
    <row r="12" spans="2:9" ht="15" customHeight="1" x14ac:dyDescent="0.2">
      <c r="B12" t="s">
        <v>35</v>
      </c>
      <c r="C12" s="12">
        <v>1</v>
      </c>
      <c r="D12" s="8">
        <v>0.12</v>
      </c>
      <c r="E12" s="12">
        <v>0</v>
      </c>
      <c r="F12" s="8">
        <v>0</v>
      </c>
      <c r="G12" s="12">
        <v>1</v>
      </c>
      <c r="H12" s="8">
        <v>0.34</v>
      </c>
      <c r="I12" s="12">
        <v>0</v>
      </c>
    </row>
    <row r="13" spans="2:9" ht="15" customHeight="1" x14ac:dyDescent="0.2">
      <c r="B13" t="s">
        <v>36</v>
      </c>
      <c r="C13" s="12">
        <v>44</v>
      </c>
      <c r="D13" s="8">
        <v>5.26</v>
      </c>
      <c r="E13" s="12">
        <v>25</v>
      </c>
      <c r="F13" s="8">
        <v>4.83</v>
      </c>
      <c r="G13" s="12">
        <v>19</v>
      </c>
      <c r="H13" s="8">
        <v>6.42</v>
      </c>
      <c r="I13" s="12">
        <v>0</v>
      </c>
    </row>
    <row r="14" spans="2:9" ht="15" customHeight="1" x14ac:dyDescent="0.2">
      <c r="B14" t="s">
        <v>37</v>
      </c>
      <c r="C14" s="12">
        <v>25</v>
      </c>
      <c r="D14" s="8">
        <v>2.99</v>
      </c>
      <c r="E14" s="12">
        <v>17</v>
      </c>
      <c r="F14" s="8">
        <v>3.28</v>
      </c>
      <c r="G14" s="12">
        <v>7</v>
      </c>
      <c r="H14" s="8">
        <v>2.36</v>
      </c>
      <c r="I14" s="12">
        <v>0</v>
      </c>
    </row>
    <row r="15" spans="2:9" ht="15" customHeight="1" x14ac:dyDescent="0.2">
      <c r="B15" t="s">
        <v>38</v>
      </c>
      <c r="C15" s="12">
        <v>118</v>
      </c>
      <c r="D15" s="8">
        <v>14.1</v>
      </c>
      <c r="E15" s="12">
        <v>107</v>
      </c>
      <c r="F15" s="8">
        <v>20.66</v>
      </c>
      <c r="G15" s="12">
        <v>10</v>
      </c>
      <c r="H15" s="8">
        <v>3.38</v>
      </c>
      <c r="I15" s="12">
        <v>0</v>
      </c>
    </row>
    <row r="16" spans="2:9" ht="15" customHeight="1" x14ac:dyDescent="0.2">
      <c r="B16" t="s">
        <v>39</v>
      </c>
      <c r="C16" s="12">
        <v>101</v>
      </c>
      <c r="D16" s="8">
        <v>12.07</v>
      </c>
      <c r="E16" s="12">
        <v>85</v>
      </c>
      <c r="F16" s="8">
        <v>16.41</v>
      </c>
      <c r="G16" s="12">
        <v>16</v>
      </c>
      <c r="H16" s="8">
        <v>5.41</v>
      </c>
      <c r="I16" s="12">
        <v>0</v>
      </c>
    </row>
    <row r="17" spans="2:9" ht="15" customHeight="1" x14ac:dyDescent="0.2">
      <c r="B17" t="s">
        <v>40</v>
      </c>
      <c r="C17" s="12">
        <v>30</v>
      </c>
      <c r="D17" s="8">
        <v>3.58</v>
      </c>
      <c r="E17" s="12">
        <v>20</v>
      </c>
      <c r="F17" s="8">
        <v>3.86</v>
      </c>
      <c r="G17" s="12">
        <v>6</v>
      </c>
      <c r="H17" s="8">
        <v>2.0299999999999998</v>
      </c>
      <c r="I17" s="12">
        <v>0</v>
      </c>
    </row>
    <row r="18" spans="2:9" ht="15" customHeight="1" x14ac:dyDescent="0.2">
      <c r="B18" t="s">
        <v>41</v>
      </c>
      <c r="C18" s="12">
        <v>40</v>
      </c>
      <c r="D18" s="8">
        <v>4.78</v>
      </c>
      <c r="E18" s="12">
        <v>15</v>
      </c>
      <c r="F18" s="8">
        <v>2.9</v>
      </c>
      <c r="G18" s="12">
        <v>10</v>
      </c>
      <c r="H18" s="8">
        <v>3.38</v>
      </c>
      <c r="I18" s="12">
        <v>0</v>
      </c>
    </row>
    <row r="19" spans="2:9" ht="15" customHeight="1" x14ac:dyDescent="0.2">
      <c r="B19" t="s">
        <v>42</v>
      </c>
      <c r="C19" s="12">
        <v>37</v>
      </c>
      <c r="D19" s="8">
        <v>4.42</v>
      </c>
      <c r="E19" s="12">
        <v>24</v>
      </c>
      <c r="F19" s="8">
        <v>4.63</v>
      </c>
      <c r="G19" s="12">
        <v>13</v>
      </c>
      <c r="H19" s="8">
        <v>4.3899999999999997</v>
      </c>
      <c r="I19" s="12">
        <v>0</v>
      </c>
    </row>
    <row r="20" spans="2:9" ht="15" customHeight="1" x14ac:dyDescent="0.2">
      <c r="B20" s="9" t="s">
        <v>223</v>
      </c>
      <c r="C20" s="12">
        <f>SUM(LTBL_19213[総数／事業所数])</f>
        <v>837</v>
      </c>
      <c r="E20" s="12">
        <f>SUBTOTAL(109,LTBL_19213[個人／事業所数])</f>
        <v>518</v>
      </c>
      <c r="G20" s="12">
        <f>SUBTOTAL(109,LTBL_19213[法人／事業所数])</f>
        <v>296</v>
      </c>
      <c r="I20" s="12">
        <f>SUBTOTAL(109,LTBL_19213[法人以外の団体／事業所数])</f>
        <v>0</v>
      </c>
    </row>
    <row r="21" spans="2:9" ht="15" customHeight="1" x14ac:dyDescent="0.2">
      <c r="E21" s="11">
        <f>LTBL_19213[[#Totals],[個人／事業所数]]/LTBL_19213[[#Totals],[総数／事業所数]]</f>
        <v>0.61887694145758665</v>
      </c>
      <c r="G21" s="11">
        <f>LTBL_19213[[#Totals],[法人／事業所数]]/LTBL_19213[[#Totals],[総数／事業所数]]</f>
        <v>0.35364396654719238</v>
      </c>
      <c r="I21" s="11">
        <f>LTBL_19213[[#Totals],[法人以外の団体／事業所数]]/LTBL_19213[[#Totals],[総数／事業所数]]</f>
        <v>0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65</v>
      </c>
      <c r="C24" s="12">
        <v>93</v>
      </c>
      <c r="D24" s="8">
        <v>11.11</v>
      </c>
      <c r="E24" s="12">
        <v>86</v>
      </c>
      <c r="F24" s="8">
        <v>16.600000000000001</v>
      </c>
      <c r="G24" s="12">
        <v>7</v>
      </c>
      <c r="H24" s="8">
        <v>2.36</v>
      </c>
      <c r="I24" s="12">
        <v>0</v>
      </c>
    </row>
    <row r="25" spans="2:9" ht="15" customHeight="1" x14ac:dyDescent="0.2">
      <c r="B25" t="s">
        <v>66</v>
      </c>
      <c r="C25" s="12">
        <v>90</v>
      </c>
      <c r="D25" s="8">
        <v>10.75</v>
      </c>
      <c r="E25" s="12">
        <v>79</v>
      </c>
      <c r="F25" s="8">
        <v>15.25</v>
      </c>
      <c r="G25" s="12">
        <v>11</v>
      </c>
      <c r="H25" s="8">
        <v>3.72</v>
      </c>
      <c r="I25" s="12">
        <v>0</v>
      </c>
    </row>
    <row r="26" spans="2:9" ht="15" customHeight="1" x14ac:dyDescent="0.2">
      <c r="B26" t="s">
        <v>51</v>
      </c>
      <c r="C26" s="12">
        <v>69</v>
      </c>
      <c r="D26" s="8">
        <v>8.24</v>
      </c>
      <c r="E26" s="12">
        <v>25</v>
      </c>
      <c r="F26" s="8">
        <v>4.83</v>
      </c>
      <c r="G26" s="12">
        <v>44</v>
      </c>
      <c r="H26" s="8">
        <v>14.86</v>
      </c>
      <c r="I26" s="12">
        <v>0</v>
      </c>
    </row>
    <row r="27" spans="2:9" ht="15" customHeight="1" x14ac:dyDescent="0.2">
      <c r="B27" t="s">
        <v>60</v>
      </c>
      <c r="C27" s="12">
        <v>63</v>
      </c>
      <c r="D27" s="8">
        <v>7.53</v>
      </c>
      <c r="E27" s="12">
        <v>42</v>
      </c>
      <c r="F27" s="8">
        <v>8.11</v>
      </c>
      <c r="G27" s="12">
        <v>21</v>
      </c>
      <c r="H27" s="8">
        <v>7.09</v>
      </c>
      <c r="I27" s="12">
        <v>0</v>
      </c>
    </row>
    <row r="28" spans="2:9" ht="15" customHeight="1" x14ac:dyDescent="0.2">
      <c r="B28" t="s">
        <v>58</v>
      </c>
      <c r="C28" s="12">
        <v>50</v>
      </c>
      <c r="D28" s="8">
        <v>5.97</v>
      </c>
      <c r="E28" s="12">
        <v>40</v>
      </c>
      <c r="F28" s="8">
        <v>7.72</v>
      </c>
      <c r="G28" s="12">
        <v>10</v>
      </c>
      <c r="H28" s="8">
        <v>3.38</v>
      </c>
      <c r="I28" s="12">
        <v>0</v>
      </c>
    </row>
    <row r="29" spans="2:9" ht="15" customHeight="1" x14ac:dyDescent="0.2">
      <c r="B29" t="s">
        <v>52</v>
      </c>
      <c r="C29" s="12">
        <v>39</v>
      </c>
      <c r="D29" s="8">
        <v>4.66</v>
      </c>
      <c r="E29" s="12">
        <v>29</v>
      </c>
      <c r="F29" s="8">
        <v>5.6</v>
      </c>
      <c r="G29" s="12">
        <v>10</v>
      </c>
      <c r="H29" s="8">
        <v>3.38</v>
      </c>
      <c r="I29" s="12">
        <v>0</v>
      </c>
    </row>
    <row r="30" spans="2:9" ht="15" customHeight="1" x14ac:dyDescent="0.2">
      <c r="B30" t="s">
        <v>61</v>
      </c>
      <c r="C30" s="12">
        <v>31</v>
      </c>
      <c r="D30" s="8">
        <v>3.7</v>
      </c>
      <c r="E30" s="12">
        <v>24</v>
      </c>
      <c r="F30" s="8">
        <v>4.63</v>
      </c>
      <c r="G30" s="12">
        <v>7</v>
      </c>
      <c r="H30" s="8">
        <v>2.36</v>
      </c>
      <c r="I30" s="12">
        <v>0</v>
      </c>
    </row>
    <row r="31" spans="2:9" ht="15" customHeight="1" x14ac:dyDescent="0.2">
      <c r="B31" t="s">
        <v>53</v>
      </c>
      <c r="C31" s="12">
        <v>30</v>
      </c>
      <c r="D31" s="8">
        <v>3.58</v>
      </c>
      <c r="E31" s="12">
        <v>11</v>
      </c>
      <c r="F31" s="8">
        <v>2.12</v>
      </c>
      <c r="G31" s="12">
        <v>19</v>
      </c>
      <c r="H31" s="8">
        <v>6.42</v>
      </c>
      <c r="I31" s="12">
        <v>0</v>
      </c>
    </row>
    <row r="32" spans="2:9" ht="15" customHeight="1" x14ac:dyDescent="0.2">
      <c r="B32" t="s">
        <v>67</v>
      </c>
      <c r="C32" s="12">
        <v>30</v>
      </c>
      <c r="D32" s="8">
        <v>3.58</v>
      </c>
      <c r="E32" s="12">
        <v>20</v>
      </c>
      <c r="F32" s="8">
        <v>3.86</v>
      </c>
      <c r="G32" s="12">
        <v>6</v>
      </c>
      <c r="H32" s="8">
        <v>2.0299999999999998</v>
      </c>
      <c r="I32" s="12">
        <v>0</v>
      </c>
    </row>
    <row r="33" spans="2:9" ht="15" customHeight="1" x14ac:dyDescent="0.2">
      <c r="B33" t="s">
        <v>70</v>
      </c>
      <c r="C33" s="12">
        <v>29</v>
      </c>
      <c r="D33" s="8">
        <v>3.46</v>
      </c>
      <c r="E33" s="12">
        <v>22</v>
      </c>
      <c r="F33" s="8">
        <v>4.25</v>
      </c>
      <c r="G33" s="12">
        <v>7</v>
      </c>
      <c r="H33" s="8">
        <v>2.36</v>
      </c>
      <c r="I33" s="12">
        <v>0</v>
      </c>
    </row>
    <row r="34" spans="2:9" ht="15" customHeight="1" x14ac:dyDescent="0.2">
      <c r="B34" t="s">
        <v>79</v>
      </c>
      <c r="C34" s="12">
        <v>25</v>
      </c>
      <c r="D34" s="8">
        <v>2.99</v>
      </c>
      <c r="E34" s="12">
        <v>0</v>
      </c>
      <c r="F34" s="8">
        <v>0</v>
      </c>
      <c r="G34" s="12">
        <v>25</v>
      </c>
      <c r="H34" s="8">
        <v>8.4499999999999993</v>
      </c>
      <c r="I34" s="12">
        <v>0</v>
      </c>
    </row>
    <row r="35" spans="2:9" ht="15" customHeight="1" x14ac:dyDescent="0.2">
      <c r="B35" t="s">
        <v>69</v>
      </c>
      <c r="C35" s="12">
        <v>25</v>
      </c>
      <c r="D35" s="8">
        <v>2.99</v>
      </c>
      <c r="E35" s="12">
        <v>0</v>
      </c>
      <c r="F35" s="8">
        <v>0</v>
      </c>
      <c r="G35" s="12">
        <v>10</v>
      </c>
      <c r="H35" s="8">
        <v>3.38</v>
      </c>
      <c r="I35" s="12">
        <v>0</v>
      </c>
    </row>
    <row r="36" spans="2:9" ht="15" customHeight="1" x14ac:dyDescent="0.2">
      <c r="B36" t="s">
        <v>64</v>
      </c>
      <c r="C36" s="12">
        <v>23</v>
      </c>
      <c r="D36" s="8">
        <v>2.75</v>
      </c>
      <c r="E36" s="12">
        <v>20</v>
      </c>
      <c r="F36" s="8">
        <v>3.86</v>
      </c>
      <c r="G36" s="12">
        <v>2</v>
      </c>
      <c r="H36" s="8">
        <v>0.68</v>
      </c>
      <c r="I36" s="12">
        <v>0</v>
      </c>
    </row>
    <row r="37" spans="2:9" ht="15" customHeight="1" x14ac:dyDescent="0.2">
      <c r="B37" t="s">
        <v>59</v>
      </c>
      <c r="C37" s="12">
        <v>21</v>
      </c>
      <c r="D37" s="8">
        <v>2.5099999999999998</v>
      </c>
      <c r="E37" s="12">
        <v>14</v>
      </c>
      <c r="F37" s="8">
        <v>2.7</v>
      </c>
      <c r="G37" s="12">
        <v>7</v>
      </c>
      <c r="H37" s="8">
        <v>2.36</v>
      </c>
      <c r="I37" s="12">
        <v>0</v>
      </c>
    </row>
    <row r="38" spans="2:9" ht="15" customHeight="1" x14ac:dyDescent="0.2">
      <c r="B38" t="s">
        <v>57</v>
      </c>
      <c r="C38" s="12">
        <v>16</v>
      </c>
      <c r="D38" s="8">
        <v>1.91</v>
      </c>
      <c r="E38" s="12">
        <v>12</v>
      </c>
      <c r="F38" s="8">
        <v>2.3199999999999998</v>
      </c>
      <c r="G38" s="12">
        <v>4</v>
      </c>
      <c r="H38" s="8">
        <v>1.35</v>
      </c>
      <c r="I38" s="12">
        <v>0</v>
      </c>
    </row>
    <row r="39" spans="2:9" ht="15" customHeight="1" x14ac:dyDescent="0.2">
      <c r="B39" t="s">
        <v>68</v>
      </c>
      <c r="C39" s="12">
        <v>15</v>
      </c>
      <c r="D39" s="8">
        <v>1.79</v>
      </c>
      <c r="E39" s="12">
        <v>15</v>
      </c>
      <c r="F39" s="8">
        <v>2.9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83</v>
      </c>
      <c r="C40" s="12">
        <v>14</v>
      </c>
      <c r="D40" s="8">
        <v>1.67</v>
      </c>
      <c r="E40" s="12">
        <v>5</v>
      </c>
      <c r="F40" s="8">
        <v>0.97</v>
      </c>
      <c r="G40" s="12">
        <v>9</v>
      </c>
      <c r="H40" s="8">
        <v>3.04</v>
      </c>
      <c r="I40" s="12">
        <v>0</v>
      </c>
    </row>
    <row r="41" spans="2:9" ht="15" customHeight="1" x14ac:dyDescent="0.2">
      <c r="B41" t="s">
        <v>63</v>
      </c>
      <c r="C41" s="12">
        <v>13</v>
      </c>
      <c r="D41" s="8">
        <v>1.55</v>
      </c>
      <c r="E41" s="12">
        <v>8</v>
      </c>
      <c r="F41" s="8">
        <v>1.54</v>
      </c>
      <c r="G41" s="12">
        <v>4</v>
      </c>
      <c r="H41" s="8">
        <v>1.35</v>
      </c>
      <c r="I41" s="12">
        <v>0</v>
      </c>
    </row>
    <row r="42" spans="2:9" ht="15" customHeight="1" x14ac:dyDescent="0.2">
      <c r="B42" t="s">
        <v>62</v>
      </c>
      <c r="C42" s="12">
        <v>12</v>
      </c>
      <c r="D42" s="8">
        <v>1.43</v>
      </c>
      <c r="E42" s="12">
        <v>9</v>
      </c>
      <c r="F42" s="8">
        <v>1.74</v>
      </c>
      <c r="G42" s="12">
        <v>3</v>
      </c>
      <c r="H42" s="8">
        <v>1.01</v>
      </c>
      <c r="I42" s="12">
        <v>0</v>
      </c>
    </row>
    <row r="43" spans="2:9" ht="15" customHeight="1" x14ac:dyDescent="0.2">
      <c r="B43" t="s">
        <v>86</v>
      </c>
      <c r="C43" s="12">
        <v>9</v>
      </c>
      <c r="D43" s="8">
        <v>1.08</v>
      </c>
      <c r="E43" s="12">
        <v>7</v>
      </c>
      <c r="F43" s="8">
        <v>1.35</v>
      </c>
      <c r="G43" s="12">
        <v>2</v>
      </c>
      <c r="H43" s="8">
        <v>0.68</v>
      </c>
      <c r="I43" s="12">
        <v>0</v>
      </c>
    </row>
    <row r="46" spans="2:9" ht="33" customHeight="1" x14ac:dyDescent="0.2">
      <c r="B46" t="s">
        <v>225</v>
      </c>
      <c r="C46" s="10" t="s">
        <v>44</v>
      </c>
      <c r="D46" s="10" t="s">
        <v>45</v>
      </c>
      <c r="E46" s="10" t="s">
        <v>46</v>
      </c>
      <c r="F46" s="10" t="s">
        <v>47</v>
      </c>
      <c r="G46" s="10" t="s">
        <v>48</v>
      </c>
      <c r="H46" s="10" t="s">
        <v>49</v>
      </c>
      <c r="I46" s="10" t="s">
        <v>50</v>
      </c>
    </row>
    <row r="47" spans="2:9" ht="15" customHeight="1" x14ac:dyDescent="0.2">
      <c r="B47" t="s">
        <v>123</v>
      </c>
      <c r="C47" s="12">
        <v>51</v>
      </c>
      <c r="D47" s="8">
        <v>6.09</v>
      </c>
      <c r="E47" s="12">
        <v>46</v>
      </c>
      <c r="F47" s="8">
        <v>8.8800000000000008</v>
      </c>
      <c r="G47" s="12">
        <v>5</v>
      </c>
      <c r="H47" s="8">
        <v>1.69</v>
      </c>
      <c r="I47" s="12">
        <v>0</v>
      </c>
    </row>
    <row r="48" spans="2:9" ht="15" customHeight="1" x14ac:dyDescent="0.2">
      <c r="B48" t="s">
        <v>119</v>
      </c>
      <c r="C48" s="12">
        <v>30</v>
      </c>
      <c r="D48" s="8">
        <v>3.58</v>
      </c>
      <c r="E48" s="12">
        <v>26</v>
      </c>
      <c r="F48" s="8">
        <v>5.0199999999999996</v>
      </c>
      <c r="G48" s="12">
        <v>4</v>
      </c>
      <c r="H48" s="8">
        <v>1.35</v>
      </c>
      <c r="I48" s="12">
        <v>0</v>
      </c>
    </row>
    <row r="49" spans="2:9" ht="15" customHeight="1" x14ac:dyDescent="0.2">
      <c r="B49" t="s">
        <v>126</v>
      </c>
      <c r="C49" s="12">
        <v>29</v>
      </c>
      <c r="D49" s="8">
        <v>3.46</v>
      </c>
      <c r="E49" s="12">
        <v>22</v>
      </c>
      <c r="F49" s="8">
        <v>4.25</v>
      </c>
      <c r="G49" s="12">
        <v>7</v>
      </c>
      <c r="H49" s="8">
        <v>2.36</v>
      </c>
      <c r="I49" s="12">
        <v>0</v>
      </c>
    </row>
    <row r="50" spans="2:9" ht="15" customHeight="1" x14ac:dyDescent="0.2">
      <c r="B50" t="s">
        <v>109</v>
      </c>
      <c r="C50" s="12">
        <v>28</v>
      </c>
      <c r="D50" s="8">
        <v>3.35</v>
      </c>
      <c r="E50" s="12">
        <v>19</v>
      </c>
      <c r="F50" s="8">
        <v>3.67</v>
      </c>
      <c r="G50" s="12">
        <v>9</v>
      </c>
      <c r="H50" s="8">
        <v>3.04</v>
      </c>
      <c r="I50" s="12">
        <v>0</v>
      </c>
    </row>
    <row r="51" spans="2:9" ht="15" customHeight="1" x14ac:dyDescent="0.2">
      <c r="B51" t="s">
        <v>107</v>
      </c>
      <c r="C51" s="12">
        <v>25</v>
      </c>
      <c r="D51" s="8">
        <v>2.99</v>
      </c>
      <c r="E51" s="12">
        <v>2</v>
      </c>
      <c r="F51" s="8">
        <v>0.39</v>
      </c>
      <c r="G51" s="12">
        <v>23</v>
      </c>
      <c r="H51" s="8">
        <v>7.77</v>
      </c>
      <c r="I51" s="12">
        <v>0</v>
      </c>
    </row>
    <row r="52" spans="2:9" ht="15" customHeight="1" x14ac:dyDescent="0.2">
      <c r="B52" t="s">
        <v>122</v>
      </c>
      <c r="C52" s="12">
        <v>24</v>
      </c>
      <c r="D52" s="8">
        <v>2.87</v>
      </c>
      <c r="E52" s="12">
        <v>24</v>
      </c>
      <c r="F52" s="8">
        <v>4.63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150</v>
      </c>
      <c r="C53" s="12">
        <v>20</v>
      </c>
      <c r="D53" s="8">
        <v>2.39</v>
      </c>
      <c r="E53" s="12">
        <v>0</v>
      </c>
      <c r="F53" s="8">
        <v>0</v>
      </c>
      <c r="G53" s="12">
        <v>20</v>
      </c>
      <c r="H53" s="8">
        <v>6.76</v>
      </c>
      <c r="I53" s="12">
        <v>0</v>
      </c>
    </row>
    <row r="54" spans="2:9" ht="15" customHeight="1" x14ac:dyDescent="0.2">
      <c r="B54" t="s">
        <v>115</v>
      </c>
      <c r="C54" s="12">
        <v>19</v>
      </c>
      <c r="D54" s="8">
        <v>2.27</v>
      </c>
      <c r="E54" s="12">
        <v>13</v>
      </c>
      <c r="F54" s="8">
        <v>2.5099999999999998</v>
      </c>
      <c r="G54" s="12">
        <v>6</v>
      </c>
      <c r="H54" s="8">
        <v>2.0299999999999998</v>
      </c>
      <c r="I54" s="12">
        <v>0</v>
      </c>
    </row>
    <row r="55" spans="2:9" ht="15" customHeight="1" x14ac:dyDescent="0.2">
      <c r="B55" t="s">
        <v>120</v>
      </c>
      <c r="C55" s="12">
        <v>18</v>
      </c>
      <c r="D55" s="8">
        <v>2.15</v>
      </c>
      <c r="E55" s="12">
        <v>18</v>
      </c>
      <c r="F55" s="8">
        <v>3.47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139</v>
      </c>
      <c r="C56" s="12">
        <v>17</v>
      </c>
      <c r="D56" s="8">
        <v>2.0299999999999998</v>
      </c>
      <c r="E56" s="12">
        <v>9</v>
      </c>
      <c r="F56" s="8">
        <v>1.74</v>
      </c>
      <c r="G56" s="12">
        <v>8</v>
      </c>
      <c r="H56" s="8">
        <v>2.7</v>
      </c>
      <c r="I56" s="12">
        <v>0</v>
      </c>
    </row>
    <row r="57" spans="2:9" ht="15" customHeight="1" x14ac:dyDescent="0.2">
      <c r="B57" t="s">
        <v>111</v>
      </c>
      <c r="C57" s="12">
        <v>15</v>
      </c>
      <c r="D57" s="8">
        <v>1.79</v>
      </c>
      <c r="E57" s="12">
        <v>15</v>
      </c>
      <c r="F57" s="8">
        <v>2.9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114</v>
      </c>
      <c r="C58" s="12">
        <v>15</v>
      </c>
      <c r="D58" s="8">
        <v>1.79</v>
      </c>
      <c r="E58" s="12">
        <v>12</v>
      </c>
      <c r="F58" s="8">
        <v>2.3199999999999998</v>
      </c>
      <c r="G58" s="12">
        <v>3</v>
      </c>
      <c r="H58" s="8">
        <v>1.01</v>
      </c>
      <c r="I58" s="12">
        <v>0</v>
      </c>
    </row>
    <row r="59" spans="2:9" ht="15" customHeight="1" x14ac:dyDescent="0.2">
      <c r="B59" t="s">
        <v>124</v>
      </c>
      <c r="C59" s="12">
        <v>15</v>
      </c>
      <c r="D59" s="8">
        <v>1.79</v>
      </c>
      <c r="E59" s="12">
        <v>13</v>
      </c>
      <c r="F59" s="8">
        <v>2.5099999999999998</v>
      </c>
      <c r="G59" s="12">
        <v>2</v>
      </c>
      <c r="H59" s="8">
        <v>0.68</v>
      </c>
      <c r="I59" s="12">
        <v>0</v>
      </c>
    </row>
    <row r="60" spans="2:9" ht="15" customHeight="1" x14ac:dyDescent="0.2">
      <c r="B60" t="s">
        <v>151</v>
      </c>
      <c r="C60" s="12">
        <v>15</v>
      </c>
      <c r="D60" s="8">
        <v>1.79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117</v>
      </c>
      <c r="C61" s="12">
        <v>14</v>
      </c>
      <c r="D61" s="8">
        <v>1.67</v>
      </c>
      <c r="E61" s="12">
        <v>11</v>
      </c>
      <c r="F61" s="8">
        <v>2.12</v>
      </c>
      <c r="G61" s="12">
        <v>2</v>
      </c>
      <c r="H61" s="8">
        <v>0.68</v>
      </c>
      <c r="I61" s="12">
        <v>0</v>
      </c>
    </row>
    <row r="62" spans="2:9" ht="15" customHeight="1" x14ac:dyDescent="0.2">
      <c r="B62" t="s">
        <v>134</v>
      </c>
      <c r="C62" s="12">
        <v>13</v>
      </c>
      <c r="D62" s="8">
        <v>1.55</v>
      </c>
      <c r="E62" s="12">
        <v>4</v>
      </c>
      <c r="F62" s="8">
        <v>0.77</v>
      </c>
      <c r="G62" s="12">
        <v>9</v>
      </c>
      <c r="H62" s="8">
        <v>3.04</v>
      </c>
      <c r="I62" s="12">
        <v>0</v>
      </c>
    </row>
    <row r="63" spans="2:9" ht="15" customHeight="1" x14ac:dyDescent="0.2">
      <c r="B63" t="s">
        <v>110</v>
      </c>
      <c r="C63" s="12">
        <v>12</v>
      </c>
      <c r="D63" s="8">
        <v>1.43</v>
      </c>
      <c r="E63" s="12">
        <v>7</v>
      </c>
      <c r="F63" s="8">
        <v>1.35</v>
      </c>
      <c r="G63" s="12">
        <v>5</v>
      </c>
      <c r="H63" s="8">
        <v>1.69</v>
      </c>
      <c r="I63" s="12">
        <v>0</v>
      </c>
    </row>
    <row r="64" spans="2:9" ht="15" customHeight="1" x14ac:dyDescent="0.2">
      <c r="B64" t="s">
        <v>145</v>
      </c>
      <c r="C64" s="12">
        <v>12</v>
      </c>
      <c r="D64" s="8">
        <v>1.43</v>
      </c>
      <c r="E64" s="12">
        <v>9</v>
      </c>
      <c r="F64" s="8">
        <v>1.74</v>
      </c>
      <c r="G64" s="12">
        <v>3</v>
      </c>
      <c r="H64" s="8">
        <v>1.01</v>
      </c>
      <c r="I64" s="12">
        <v>0</v>
      </c>
    </row>
    <row r="65" spans="2:9" ht="15" customHeight="1" x14ac:dyDescent="0.2">
      <c r="B65" t="s">
        <v>118</v>
      </c>
      <c r="C65" s="12">
        <v>12</v>
      </c>
      <c r="D65" s="8">
        <v>1.43</v>
      </c>
      <c r="E65" s="12">
        <v>11</v>
      </c>
      <c r="F65" s="8">
        <v>2.12</v>
      </c>
      <c r="G65" s="12">
        <v>1</v>
      </c>
      <c r="H65" s="8">
        <v>0.34</v>
      </c>
      <c r="I65" s="12">
        <v>0</v>
      </c>
    </row>
    <row r="66" spans="2:9" ht="15" customHeight="1" x14ac:dyDescent="0.2">
      <c r="B66" t="s">
        <v>121</v>
      </c>
      <c r="C66" s="12">
        <v>12</v>
      </c>
      <c r="D66" s="8">
        <v>1.43</v>
      </c>
      <c r="E66" s="12">
        <v>12</v>
      </c>
      <c r="F66" s="8">
        <v>2.3199999999999998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125</v>
      </c>
      <c r="C67" s="12">
        <v>12</v>
      </c>
      <c r="D67" s="8">
        <v>1.43</v>
      </c>
      <c r="E67" s="12">
        <v>12</v>
      </c>
      <c r="F67" s="8">
        <v>2.3199999999999998</v>
      </c>
      <c r="G67" s="12">
        <v>0</v>
      </c>
      <c r="H67" s="8">
        <v>0</v>
      </c>
      <c r="I67" s="12">
        <v>0</v>
      </c>
    </row>
    <row r="69" spans="2:9" ht="15" customHeight="1" x14ac:dyDescent="0.2">
      <c r="B69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EBDEF-1C18-4349-85C0-57383D5888E4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239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107</v>
      </c>
      <c r="D6" s="8">
        <v>13.91</v>
      </c>
      <c r="E6" s="12">
        <v>43</v>
      </c>
      <c r="F6" s="8">
        <v>9.33</v>
      </c>
      <c r="G6" s="12">
        <v>64</v>
      </c>
      <c r="H6" s="8">
        <v>21.48</v>
      </c>
      <c r="I6" s="12">
        <v>0</v>
      </c>
    </row>
    <row r="7" spans="2:9" ht="15" customHeight="1" x14ac:dyDescent="0.2">
      <c r="B7" t="s">
        <v>30</v>
      </c>
      <c r="C7" s="12">
        <v>57</v>
      </c>
      <c r="D7" s="8">
        <v>7.41</v>
      </c>
      <c r="E7" s="12">
        <v>27</v>
      </c>
      <c r="F7" s="8">
        <v>5.86</v>
      </c>
      <c r="G7" s="12">
        <v>29</v>
      </c>
      <c r="H7" s="8">
        <v>9.73</v>
      </c>
      <c r="I7" s="12">
        <v>0</v>
      </c>
    </row>
    <row r="8" spans="2:9" ht="15" customHeight="1" x14ac:dyDescent="0.2">
      <c r="B8" t="s">
        <v>31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32</v>
      </c>
      <c r="C9" s="12">
        <v>5</v>
      </c>
      <c r="D9" s="8">
        <v>0.65</v>
      </c>
      <c r="E9" s="12">
        <v>0</v>
      </c>
      <c r="F9" s="8">
        <v>0</v>
      </c>
      <c r="G9" s="12">
        <v>5</v>
      </c>
      <c r="H9" s="8">
        <v>1.68</v>
      </c>
      <c r="I9" s="12">
        <v>0</v>
      </c>
    </row>
    <row r="10" spans="2:9" ht="15" customHeight="1" x14ac:dyDescent="0.2">
      <c r="B10" t="s">
        <v>33</v>
      </c>
      <c r="C10" s="12">
        <v>9</v>
      </c>
      <c r="D10" s="8">
        <v>1.17</v>
      </c>
      <c r="E10" s="12">
        <v>2</v>
      </c>
      <c r="F10" s="8">
        <v>0.43</v>
      </c>
      <c r="G10" s="12">
        <v>7</v>
      </c>
      <c r="H10" s="8">
        <v>2.35</v>
      </c>
      <c r="I10" s="12">
        <v>0</v>
      </c>
    </row>
    <row r="11" spans="2:9" ht="15" customHeight="1" x14ac:dyDescent="0.2">
      <c r="B11" t="s">
        <v>34</v>
      </c>
      <c r="C11" s="12">
        <v>164</v>
      </c>
      <c r="D11" s="8">
        <v>21.33</v>
      </c>
      <c r="E11" s="12">
        <v>68</v>
      </c>
      <c r="F11" s="8">
        <v>14.75</v>
      </c>
      <c r="G11" s="12">
        <v>96</v>
      </c>
      <c r="H11" s="8">
        <v>32.21</v>
      </c>
      <c r="I11" s="12">
        <v>0</v>
      </c>
    </row>
    <row r="12" spans="2:9" ht="15" customHeight="1" x14ac:dyDescent="0.2">
      <c r="B12" t="s">
        <v>35</v>
      </c>
      <c r="C12" s="12">
        <v>3</v>
      </c>
      <c r="D12" s="8">
        <v>0.39</v>
      </c>
      <c r="E12" s="12">
        <v>1</v>
      </c>
      <c r="F12" s="8">
        <v>0.22</v>
      </c>
      <c r="G12" s="12">
        <v>2</v>
      </c>
      <c r="H12" s="8">
        <v>0.67</v>
      </c>
      <c r="I12" s="12">
        <v>0</v>
      </c>
    </row>
    <row r="13" spans="2:9" ht="15" customHeight="1" x14ac:dyDescent="0.2">
      <c r="B13" t="s">
        <v>36</v>
      </c>
      <c r="C13" s="12">
        <v>129</v>
      </c>
      <c r="D13" s="8">
        <v>16.78</v>
      </c>
      <c r="E13" s="12">
        <v>104</v>
      </c>
      <c r="F13" s="8">
        <v>22.56</v>
      </c>
      <c r="G13" s="12">
        <v>25</v>
      </c>
      <c r="H13" s="8">
        <v>8.39</v>
      </c>
      <c r="I13" s="12">
        <v>0</v>
      </c>
    </row>
    <row r="14" spans="2:9" ht="15" customHeight="1" x14ac:dyDescent="0.2">
      <c r="B14" t="s">
        <v>37</v>
      </c>
      <c r="C14" s="12">
        <v>34</v>
      </c>
      <c r="D14" s="8">
        <v>4.42</v>
      </c>
      <c r="E14" s="12">
        <v>20</v>
      </c>
      <c r="F14" s="8">
        <v>4.34</v>
      </c>
      <c r="G14" s="12">
        <v>14</v>
      </c>
      <c r="H14" s="8">
        <v>4.7</v>
      </c>
      <c r="I14" s="12">
        <v>0</v>
      </c>
    </row>
    <row r="15" spans="2:9" ht="15" customHeight="1" x14ac:dyDescent="0.2">
      <c r="B15" t="s">
        <v>38</v>
      </c>
      <c r="C15" s="12">
        <v>72</v>
      </c>
      <c r="D15" s="8">
        <v>9.36</v>
      </c>
      <c r="E15" s="12">
        <v>59</v>
      </c>
      <c r="F15" s="8">
        <v>12.8</v>
      </c>
      <c r="G15" s="12">
        <v>13</v>
      </c>
      <c r="H15" s="8">
        <v>4.3600000000000003</v>
      </c>
      <c r="I15" s="12">
        <v>0</v>
      </c>
    </row>
    <row r="16" spans="2:9" ht="15" customHeight="1" x14ac:dyDescent="0.2">
      <c r="B16" t="s">
        <v>39</v>
      </c>
      <c r="C16" s="12">
        <v>89</v>
      </c>
      <c r="D16" s="8">
        <v>11.57</v>
      </c>
      <c r="E16" s="12">
        <v>72</v>
      </c>
      <c r="F16" s="8">
        <v>15.62</v>
      </c>
      <c r="G16" s="12">
        <v>15</v>
      </c>
      <c r="H16" s="8">
        <v>5.03</v>
      </c>
      <c r="I16" s="12">
        <v>0</v>
      </c>
    </row>
    <row r="17" spans="2:9" ht="15" customHeight="1" x14ac:dyDescent="0.2">
      <c r="B17" t="s">
        <v>40</v>
      </c>
      <c r="C17" s="12">
        <v>34</v>
      </c>
      <c r="D17" s="8">
        <v>4.42</v>
      </c>
      <c r="E17" s="12">
        <v>26</v>
      </c>
      <c r="F17" s="8">
        <v>5.64</v>
      </c>
      <c r="G17" s="12">
        <v>8</v>
      </c>
      <c r="H17" s="8">
        <v>2.68</v>
      </c>
      <c r="I17" s="12">
        <v>0</v>
      </c>
    </row>
    <row r="18" spans="2:9" ht="15" customHeight="1" x14ac:dyDescent="0.2">
      <c r="B18" t="s">
        <v>41</v>
      </c>
      <c r="C18" s="12">
        <v>29</v>
      </c>
      <c r="D18" s="8">
        <v>3.77</v>
      </c>
      <c r="E18" s="12">
        <v>16</v>
      </c>
      <c r="F18" s="8">
        <v>3.47</v>
      </c>
      <c r="G18" s="12">
        <v>8</v>
      </c>
      <c r="H18" s="8">
        <v>2.68</v>
      </c>
      <c r="I18" s="12">
        <v>0</v>
      </c>
    </row>
    <row r="19" spans="2:9" ht="15" customHeight="1" x14ac:dyDescent="0.2">
      <c r="B19" t="s">
        <v>42</v>
      </c>
      <c r="C19" s="12">
        <v>37</v>
      </c>
      <c r="D19" s="8">
        <v>4.8099999999999996</v>
      </c>
      <c r="E19" s="12">
        <v>23</v>
      </c>
      <c r="F19" s="8">
        <v>4.99</v>
      </c>
      <c r="G19" s="12">
        <v>12</v>
      </c>
      <c r="H19" s="8">
        <v>4.03</v>
      </c>
      <c r="I19" s="12">
        <v>0</v>
      </c>
    </row>
    <row r="20" spans="2:9" ht="15" customHeight="1" x14ac:dyDescent="0.2">
      <c r="B20" s="9" t="s">
        <v>223</v>
      </c>
      <c r="C20" s="12">
        <f>SUM(LTBL_19214[総数／事業所数])</f>
        <v>769</v>
      </c>
      <c r="E20" s="12">
        <f>SUBTOTAL(109,LTBL_19214[個人／事業所数])</f>
        <v>461</v>
      </c>
      <c r="G20" s="12">
        <f>SUBTOTAL(109,LTBL_19214[法人／事業所数])</f>
        <v>298</v>
      </c>
      <c r="I20" s="12">
        <f>SUBTOTAL(109,LTBL_19214[法人以外の団体／事業所数])</f>
        <v>0</v>
      </c>
    </row>
    <row r="21" spans="2:9" ht="15" customHeight="1" x14ac:dyDescent="0.2">
      <c r="E21" s="11">
        <f>LTBL_19214[[#Totals],[個人／事業所数]]/LTBL_19214[[#Totals],[総数／事業所数]]</f>
        <v>0.59947984395318599</v>
      </c>
      <c r="G21" s="11">
        <f>LTBL_19214[[#Totals],[法人／事業所数]]/LTBL_19214[[#Totals],[総数／事業所数]]</f>
        <v>0.38751625487646296</v>
      </c>
      <c r="I21" s="11">
        <f>LTBL_19214[[#Totals],[法人以外の団体／事業所数]]/LTBL_19214[[#Totals],[総数／事業所数]]</f>
        <v>0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61</v>
      </c>
      <c r="C24" s="12">
        <v>121</v>
      </c>
      <c r="D24" s="8">
        <v>15.73</v>
      </c>
      <c r="E24" s="12">
        <v>103</v>
      </c>
      <c r="F24" s="8">
        <v>22.34</v>
      </c>
      <c r="G24" s="12">
        <v>18</v>
      </c>
      <c r="H24" s="8">
        <v>6.04</v>
      </c>
      <c r="I24" s="12">
        <v>0</v>
      </c>
    </row>
    <row r="25" spans="2:9" ht="15" customHeight="1" x14ac:dyDescent="0.2">
      <c r="B25" t="s">
        <v>66</v>
      </c>
      <c r="C25" s="12">
        <v>75</v>
      </c>
      <c r="D25" s="8">
        <v>9.75</v>
      </c>
      <c r="E25" s="12">
        <v>64</v>
      </c>
      <c r="F25" s="8">
        <v>13.88</v>
      </c>
      <c r="G25" s="12">
        <v>10</v>
      </c>
      <c r="H25" s="8">
        <v>3.36</v>
      </c>
      <c r="I25" s="12">
        <v>0</v>
      </c>
    </row>
    <row r="26" spans="2:9" ht="15" customHeight="1" x14ac:dyDescent="0.2">
      <c r="B26" t="s">
        <v>65</v>
      </c>
      <c r="C26" s="12">
        <v>68</v>
      </c>
      <c r="D26" s="8">
        <v>8.84</v>
      </c>
      <c r="E26" s="12">
        <v>59</v>
      </c>
      <c r="F26" s="8">
        <v>12.8</v>
      </c>
      <c r="G26" s="12">
        <v>9</v>
      </c>
      <c r="H26" s="8">
        <v>3.02</v>
      </c>
      <c r="I26" s="12">
        <v>0</v>
      </c>
    </row>
    <row r="27" spans="2:9" ht="15" customHeight="1" x14ac:dyDescent="0.2">
      <c r="B27" t="s">
        <v>60</v>
      </c>
      <c r="C27" s="12">
        <v>44</v>
      </c>
      <c r="D27" s="8">
        <v>5.72</v>
      </c>
      <c r="E27" s="12">
        <v>19</v>
      </c>
      <c r="F27" s="8">
        <v>4.12</v>
      </c>
      <c r="G27" s="12">
        <v>25</v>
      </c>
      <c r="H27" s="8">
        <v>8.39</v>
      </c>
      <c r="I27" s="12">
        <v>0</v>
      </c>
    </row>
    <row r="28" spans="2:9" ht="15" customHeight="1" x14ac:dyDescent="0.2">
      <c r="B28" t="s">
        <v>51</v>
      </c>
      <c r="C28" s="12">
        <v>41</v>
      </c>
      <c r="D28" s="8">
        <v>5.33</v>
      </c>
      <c r="E28" s="12">
        <v>12</v>
      </c>
      <c r="F28" s="8">
        <v>2.6</v>
      </c>
      <c r="G28" s="12">
        <v>29</v>
      </c>
      <c r="H28" s="8">
        <v>9.73</v>
      </c>
      <c r="I28" s="12">
        <v>0</v>
      </c>
    </row>
    <row r="29" spans="2:9" ht="15" customHeight="1" x14ac:dyDescent="0.2">
      <c r="B29" t="s">
        <v>53</v>
      </c>
      <c r="C29" s="12">
        <v>37</v>
      </c>
      <c r="D29" s="8">
        <v>4.8099999999999996</v>
      </c>
      <c r="E29" s="12">
        <v>16</v>
      </c>
      <c r="F29" s="8">
        <v>3.47</v>
      </c>
      <c r="G29" s="12">
        <v>21</v>
      </c>
      <c r="H29" s="8">
        <v>7.05</v>
      </c>
      <c r="I29" s="12">
        <v>0</v>
      </c>
    </row>
    <row r="30" spans="2:9" ht="15" customHeight="1" x14ac:dyDescent="0.2">
      <c r="B30" t="s">
        <v>67</v>
      </c>
      <c r="C30" s="12">
        <v>34</v>
      </c>
      <c r="D30" s="8">
        <v>4.42</v>
      </c>
      <c r="E30" s="12">
        <v>26</v>
      </c>
      <c r="F30" s="8">
        <v>5.64</v>
      </c>
      <c r="G30" s="12">
        <v>8</v>
      </c>
      <c r="H30" s="8">
        <v>2.68</v>
      </c>
      <c r="I30" s="12">
        <v>0</v>
      </c>
    </row>
    <row r="31" spans="2:9" ht="15" customHeight="1" x14ac:dyDescent="0.2">
      <c r="B31" t="s">
        <v>52</v>
      </c>
      <c r="C31" s="12">
        <v>29</v>
      </c>
      <c r="D31" s="8">
        <v>3.77</v>
      </c>
      <c r="E31" s="12">
        <v>15</v>
      </c>
      <c r="F31" s="8">
        <v>3.25</v>
      </c>
      <c r="G31" s="12">
        <v>14</v>
      </c>
      <c r="H31" s="8">
        <v>4.7</v>
      </c>
      <c r="I31" s="12">
        <v>0</v>
      </c>
    </row>
    <row r="32" spans="2:9" ht="15" customHeight="1" x14ac:dyDescent="0.2">
      <c r="B32" t="s">
        <v>57</v>
      </c>
      <c r="C32" s="12">
        <v>28</v>
      </c>
      <c r="D32" s="8">
        <v>3.64</v>
      </c>
      <c r="E32" s="12">
        <v>11</v>
      </c>
      <c r="F32" s="8">
        <v>2.39</v>
      </c>
      <c r="G32" s="12">
        <v>17</v>
      </c>
      <c r="H32" s="8">
        <v>5.7</v>
      </c>
      <c r="I32" s="12">
        <v>0</v>
      </c>
    </row>
    <row r="33" spans="2:9" ht="15" customHeight="1" x14ac:dyDescent="0.2">
      <c r="B33" t="s">
        <v>58</v>
      </c>
      <c r="C33" s="12">
        <v>24</v>
      </c>
      <c r="D33" s="8">
        <v>3.12</v>
      </c>
      <c r="E33" s="12">
        <v>17</v>
      </c>
      <c r="F33" s="8">
        <v>3.69</v>
      </c>
      <c r="G33" s="12">
        <v>7</v>
      </c>
      <c r="H33" s="8">
        <v>2.35</v>
      </c>
      <c r="I33" s="12">
        <v>0</v>
      </c>
    </row>
    <row r="34" spans="2:9" ht="15" customHeight="1" x14ac:dyDescent="0.2">
      <c r="B34" t="s">
        <v>68</v>
      </c>
      <c r="C34" s="12">
        <v>20</v>
      </c>
      <c r="D34" s="8">
        <v>2.6</v>
      </c>
      <c r="E34" s="12">
        <v>16</v>
      </c>
      <c r="F34" s="8">
        <v>3.47</v>
      </c>
      <c r="G34" s="12">
        <v>4</v>
      </c>
      <c r="H34" s="8">
        <v>1.34</v>
      </c>
      <c r="I34" s="12">
        <v>0</v>
      </c>
    </row>
    <row r="35" spans="2:9" ht="15" customHeight="1" x14ac:dyDescent="0.2">
      <c r="B35" t="s">
        <v>70</v>
      </c>
      <c r="C35" s="12">
        <v>20</v>
      </c>
      <c r="D35" s="8">
        <v>2.6</v>
      </c>
      <c r="E35" s="12">
        <v>16</v>
      </c>
      <c r="F35" s="8">
        <v>3.47</v>
      </c>
      <c r="G35" s="12">
        <v>4</v>
      </c>
      <c r="H35" s="8">
        <v>1.34</v>
      </c>
      <c r="I35" s="12">
        <v>0</v>
      </c>
    </row>
    <row r="36" spans="2:9" ht="15" customHeight="1" x14ac:dyDescent="0.2">
      <c r="B36" t="s">
        <v>59</v>
      </c>
      <c r="C36" s="12">
        <v>19</v>
      </c>
      <c r="D36" s="8">
        <v>2.4700000000000002</v>
      </c>
      <c r="E36" s="12">
        <v>11</v>
      </c>
      <c r="F36" s="8">
        <v>2.39</v>
      </c>
      <c r="G36" s="12">
        <v>8</v>
      </c>
      <c r="H36" s="8">
        <v>2.68</v>
      </c>
      <c r="I36" s="12">
        <v>0</v>
      </c>
    </row>
    <row r="37" spans="2:9" ht="15" customHeight="1" x14ac:dyDescent="0.2">
      <c r="B37" t="s">
        <v>62</v>
      </c>
      <c r="C37" s="12">
        <v>16</v>
      </c>
      <c r="D37" s="8">
        <v>2.08</v>
      </c>
      <c r="E37" s="12">
        <v>10</v>
      </c>
      <c r="F37" s="8">
        <v>2.17</v>
      </c>
      <c r="G37" s="12">
        <v>6</v>
      </c>
      <c r="H37" s="8">
        <v>2.0099999999999998</v>
      </c>
      <c r="I37" s="12">
        <v>0</v>
      </c>
    </row>
    <row r="38" spans="2:9" ht="15" customHeight="1" x14ac:dyDescent="0.2">
      <c r="B38" t="s">
        <v>63</v>
      </c>
      <c r="C38" s="12">
        <v>16</v>
      </c>
      <c r="D38" s="8">
        <v>2.08</v>
      </c>
      <c r="E38" s="12">
        <v>9</v>
      </c>
      <c r="F38" s="8">
        <v>1.95</v>
      </c>
      <c r="G38" s="12">
        <v>7</v>
      </c>
      <c r="H38" s="8">
        <v>2.35</v>
      </c>
      <c r="I38" s="12">
        <v>0</v>
      </c>
    </row>
    <row r="39" spans="2:9" ht="15" customHeight="1" x14ac:dyDescent="0.2">
      <c r="B39" t="s">
        <v>81</v>
      </c>
      <c r="C39" s="12">
        <v>12</v>
      </c>
      <c r="D39" s="8">
        <v>1.56</v>
      </c>
      <c r="E39" s="12">
        <v>7</v>
      </c>
      <c r="F39" s="8">
        <v>1.52</v>
      </c>
      <c r="G39" s="12">
        <v>5</v>
      </c>
      <c r="H39" s="8">
        <v>1.68</v>
      </c>
      <c r="I39" s="12">
        <v>0</v>
      </c>
    </row>
    <row r="40" spans="2:9" ht="15" customHeight="1" x14ac:dyDescent="0.2">
      <c r="B40" t="s">
        <v>55</v>
      </c>
      <c r="C40" s="12">
        <v>11</v>
      </c>
      <c r="D40" s="8">
        <v>1.43</v>
      </c>
      <c r="E40" s="12">
        <v>5</v>
      </c>
      <c r="F40" s="8">
        <v>1.08</v>
      </c>
      <c r="G40" s="12">
        <v>6</v>
      </c>
      <c r="H40" s="8">
        <v>2.0099999999999998</v>
      </c>
      <c r="I40" s="12">
        <v>0</v>
      </c>
    </row>
    <row r="41" spans="2:9" ht="15" customHeight="1" x14ac:dyDescent="0.2">
      <c r="B41" t="s">
        <v>83</v>
      </c>
      <c r="C41" s="12">
        <v>11</v>
      </c>
      <c r="D41" s="8">
        <v>1.43</v>
      </c>
      <c r="E41" s="12">
        <v>1</v>
      </c>
      <c r="F41" s="8">
        <v>0.22</v>
      </c>
      <c r="G41" s="12">
        <v>10</v>
      </c>
      <c r="H41" s="8">
        <v>3.36</v>
      </c>
      <c r="I41" s="12">
        <v>0</v>
      </c>
    </row>
    <row r="42" spans="2:9" ht="15" customHeight="1" x14ac:dyDescent="0.2">
      <c r="B42" t="s">
        <v>71</v>
      </c>
      <c r="C42" s="12">
        <v>11</v>
      </c>
      <c r="D42" s="8">
        <v>1.43</v>
      </c>
      <c r="E42" s="12">
        <v>1</v>
      </c>
      <c r="F42" s="8">
        <v>0.22</v>
      </c>
      <c r="G42" s="12">
        <v>10</v>
      </c>
      <c r="H42" s="8">
        <v>3.36</v>
      </c>
      <c r="I42" s="12">
        <v>0</v>
      </c>
    </row>
    <row r="43" spans="2:9" ht="15" customHeight="1" x14ac:dyDescent="0.2">
      <c r="B43" t="s">
        <v>87</v>
      </c>
      <c r="C43" s="12">
        <v>11</v>
      </c>
      <c r="D43" s="8">
        <v>1.43</v>
      </c>
      <c r="E43" s="12">
        <v>4</v>
      </c>
      <c r="F43" s="8">
        <v>0.87</v>
      </c>
      <c r="G43" s="12">
        <v>7</v>
      </c>
      <c r="H43" s="8">
        <v>2.35</v>
      </c>
      <c r="I43" s="12">
        <v>0</v>
      </c>
    </row>
    <row r="46" spans="2:9" ht="33" customHeight="1" x14ac:dyDescent="0.2">
      <c r="B46" t="s">
        <v>225</v>
      </c>
      <c r="C46" s="10" t="s">
        <v>44</v>
      </c>
      <c r="D46" s="10" t="s">
        <v>45</v>
      </c>
      <c r="E46" s="10" t="s">
        <v>46</v>
      </c>
      <c r="F46" s="10" t="s">
        <v>47</v>
      </c>
      <c r="G46" s="10" t="s">
        <v>48</v>
      </c>
      <c r="H46" s="10" t="s">
        <v>49</v>
      </c>
      <c r="I46" s="10" t="s">
        <v>50</v>
      </c>
    </row>
    <row r="47" spans="2:9" ht="15" customHeight="1" x14ac:dyDescent="0.2">
      <c r="B47" t="s">
        <v>115</v>
      </c>
      <c r="C47" s="12">
        <v>114</v>
      </c>
      <c r="D47" s="8">
        <v>14.82</v>
      </c>
      <c r="E47" s="12">
        <v>102</v>
      </c>
      <c r="F47" s="8">
        <v>22.13</v>
      </c>
      <c r="G47" s="12">
        <v>12</v>
      </c>
      <c r="H47" s="8">
        <v>4.03</v>
      </c>
      <c r="I47" s="12">
        <v>0</v>
      </c>
    </row>
    <row r="48" spans="2:9" ht="15" customHeight="1" x14ac:dyDescent="0.2">
      <c r="B48" t="s">
        <v>123</v>
      </c>
      <c r="C48" s="12">
        <v>43</v>
      </c>
      <c r="D48" s="8">
        <v>5.59</v>
      </c>
      <c r="E48" s="12">
        <v>39</v>
      </c>
      <c r="F48" s="8">
        <v>8.4600000000000009</v>
      </c>
      <c r="G48" s="12">
        <v>4</v>
      </c>
      <c r="H48" s="8">
        <v>1.34</v>
      </c>
      <c r="I48" s="12">
        <v>0</v>
      </c>
    </row>
    <row r="49" spans="2:9" ht="15" customHeight="1" x14ac:dyDescent="0.2">
      <c r="B49" t="s">
        <v>124</v>
      </c>
      <c r="C49" s="12">
        <v>25</v>
      </c>
      <c r="D49" s="8">
        <v>3.25</v>
      </c>
      <c r="E49" s="12">
        <v>21</v>
      </c>
      <c r="F49" s="8">
        <v>4.5599999999999996</v>
      </c>
      <c r="G49" s="12">
        <v>4</v>
      </c>
      <c r="H49" s="8">
        <v>1.34</v>
      </c>
      <c r="I49" s="12">
        <v>0</v>
      </c>
    </row>
    <row r="50" spans="2:9" ht="15" customHeight="1" x14ac:dyDescent="0.2">
      <c r="B50" t="s">
        <v>119</v>
      </c>
      <c r="C50" s="12">
        <v>23</v>
      </c>
      <c r="D50" s="8">
        <v>2.99</v>
      </c>
      <c r="E50" s="12">
        <v>21</v>
      </c>
      <c r="F50" s="8">
        <v>4.5599999999999996</v>
      </c>
      <c r="G50" s="12">
        <v>2</v>
      </c>
      <c r="H50" s="8">
        <v>0.67</v>
      </c>
      <c r="I50" s="12">
        <v>0</v>
      </c>
    </row>
    <row r="51" spans="2:9" ht="15" customHeight="1" x14ac:dyDescent="0.2">
      <c r="B51" t="s">
        <v>107</v>
      </c>
      <c r="C51" s="12">
        <v>21</v>
      </c>
      <c r="D51" s="8">
        <v>2.73</v>
      </c>
      <c r="E51" s="12">
        <v>3</v>
      </c>
      <c r="F51" s="8">
        <v>0.65</v>
      </c>
      <c r="G51" s="12">
        <v>18</v>
      </c>
      <c r="H51" s="8">
        <v>6.04</v>
      </c>
      <c r="I51" s="12">
        <v>0</v>
      </c>
    </row>
    <row r="52" spans="2:9" ht="15" customHeight="1" x14ac:dyDescent="0.2">
      <c r="B52" t="s">
        <v>126</v>
      </c>
      <c r="C52" s="12">
        <v>20</v>
      </c>
      <c r="D52" s="8">
        <v>2.6</v>
      </c>
      <c r="E52" s="12">
        <v>16</v>
      </c>
      <c r="F52" s="8">
        <v>3.47</v>
      </c>
      <c r="G52" s="12">
        <v>4</v>
      </c>
      <c r="H52" s="8">
        <v>1.34</v>
      </c>
      <c r="I52" s="12">
        <v>0</v>
      </c>
    </row>
    <row r="53" spans="2:9" ht="15" customHeight="1" x14ac:dyDescent="0.2">
      <c r="B53" t="s">
        <v>129</v>
      </c>
      <c r="C53" s="12">
        <v>17</v>
      </c>
      <c r="D53" s="8">
        <v>2.21</v>
      </c>
      <c r="E53" s="12">
        <v>6</v>
      </c>
      <c r="F53" s="8">
        <v>1.3</v>
      </c>
      <c r="G53" s="12">
        <v>11</v>
      </c>
      <c r="H53" s="8">
        <v>3.69</v>
      </c>
      <c r="I53" s="12">
        <v>0</v>
      </c>
    </row>
    <row r="54" spans="2:9" ht="15" customHeight="1" x14ac:dyDescent="0.2">
      <c r="B54" t="s">
        <v>134</v>
      </c>
      <c r="C54" s="12">
        <v>16</v>
      </c>
      <c r="D54" s="8">
        <v>2.08</v>
      </c>
      <c r="E54" s="12">
        <v>8</v>
      </c>
      <c r="F54" s="8">
        <v>1.74</v>
      </c>
      <c r="G54" s="12">
        <v>8</v>
      </c>
      <c r="H54" s="8">
        <v>2.68</v>
      </c>
      <c r="I54" s="12">
        <v>0</v>
      </c>
    </row>
    <row r="55" spans="2:9" ht="15" customHeight="1" x14ac:dyDescent="0.2">
      <c r="B55" t="s">
        <v>118</v>
      </c>
      <c r="C55" s="12">
        <v>16</v>
      </c>
      <c r="D55" s="8">
        <v>2.08</v>
      </c>
      <c r="E55" s="12">
        <v>11</v>
      </c>
      <c r="F55" s="8">
        <v>2.39</v>
      </c>
      <c r="G55" s="12">
        <v>5</v>
      </c>
      <c r="H55" s="8">
        <v>1.68</v>
      </c>
      <c r="I55" s="12">
        <v>0</v>
      </c>
    </row>
    <row r="56" spans="2:9" ht="15" customHeight="1" x14ac:dyDescent="0.2">
      <c r="B56" t="s">
        <v>122</v>
      </c>
      <c r="C56" s="12">
        <v>16</v>
      </c>
      <c r="D56" s="8">
        <v>2.08</v>
      </c>
      <c r="E56" s="12">
        <v>16</v>
      </c>
      <c r="F56" s="8">
        <v>3.47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113</v>
      </c>
      <c r="C57" s="12">
        <v>15</v>
      </c>
      <c r="D57" s="8">
        <v>1.95</v>
      </c>
      <c r="E57" s="12">
        <v>4</v>
      </c>
      <c r="F57" s="8">
        <v>0.87</v>
      </c>
      <c r="G57" s="12">
        <v>11</v>
      </c>
      <c r="H57" s="8">
        <v>3.69</v>
      </c>
      <c r="I57" s="12">
        <v>0</v>
      </c>
    </row>
    <row r="58" spans="2:9" ht="15" customHeight="1" x14ac:dyDescent="0.2">
      <c r="B58" t="s">
        <v>110</v>
      </c>
      <c r="C58" s="12">
        <v>14</v>
      </c>
      <c r="D58" s="8">
        <v>1.82</v>
      </c>
      <c r="E58" s="12">
        <v>8</v>
      </c>
      <c r="F58" s="8">
        <v>1.74</v>
      </c>
      <c r="G58" s="12">
        <v>6</v>
      </c>
      <c r="H58" s="8">
        <v>2.0099999999999998</v>
      </c>
      <c r="I58" s="12">
        <v>0</v>
      </c>
    </row>
    <row r="59" spans="2:9" ht="15" customHeight="1" x14ac:dyDescent="0.2">
      <c r="B59" t="s">
        <v>120</v>
      </c>
      <c r="C59" s="12">
        <v>14</v>
      </c>
      <c r="D59" s="8">
        <v>1.82</v>
      </c>
      <c r="E59" s="12">
        <v>13</v>
      </c>
      <c r="F59" s="8">
        <v>2.82</v>
      </c>
      <c r="G59" s="12">
        <v>1</v>
      </c>
      <c r="H59" s="8">
        <v>0.34</v>
      </c>
      <c r="I59" s="12">
        <v>0</v>
      </c>
    </row>
    <row r="60" spans="2:9" ht="15" customHeight="1" x14ac:dyDescent="0.2">
      <c r="B60" t="s">
        <v>125</v>
      </c>
      <c r="C60" s="12">
        <v>13</v>
      </c>
      <c r="D60" s="8">
        <v>1.69</v>
      </c>
      <c r="E60" s="12">
        <v>11</v>
      </c>
      <c r="F60" s="8">
        <v>2.39</v>
      </c>
      <c r="G60" s="12">
        <v>2</v>
      </c>
      <c r="H60" s="8">
        <v>0.67</v>
      </c>
      <c r="I60" s="12">
        <v>0</v>
      </c>
    </row>
    <row r="61" spans="2:9" ht="15" customHeight="1" x14ac:dyDescent="0.2">
      <c r="B61" t="s">
        <v>111</v>
      </c>
      <c r="C61" s="12">
        <v>12</v>
      </c>
      <c r="D61" s="8">
        <v>1.56</v>
      </c>
      <c r="E61" s="12">
        <v>8</v>
      </c>
      <c r="F61" s="8">
        <v>1.74</v>
      </c>
      <c r="G61" s="12">
        <v>4</v>
      </c>
      <c r="H61" s="8">
        <v>1.34</v>
      </c>
      <c r="I61" s="12">
        <v>0</v>
      </c>
    </row>
    <row r="62" spans="2:9" ht="15" customHeight="1" x14ac:dyDescent="0.2">
      <c r="B62" t="s">
        <v>112</v>
      </c>
      <c r="C62" s="12">
        <v>12</v>
      </c>
      <c r="D62" s="8">
        <v>1.56</v>
      </c>
      <c r="E62" s="12">
        <v>9</v>
      </c>
      <c r="F62" s="8">
        <v>1.95</v>
      </c>
      <c r="G62" s="12">
        <v>3</v>
      </c>
      <c r="H62" s="8">
        <v>1.01</v>
      </c>
      <c r="I62" s="12">
        <v>0</v>
      </c>
    </row>
    <row r="63" spans="2:9" ht="15" customHeight="1" x14ac:dyDescent="0.2">
      <c r="B63" t="s">
        <v>133</v>
      </c>
      <c r="C63" s="12">
        <v>11</v>
      </c>
      <c r="D63" s="8">
        <v>1.43</v>
      </c>
      <c r="E63" s="12">
        <v>6</v>
      </c>
      <c r="F63" s="8">
        <v>1.3</v>
      </c>
      <c r="G63" s="12">
        <v>5</v>
      </c>
      <c r="H63" s="8">
        <v>1.68</v>
      </c>
      <c r="I63" s="12">
        <v>0</v>
      </c>
    </row>
    <row r="64" spans="2:9" ht="15" customHeight="1" x14ac:dyDescent="0.2">
      <c r="B64" t="s">
        <v>109</v>
      </c>
      <c r="C64" s="12">
        <v>10</v>
      </c>
      <c r="D64" s="8">
        <v>1.3</v>
      </c>
      <c r="E64" s="12">
        <v>4</v>
      </c>
      <c r="F64" s="8">
        <v>0.87</v>
      </c>
      <c r="G64" s="12">
        <v>6</v>
      </c>
      <c r="H64" s="8">
        <v>2.0099999999999998</v>
      </c>
      <c r="I64" s="12">
        <v>0</v>
      </c>
    </row>
    <row r="65" spans="2:9" ht="15" customHeight="1" x14ac:dyDescent="0.2">
      <c r="B65" t="s">
        <v>127</v>
      </c>
      <c r="C65" s="12">
        <v>10</v>
      </c>
      <c r="D65" s="8">
        <v>1.3</v>
      </c>
      <c r="E65" s="12">
        <v>4</v>
      </c>
      <c r="F65" s="8">
        <v>0.87</v>
      </c>
      <c r="G65" s="12">
        <v>6</v>
      </c>
      <c r="H65" s="8">
        <v>2.0099999999999998</v>
      </c>
      <c r="I65" s="12">
        <v>0</v>
      </c>
    </row>
    <row r="66" spans="2:9" ht="15" customHeight="1" x14ac:dyDescent="0.2">
      <c r="B66" t="s">
        <v>152</v>
      </c>
      <c r="C66" s="12">
        <v>9</v>
      </c>
      <c r="D66" s="8">
        <v>1.17</v>
      </c>
      <c r="E66" s="12">
        <v>2</v>
      </c>
      <c r="F66" s="8">
        <v>0.43</v>
      </c>
      <c r="G66" s="12">
        <v>7</v>
      </c>
      <c r="H66" s="8">
        <v>2.35</v>
      </c>
      <c r="I66" s="12">
        <v>0</v>
      </c>
    </row>
    <row r="67" spans="2:9" ht="15" customHeight="1" x14ac:dyDescent="0.2">
      <c r="B67" t="s">
        <v>116</v>
      </c>
      <c r="C67" s="12">
        <v>9</v>
      </c>
      <c r="D67" s="8">
        <v>1.17</v>
      </c>
      <c r="E67" s="12">
        <v>4</v>
      </c>
      <c r="F67" s="8">
        <v>0.87</v>
      </c>
      <c r="G67" s="12">
        <v>5</v>
      </c>
      <c r="H67" s="8">
        <v>1.68</v>
      </c>
      <c r="I67" s="12">
        <v>0</v>
      </c>
    </row>
    <row r="69" spans="2:9" ht="15" customHeight="1" x14ac:dyDescent="0.2">
      <c r="B69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BECF1-58C8-42F6-91B9-714A67DD78AB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240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75</v>
      </c>
      <c r="D6" s="8">
        <v>16.41</v>
      </c>
      <c r="E6" s="12">
        <v>32</v>
      </c>
      <c r="F6" s="8">
        <v>11.11</v>
      </c>
      <c r="G6" s="12">
        <v>43</v>
      </c>
      <c r="H6" s="8">
        <v>28.1</v>
      </c>
      <c r="I6" s="12">
        <v>0</v>
      </c>
    </row>
    <row r="7" spans="2:9" ht="15" customHeight="1" x14ac:dyDescent="0.2">
      <c r="B7" t="s">
        <v>30</v>
      </c>
      <c r="C7" s="12">
        <v>79</v>
      </c>
      <c r="D7" s="8">
        <v>17.29</v>
      </c>
      <c r="E7" s="12">
        <v>53</v>
      </c>
      <c r="F7" s="8">
        <v>18.399999999999999</v>
      </c>
      <c r="G7" s="12">
        <v>26</v>
      </c>
      <c r="H7" s="8">
        <v>16.989999999999998</v>
      </c>
      <c r="I7" s="12">
        <v>0</v>
      </c>
    </row>
    <row r="8" spans="2:9" ht="15" customHeight="1" x14ac:dyDescent="0.2">
      <c r="B8" t="s">
        <v>31</v>
      </c>
      <c r="C8" s="12">
        <v>3</v>
      </c>
      <c r="D8" s="8">
        <v>0.66</v>
      </c>
      <c r="E8" s="12">
        <v>0</v>
      </c>
      <c r="F8" s="8">
        <v>0</v>
      </c>
      <c r="G8" s="12">
        <v>3</v>
      </c>
      <c r="H8" s="8">
        <v>1.96</v>
      </c>
      <c r="I8" s="12">
        <v>0</v>
      </c>
    </row>
    <row r="9" spans="2:9" ht="15" customHeight="1" x14ac:dyDescent="0.2">
      <c r="B9" t="s">
        <v>32</v>
      </c>
      <c r="C9" s="12">
        <v>1</v>
      </c>
      <c r="D9" s="8">
        <v>0.22</v>
      </c>
      <c r="E9" s="12">
        <v>0</v>
      </c>
      <c r="F9" s="8">
        <v>0</v>
      </c>
      <c r="G9" s="12">
        <v>1</v>
      </c>
      <c r="H9" s="8">
        <v>0.65</v>
      </c>
      <c r="I9" s="12">
        <v>0</v>
      </c>
    </row>
    <row r="10" spans="2:9" ht="15" customHeight="1" x14ac:dyDescent="0.2">
      <c r="B10" t="s">
        <v>33</v>
      </c>
      <c r="C10" s="12">
        <v>6</v>
      </c>
      <c r="D10" s="8">
        <v>1.31</v>
      </c>
      <c r="E10" s="12">
        <v>1</v>
      </c>
      <c r="F10" s="8">
        <v>0.35</v>
      </c>
      <c r="G10" s="12">
        <v>5</v>
      </c>
      <c r="H10" s="8">
        <v>3.27</v>
      </c>
      <c r="I10" s="12">
        <v>0</v>
      </c>
    </row>
    <row r="11" spans="2:9" ht="15" customHeight="1" x14ac:dyDescent="0.2">
      <c r="B11" t="s">
        <v>34</v>
      </c>
      <c r="C11" s="12">
        <v>116</v>
      </c>
      <c r="D11" s="8">
        <v>25.38</v>
      </c>
      <c r="E11" s="12">
        <v>79</v>
      </c>
      <c r="F11" s="8">
        <v>27.43</v>
      </c>
      <c r="G11" s="12">
        <v>36</v>
      </c>
      <c r="H11" s="8">
        <v>23.53</v>
      </c>
      <c r="I11" s="12">
        <v>1</v>
      </c>
    </row>
    <row r="12" spans="2:9" ht="15" customHeight="1" x14ac:dyDescent="0.2">
      <c r="B12" t="s">
        <v>35</v>
      </c>
      <c r="C12" s="12">
        <v>3</v>
      </c>
      <c r="D12" s="8">
        <v>0.66</v>
      </c>
      <c r="E12" s="12">
        <v>1</v>
      </c>
      <c r="F12" s="8">
        <v>0.35</v>
      </c>
      <c r="G12" s="12">
        <v>2</v>
      </c>
      <c r="H12" s="8">
        <v>1.31</v>
      </c>
      <c r="I12" s="12">
        <v>0</v>
      </c>
    </row>
    <row r="13" spans="2:9" ht="15" customHeight="1" x14ac:dyDescent="0.2">
      <c r="B13" t="s">
        <v>36</v>
      </c>
      <c r="C13" s="12">
        <v>15</v>
      </c>
      <c r="D13" s="8">
        <v>3.28</v>
      </c>
      <c r="E13" s="12">
        <v>6</v>
      </c>
      <c r="F13" s="8">
        <v>2.08</v>
      </c>
      <c r="G13" s="12">
        <v>8</v>
      </c>
      <c r="H13" s="8">
        <v>5.23</v>
      </c>
      <c r="I13" s="12">
        <v>0</v>
      </c>
    </row>
    <row r="14" spans="2:9" ht="15" customHeight="1" x14ac:dyDescent="0.2">
      <c r="B14" t="s">
        <v>37</v>
      </c>
      <c r="C14" s="12">
        <v>15</v>
      </c>
      <c r="D14" s="8">
        <v>3.28</v>
      </c>
      <c r="E14" s="12">
        <v>9</v>
      </c>
      <c r="F14" s="8">
        <v>3.13</v>
      </c>
      <c r="G14" s="12">
        <v>4</v>
      </c>
      <c r="H14" s="8">
        <v>2.61</v>
      </c>
      <c r="I14" s="12">
        <v>0</v>
      </c>
    </row>
    <row r="15" spans="2:9" ht="15" customHeight="1" x14ac:dyDescent="0.2">
      <c r="B15" t="s">
        <v>38</v>
      </c>
      <c r="C15" s="12">
        <v>46</v>
      </c>
      <c r="D15" s="8">
        <v>10.07</v>
      </c>
      <c r="E15" s="12">
        <v>37</v>
      </c>
      <c r="F15" s="8">
        <v>12.85</v>
      </c>
      <c r="G15" s="12">
        <v>8</v>
      </c>
      <c r="H15" s="8">
        <v>5.23</v>
      </c>
      <c r="I15" s="12">
        <v>0</v>
      </c>
    </row>
    <row r="16" spans="2:9" ht="15" customHeight="1" x14ac:dyDescent="0.2">
      <c r="B16" t="s">
        <v>39</v>
      </c>
      <c r="C16" s="12">
        <v>43</v>
      </c>
      <c r="D16" s="8">
        <v>9.41</v>
      </c>
      <c r="E16" s="12">
        <v>41</v>
      </c>
      <c r="F16" s="8">
        <v>14.24</v>
      </c>
      <c r="G16" s="12">
        <v>1</v>
      </c>
      <c r="H16" s="8">
        <v>0.65</v>
      </c>
      <c r="I16" s="12">
        <v>0</v>
      </c>
    </row>
    <row r="17" spans="2:9" ht="15" customHeight="1" x14ac:dyDescent="0.2">
      <c r="B17" t="s">
        <v>40</v>
      </c>
      <c r="C17" s="12">
        <v>17</v>
      </c>
      <c r="D17" s="8">
        <v>3.72</v>
      </c>
      <c r="E17" s="12">
        <v>8</v>
      </c>
      <c r="F17" s="8">
        <v>2.78</v>
      </c>
      <c r="G17" s="12">
        <v>2</v>
      </c>
      <c r="H17" s="8">
        <v>1.31</v>
      </c>
      <c r="I17" s="12">
        <v>0</v>
      </c>
    </row>
    <row r="18" spans="2:9" ht="15" customHeight="1" x14ac:dyDescent="0.2">
      <c r="B18" t="s">
        <v>41</v>
      </c>
      <c r="C18" s="12">
        <v>19</v>
      </c>
      <c r="D18" s="8">
        <v>4.16</v>
      </c>
      <c r="E18" s="12">
        <v>10</v>
      </c>
      <c r="F18" s="8">
        <v>3.47</v>
      </c>
      <c r="G18" s="12">
        <v>6</v>
      </c>
      <c r="H18" s="8">
        <v>3.92</v>
      </c>
      <c r="I18" s="12">
        <v>0</v>
      </c>
    </row>
    <row r="19" spans="2:9" ht="15" customHeight="1" x14ac:dyDescent="0.2">
      <c r="B19" t="s">
        <v>42</v>
      </c>
      <c r="C19" s="12">
        <v>19</v>
      </c>
      <c r="D19" s="8">
        <v>4.16</v>
      </c>
      <c r="E19" s="12">
        <v>11</v>
      </c>
      <c r="F19" s="8">
        <v>3.82</v>
      </c>
      <c r="G19" s="12">
        <v>8</v>
      </c>
      <c r="H19" s="8">
        <v>5.23</v>
      </c>
      <c r="I19" s="12">
        <v>0</v>
      </c>
    </row>
    <row r="20" spans="2:9" ht="15" customHeight="1" x14ac:dyDescent="0.2">
      <c r="B20" s="9" t="s">
        <v>223</v>
      </c>
      <c r="C20" s="12">
        <f>SUM(LTBL_19346[総数／事業所数])</f>
        <v>457</v>
      </c>
      <c r="E20" s="12">
        <f>SUBTOTAL(109,LTBL_19346[個人／事業所数])</f>
        <v>288</v>
      </c>
      <c r="G20" s="12">
        <f>SUBTOTAL(109,LTBL_19346[法人／事業所数])</f>
        <v>153</v>
      </c>
      <c r="I20" s="12">
        <f>SUBTOTAL(109,LTBL_19346[法人以外の団体／事業所数])</f>
        <v>1</v>
      </c>
    </row>
    <row r="21" spans="2:9" ht="15" customHeight="1" x14ac:dyDescent="0.2">
      <c r="E21" s="11">
        <f>LTBL_19346[[#Totals],[個人／事業所数]]/LTBL_19346[[#Totals],[総数／事業所数]]</f>
        <v>0.63019693654266962</v>
      </c>
      <c r="G21" s="11">
        <f>LTBL_19346[[#Totals],[法人／事業所数]]/LTBL_19346[[#Totals],[総数／事業所数]]</f>
        <v>0.33479212253829321</v>
      </c>
      <c r="I21" s="11">
        <f>LTBL_19346[[#Totals],[法人以外の団体／事業所数]]/LTBL_19346[[#Totals],[総数／事業所数]]</f>
        <v>2.1881838074398249E-3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66</v>
      </c>
      <c r="C24" s="12">
        <v>38</v>
      </c>
      <c r="D24" s="8">
        <v>8.32</v>
      </c>
      <c r="E24" s="12">
        <v>37</v>
      </c>
      <c r="F24" s="8">
        <v>12.85</v>
      </c>
      <c r="G24" s="12">
        <v>1</v>
      </c>
      <c r="H24" s="8">
        <v>0.65</v>
      </c>
      <c r="I24" s="12">
        <v>0</v>
      </c>
    </row>
    <row r="25" spans="2:9" ht="15" customHeight="1" x14ac:dyDescent="0.2">
      <c r="B25" t="s">
        <v>65</v>
      </c>
      <c r="C25" s="12">
        <v>36</v>
      </c>
      <c r="D25" s="8">
        <v>7.88</v>
      </c>
      <c r="E25" s="12">
        <v>32</v>
      </c>
      <c r="F25" s="8">
        <v>11.11</v>
      </c>
      <c r="G25" s="12">
        <v>4</v>
      </c>
      <c r="H25" s="8">
        <v>2.61</v>
      </c>
      <c r="I25" s="12">
        <v>0</v>
      </c>
    </row>
    <row r="26" spans="2:9" ht="15" customHeight="1" x14ac:dyDescent="0.2">
      <c r="B26" t="s">
        <v>51</v>
      </c>
      <c r="C26" s="12">
        <v>35</v>
      </c>
      <c r="D26" s="8">
        <v>7.66</v>
      </c>
      <c r="E26" s="12">
        <v>9</v>
      </c>
      <c r="F26" s="8">
        <v>3.13</v>
      </c>
      <c r="G26" s="12">
        <v>26</v>
      </c>
      <c r="H26" s="8">
        <v>16.989999999999998</v>
      </c>
      <c r="I26" s="12">
        <v>0</v>
      </c>
    </row>
    <row r="27" spans="2:9" ht="15" customHeight="1" x14ac:dyDescent="0.2">
      <c r="B27" t="s">
        <v>55</v>
      </c>
      <c r="C27" s="12">
        <v>31</v>
      </c>
      <c r="D27" s="8">
        <v>6.78</v>
      </c>
      <c r="E27" s="12">
        <v>23</v>
      </c>
      <c r="F27" s="8">
        <v>7.99</v>
      </c>
      <c r="G27" s="12">
        <v>8</v>
      </c>
      <c r="H27" s="8">
        <v>5.23</v>
      </c>
      <c r="I27" s="12">
        <v>0</v>
      </c>
    </row>
    <row r="28" spans="2:9" ht="15" customHeight="1" x14ac:dyDescent="0.2">
      <c r="B28" t="s">
        <v>60</v>
      </c>
      <c r="C28" s="12">
        <v>30</v>
      </c>
      <c r="D28" s="8">
        <v>6.56</v>
      </c>
      <c r="E28" s="12">
        <v>16</v>
      </c>
      <c r="F28" s="8">
        <v>5.56</v>
      </c>
      <c r="G28" s="12">
        <v>14</v>
      </c>
      <c r="H28" s="8">
        <v>9.15</v>
      </c>
      <c r="I28" s="12">
        <v>0</v>
      </c>
    </row>
    <row r="29" spans="2:9" ht="15" customHeight="1" x14ac:dyDescent="0.2">
      <c r="B29" t="s">
        <v>58</v>
      </c>
      <c r="C29" s="12">
        <v>27</v>
      </c>
      <c r="D29" s="8">
        <v>5.91</v>
      </c>
      <c r="E29" s="12">
        <v>24</v>
      </c>
      <c r="F29" s="8">
        <v>8.33</v>
      </c>
      <c r="G29" s="12">
        <v>2</v>
      </c>
      <c r="H29" s="8">
        <v>1.31</v>
      </c>
      <c r="I29" s="12">
        <v>1</v>
      </c>
    </row>
    <row r="30" spans="2:9" ht="15" customHeight="1" x14ac:dyDescent="0.2">
      <c r="B30" t="s">
        <v>52</v>
      </c>
      <c r="C30" s="12">
        <v>25</v>
      </c>
      <c r="D30" s="8">
        <v>5.47</v>
      </c>
      <c r="E30" s="12">
        <v>16</v>
      </c>
      <c r="F30" s="8">
        <v>5.56</v>
      </c>
      <c r="G30" s="12">
        <v>9</v>
      </c>
      <c r="H30" s="8">
        <v>5.88</v>
      </c>
      <c r="I30" s="12">
        <v>0</v>
      </c>
    </row>
    <row r="31" spans="2:9" ht="15" customHeight="1" x14ac:dyDescent="0.2">
      <c r="B31" t="s">
        <v>56</v>
      </c>
      <c r="C31" s="12">
        <v>22</v>
      </c>
      <c r="D31" s="8">
        <v>4.8099999999999996</v>
      </c>
      <c r="E31" s="12">
        <v>11</v>
      </c>
      <c r="F31" s="8">
        <v>3.82</v>
      </c>
      <c r="G31" s="12">
        <v>11</v>
      </c>
      <c r="H31" s="8">
        <v>7.19</v>
      </c>
      <c r="I31" s="12">
        <v>0</v>
      </c>
    </row>
    <row r="32" spans="2:9" ht="15" customHeight="1" x14ac:dyDescent="0.2">
      <c r="B32" t="s">
        <v>67</v>
      </c>
      <c r="C32" s="12">
        <v>17</v>
      </c>
      <c r="D32" s="8">
        <v>3.72</v>
      </c>
      <c r="E32" s="12">
        <v>8</v>
      </c>
      <c r="F32" s="8">
        <v>2.78</v>
      </c>
      <c r="G32" s="12">
        <v>2</v>
      </c>
      <c r="H32" s="8">
        <v>1.31</v>
      </c>
      <c r="I32" s="12">
        <v>0</v>
      </c>
    </row>
    <row r="33" spans="2:9" ht="15" customHeight="1" x14ac:dyDescent="0.2">
      <c r="B33" t="s">
        <v>53</v>
      </c>
      <c r="C33" s="12">
        <v>15</v>
      </c>
      <c r="D33" s="8">
        <v>3.28</v>
      </c>
      <c r="E33" s="12">
        <v>7</v>
      </c>
      <c r="F33" s="8">
        <v>2.4300000000000002</v>
      </c>
      <c r="G33" s="12">
        <v>8</v>
      </c>
      <c r="H33" s="8">
        <v>5.23</v>
      </c>
      <c r="I33" s="12">
        <v>0</v>
      </c>
    </row>
    <row r="34" spans="2:9" ht="15" customHeight="1" x14ac:dyDescent="0.2">
      <c r="B34" t="s">
        <v>57</v>
      </c>
      <c r="C34" s="12">
        <v>14</v>
      </c>
      <c r="D34" s="8">
        <v>3.06</v>
      </c>
      <c r="E34" s="12">
        <v>13</v>
      </c>
      <c r="F34" s="8">
        <v>4.51</v>
      </c>
      <c r="G34" s="12">
        <v>1</v>
      </c>
      <c r="H34" s="8">
        <v>0.65</v>
      </c>
      <c r="I34" s="12">
        <v>0</v>
      </c>
    </row>
    <row r="35" spans="2:9" ht="15" customHeight="1" x14ac:dyDescent="0.2">
      <c r="B35" t="s">
        <v>68</v>
      </c>
      <c r="C35" s="12">
        <v>13</v>
      </c>
      <c r="D35" s="8">
        <v>2.84</v>
      </c>
      <c r="E35" s="12">
        <v>10</v>
      </c>
      <c r="F35" s="8">
        <v>3.47</v>
      </c>
      <c r="G35" s="12">
        <v>2</v>
      </c>
      <c r="H35" s="8">
        <v>1.31</v>
      </c>
      <c r="I35" s="12">
        <v>0</v>
      </c>
    </row>
    <row r="36" spans="2:9" ht="15" customHeight="1" x14ac:dyDescent="0.2">
      <c r="B36" t="s">
        <v>59</v>
      </c>
      <c r="C36" s="12">
        <v>11</v>
      </c>
      <c r="D36" s="8">
        <v>2.41</v>
      </c>
      <c r="E36" s="12">
        <v>7</v>
      </c>
      <c r="F36" s="8">
        <v>2.4300000000000002</v>
      </c>
      <c r="G36" s="12">
        <v>4</v>
      </c>
      <c r="H36" s="8">
        <v>2.61</v>
      </c>
      <c r="I36" s="12">
        <v>0</v>
      </c>
    </row>
    <row r="37" spans="2:9" ht="15" customHeight="1" x14ac:dyDescent="0.2">
      <c r="B37" t="s">
        <v>63</v>
      </c>
      <c r="C37" s="12">
        <v>11</v>
      </c>
      <c r="D37" s="8">
        <v>2.41</v>
      </c>
      <c r="E37" s="12">
        <v>6</v>
      </c>
      <c r="F37" s="8">
        <v>2.08</v>
      </c>
      <c r="G37" s="12">
        <v>3</v>
      </c>
      <c r="H37" s="8">
        <v>1.96</v>
      </c>
      <c r="I37" s="12">
        <v>0</v>
      </c>
    </row>
    <row r="38" spans="2:9" ht="15" customHeight="1" x14ac:dyDescent="0.2">
      <c r="B38" t="s">
        <v>61</v>
      </c>
      <c r="C38" s="12">
        <v>10</v>
      </c>
      <c r="D38" s="8">
        <v>2.19</v>
      </c>
      <c r="E38" s="12">
        <v>5</v>
      </c>
      <c r="F38" s="8">
        <v>1.74</v>
      </c>
      <c r="G38" s="12">
        <v>4</v>
      </c>
      <c r="H38" s="8">
        <v>2.61</v>
      </c>
      <c r="I38" s="12">
        <v>0</v>
      </c>
    </row>
    <row r="39" spans="2:9" ht="15" customHeight="1" x14ac:dyDescent="0.2">
      <c r="B39" t="s">
        <v>70</v>
      </c>
      <c r="C39" s="12">
        <v>9</v>
      </c>
      <c r="D39" s="8">
        <v>1.97</v>
      </c>
      <c r="E39" s="12">
        <v>6</v>
      </c>
      <c r="F39" s="8">
        <v>2.08</v>
      </c>
      <c r="G39" s="12">
        <v>3</v>
      </c>
      <c r="H39" s="8">
        <v>1.96</v>
      </c>
      <c r="I39" s="12">
        <v>0</v>
      </c>
    </row>
    <row r="40" spans="2:9" ht="15" customHeight="1" x14ac:dyDescent="0.2">
      <c r="B40" t="s">
        <v>89</v>
      </c>
      <c r="C40" s="12">
        <v>7</v>
      </c>
      <c r="D40" s="8">
        <v>1.53</v>
      </c>
      <c r="E40" s="12">
        <v>5</v>
      </c>
      <c r="F40" s="8">
        <v>1.74</v>
      </c>
      <c r="G40" s="12">
        <v>2</v>
      </c>
      <c r="H40" s="8">
        <v>1.31</v>
      </c>
      <c r="I40" s="12">
        <v>0</v>
      </c>
    </row>
    <row r="41" spans="2:9" ht="15" customHeight="1" x14ac:dyDescent="0.2">
      <c r="B41" t="s">
        <v>80</v>
      </c>
      <c r="C41" s="12">
        <v>7</v>
      </c>
      <c r="D41" s="8">
        <v>1.53</v>
      </c>
      <c r="E41" s="12">
        <v>3</v>
      </c>
      <c r="F41" s="8">
        <v>1.04</v>
      </c>
      <c r="G41" s="12">
        <v>4</v>
      </c>
      <c r="H41" s="8">
        <v>2.61</v>
      </c>
      <c r="I41" s="12">
        <v>0</v>
      </c>
    </row>
    <row r="42" spans="2:9" ht="15" customHeight="1" x14ac:dyDescent="0.2">
      <c r="B42" t="s">
        <v>88</v>
      </c>
      <c r="C42" s="12">
        <v>6</v>
      </c>
      <c r="D42" s="8">
        <v>1.31</v>
      </c>
      <c r="E42" s="12">
        <v>2</v>
      </c>
      <c r="F42" s="8">
        <v>0.69</v>
      </c>
      <c r="G42" s="12">
        <v>4</v>
      </c>
      <c r="H42" s="8">
        <v>2.61</v>
      </c>
      <c r="I42" s="12">
        <v>0</v>
      </c>
    </row>
    <row r="43" spans="2:9" ht="15" customHeight="1" x14ac:dyDescent="0.2">
      <c r="B43" t="s">
        <v>90</v>
      </c>
      <c r="C43" s="12">
        <v>6</v>
      </c>
      <c r="D43" s="8">
        <v>1.31</v>
      </c>
      <c r="E43" s="12">
        <v>1</v>
      </c>
      <c r="F43" s="8">
        <v>0.35</v>
      </c>
      <c r="G43" s="12">
        <v>4</v>
      </c>
      <c r="H43" s="8">
        <v>2.61</v>
      </c>
      <c r="I43" s="12">
        <v>0</v>
      </c>
    </row>
    <row r="44" spans="2:9" ht="15" customHeight="1" x14ac:dyDescent="0.2">
      <c r="B44" t="s">
        <v>69</v>
      </c>
      <c r="C44" s="12">
        <v>6</v>
      </c>
      <c r="D44" s="8">
        <v>1.31</v>
      </c>
      <c r="E44" s="12">
        <v>0</v>
      </c>
      <c r="F44" s="8">
        <v>0</v>
      </c>
      <c r="G44" s="12">
        <v>4</v>
      </c>
      <c r="H44" s="8">
        <v>2.61</v>
      </c>
      <c r="I44" s="12">
        <v>0</v>
      </c>
    </row>
    <row r="47" spans="2:9" ht="33" customHeight="1" x14ac:dyDescent="0.2">
      <c r="B47" t="s">
        <v>225</v>
      </c>
      <c r="C47" s="10" t="s">
        <v>44</v>
      </c>
      <c r="D47" s="10" t="s">
        <v>45</v>
      </c>
      <c r="E47" s="10" t="s">
        <v>46</v>
      </c>
      <c r="F47" s="10" t="s">
        <v>47</v>
      </c>
      <c r="G47" s="10" t="s">
        <v>48</v>
      </c>
      <c r="H47" s="10" t="s">
        <v>49</v>
      </c>
      <c r="I47" s="10" t="s">
        <v>50</v>
      </c>
    </row>
    <row r="48" spans="2:9" ht="15" customHeight="1" x14ac:dyDescent="0.2">
      <c r="B48" t="s">
        <v>154</v>
      </c>
      <c r="C48" s="12">
        <v>21</v>
      </c>
      <c r="D48" s="8">
        <v>4.5999999999999996</v>
      </c>
      <c r="E48" s="12">
        <v>17</v>
      </c>
      <c r="F48" s="8">
        <v>5.9</v>
      </c>
      <c r="G48" s="12">
        <v>4</v>
      </c>
      <c r="H48" s="8">
        <v>2.61</v>
      </c>
      <c r="I48" s="12">
        <v>0</v>
      </c>
    </row>
    <row r="49" spans="2:9" ht="15" customHeight="1" x14ac:dyDescent="0.2">
      <c r="B49" t="s">
        <v>107</v>
      </c>
      <c r="C49" s="12">
        <v>19</v>
      </c>
      <c r="D49" s="8">
        <v>4.16</v>
      </c>
      <c r="E49" s="12">
        <v>2</v>
      </c>
      <c r="F49" s="8">
        <v>0.69</v>
      </c>
      <c r="G49" s="12">
        <v>17</v>
      </c>
      <c r="H49" s="8">
        <v>11.11</v>
      </c>
      <c r="I49" s="12">
        <v>0</v>
      </c>
    </row>
    <row r="50" spans="2:9" ht="15" customHeight="1" x14ac:dyDescent="0.2">
      <c r="B50" t="s">
        <v>123</v>
      </c>
      <c r="C50" s="12">
        <v>17</v>
      </c>
      <c r="D50" s="8">
        <v>3.72</v>
      </c>
      <c r="E50" s="12">
        <v>17</v>
      </c>
      <c r="F50" s="8">
        <v>5.9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128</v>
      </c>
      <c r="C51" s="12">
        <v>15</v>
      </c>
      <c r="D51" s="8">
        <v>3.28</v>
      </c>
      <c r="E51" s="12">
        <v>8</v>
      </c>
      <c r="F51" s="8">
        <v>2.78</v>
      </c>
      <c r="G51" s="12">
        <v>7</v>
      </c>
      <c r="H51" s="8">
        <v>4.58</v>
      </c>
      <c r="I51" s="12">
        <v>0</v>
      </c>
    </row>
    <row r="52" spans="2:9" ht="15" customHeight="1" x14ac:dyDescent="0.2">
      <c r="B52" t="s">
        <v>122</v>
      </c>
      <c r="C52" s="12">
        <v>15</v>
      </c>
      <c r="D52" s="8">
        <v>3.28</v>
      </c>
      <c r="E52" s="12">
        <v>15</v>
      </c>
      <c r="F52" s="8">
        <v>5.21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111</v>
      </c>
      <c r="C53" s="12">
        <v>11</v>
      </c>
      <c r="D53" s="8">
        <v>2.41</v>
      </c>
      <c r="E53" s="12">
        <v>10</v>
      </c>
      <c r="F53" s="8">
        <v>3.47</v>
      </c>
      <c r="G53" s="12">
        <v>1</v>
      </c>
      <c r="H53" s="8">
        <v>0.65</v>
      </c>
      <c r="I53" s="12">
        <v>0</v>
      </c>
    </row>
    <row r="54" spans="2:9" ht="15" customHeight="1" x14ac:dyDescent="0.2">
      <c r="B54" t="s">
        <v>114</v>
      </c>
      <c r="C54" s="12">
        <v>9</v>
      </c>
      <c r="D54" s="8">
        <v>1.97</v>
      </c>
      <c r="E54" s="12">
        <v>5</v>
      </c>
      <c r="F54" s="8">
        <v>1.74</v>
      </c>
      <c r="G54" s="12">
        <v>4</v>
      </c>
      <c r="H54" s="8">
        <v>2.61</v>
      </c>
      <c r="I54" s="12">
        <v>0</v>
      </c>
    </row>
    <row r="55" spans="2:9" ht="15" customHeight="1" x14ac:dyDescent="0.2">
      <c r="B55" t="s">
        <v>118</v>
      </c>
      <c r="C55" s="12">
        <v>9</v>
      </c>
      <c r="D55" s="8">
        <v>1.97</v>
      </c>
      <c r="E55" s="12">
        <v>7</v>
      </c>
      <c r="F55" s="8">
        <v>2.4300000000000002</v>
      </c>
      <c r="G55" s="12">
        <v>2</v>
      </c>
      <c r="H55" s="8">
        <v>1.31</v>
      </c>
      <c r="I55" s="12">
        <v>0</v>
      </c>
    </row>
    <row r="56" spans="2:9" ht="15" customHeight="1" x14ac:dyDescent="0.2">
      <c r="B56" t="s">
        <v>126</v>
      </c>
      <c r="C56" s="12">
        <v>9</v>
      </c>
      <c r="D56" s="8">
        <v>1.97</v>
      </c>
      <c r="E56" s="12">
        <v>6</v>
      </c>
      <c r="F56" s="8">
        <v>2.08</v>
      </c>
      <c r="G56" s="12">
        <v>3</v>
      </c>
      <c r="H56" s="8">
        <v>1.96</v>
      </c>
      <c r="I56" s="12">
        <v>0</v>
      </c>
    </row>
    <row r="57" spans="2:9" ht="15" customHeight="1" x14ac:dyDescent="0.2">
      <c r="B57" t="s">
        <v>109</v>
      </c>
      <c r="C57" s="12">
        <v>8</v>
      </c>
      <c r="D57" s="8">
        <v>1.75</v>
      </c>
      <c r="E57" s="12">
        <v>5</v>
      </c>
      <c r="F57" s="8">
        <v>1.74</v>
      </c>
      <c r="G57" s="12">
        <v>3</v>
      </c>
      <c r="H57" s="8">
        <v>1.96</v>
      </c>
      <c r="I57" s="12">
        <v>0</v>
      </c>
    </row>
    <row r="58" spans="2:9" ht="15" customHeight="1" x14ac:dyDescent="0.2">
      <c r="B58" t="s">
        <v>110</v>
      </c>
      <c r="C58" s="12">
        <v>8</v>
      </c>
      <c r="D58" s="8">
        <v>1.75</v>
      </c>
      <c r="E58" s="12">
        <v>5</v>
      </c>
      <c r="F58" s="8">
        <v>1.74</v>
      </c>
      <c r="G58" s="12">
        <v>3</v>
      </c>
      <c r="H58" s="8">
        <v>1.96</v>
      </c>
      <c r="I58" s="12">
        <v>0</v>
      </c>
    </row>
    <row r="59" spans="2:9" ht="15" customHeight="1" x14ac:dyDescent="0.2">
      <c r="B59" t="s">
        <v>155</v>
      </c>
      <c r="C59" s="12">
        <v>8</v>
      </c>
      <c r="D59" s="8">
        <v>1.75</v>
      </c>
      <c r="E59" s="12">
        <v>8</v>
      </c>
      <c r="F59" s="8">
        <v>2.78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120</v>
      </c>
      <c r="C60" s="12">
        <v>8</v>
      </c>
      <c r="D60" s="8">
        <v>1.75</v>
      </c>
      <c r="E60" s="12">
        <v>7</v>
      </c>
      <c r="F60" s="8">
        <v>2.4300000000000002</v>
      </c>
      <c r="G60" s="12">
        <v>1</v>
      </c>
      <c r="H60" s="8">
        <v>0.65</v>
      </c>
      <c r="I60" s="12">
        <v>0</v>
      </c>
    </row>
    <row r="61" spans="2:9" ht="15" customHeight="1" x14ac:dyDescent="0.2">
      <c r="B61" t="s">
        <v>153</v>
      </c>
      <c r="C61" s="12">
        <v>7</v>
      </c>
      <c r="D61" s="8">
        <v>1.53</v>
      </c>
      <c r="E61" s="12">
        <v>5</v>
      </c>
      <c r="F61" s="8">
        <v>1.74</v>
      </c>
      <c r="G61" s="12">
        <v>2</v>
      </c>
      <c r="H61" s="8">
        <v>1.31</v>
      </c>
      <c r="I61" s="12">
        <v>0</v>
      </c>
    </row>
    <row r="62" spans="2:9" ht="15" customHeight="1" x14ac:dyDescent="0.2">
      <c r="B62" t="s">
        <v>112</v>
      </c>
      <c r="C62" s="12">
        <v>7</v>
      </c>
      <c r="D62" s="8">
        <v>1.53</v>
      </c>
      <c r="E62" s="12">
        <v>3</v>
      </c>
      <c r="F62" s="8">
        <v>1.04</v>
      </c>
      <c r="G62" s="12">
        <v>4</v>
      </c>
      <c r="H62" s="8">
        <v>2.61</v>
      </c>
      <c r="I62" s="12">
        <v>0</v>
      </c>
    </row>
    <row r="63" spans="2:9" ht="15" customHeight="1" x14ac:dyDescent="0.2">
      <c r="B63" t="s">
        <v>119</v>
      </c>
      <c r="C63" s="12">
        <v>7</v>
      </c>
      <c r="D63" s="8">
        <v>1.53</v>
      </c>
      <c r="E63" s="12">
        <v>6</v>
      </c>
      <c r="F63" s="8">
        <v>2.08</v>
      </c>
      <c r="G63" s="12">
        <v>1</v>
      </c>
      <c r="H63" s="8">
        <v>0.65</v>
      </c>
      <c r="I63" s="12">
        <v>0</v>
      </c>
    </row>
    <row r="64" spans="2:9" ht="15" customHeight="1" x14ac:dyDescent="0.2">
      <c r="B64" t="s">
        <v>147</v>
      </c>
      <c r="C64" s="12">
        <v>7</v>
      </c>
      <c r="D64" s="8">
        <v>1.53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108</v>
      </c>
      <c r="C65" s="12">
        <v>6</v>
      </c>
      <c r="D65" s="8">
        <v>1.31</v>
      </c>
      <c r="E65" s="12">
        <v>1</v>
      </c>
      <c r="F65" s="8">
        <v>0.35</v>
      </c>
      <c r="G65" s="12">
        <v>5</v>
      </c>
      <c r="H65" s="8">
        <v>3.27</v>
      </c>
      <c r="I65" s="12">
        <v>0</v>
      </c>
    </row>
    <row r="66" spans="2:9" ht="15" customHeight="1" x14ac:dyDescent="0.2">
      <c r="B66" t="s">
        <v>145</v>
      </c>
      <c r="C66" s="12">
        <v>6</v>
      </c>
      <c r="D66" s="8">
        <v>1.31</v>
      </c>
      <c r="E66" s="12">
        <v>6</v>
      </c>
      <c r="F66" s="8">
        <v>2.08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113</v>
      </c>
      <c r="C67" s="12">
        <v>6</v>
      </c>
      <c r="D67" s="8">
        <v>1.31</v>
      </c>
      <c r="E67" s="12">
        <v>4</v>
      </c>
      <c r="F67" s="8">
        <v>1.39</v>
      </c>
      <c r="G67" s="12">
        <v>2</v>
      </c>
      <c r="H67" s="8">
        <v>1.31</v>
      </c>
      <c r="I67" s="12">
        <v>0</v>
      </c>
    </row>
    <row r="68" spans="2:9" ht="15" customHeight="1" x14ac:dyDescent="0.2">
      <c r="B68" t="s">
        <v>116</v>
      </c>
      <c r="C68" s="12">
        <v>6</v>
      </c>
      <c r="D68" s="8">
        <v>1.31</v>
      </c>
      <c r="E68" s="12">
        <v>2</v>
      </c>
      <c r="F68" s="8">
        <v>0.69</v>
      </c>
      <c r="G68" s="12">
        <v>2</v>
      </c>
      <c r="H68" s="8">
        <v>1.31</v>
      </c>
      <c r="I68" s="12">
        <v>0</v>
      </c>
    </row>
    <row r="69" spans="2:9" ht="15" customHeight="1" x14ac:dyDescent="0.2">
      <c r="B69" t="s">
        <v>133</v>
      </c>
      <c r="C69" s="12">
        <v>6</v>
      </c>
      <c r="D69" s="8">
        <v>1.31</v>
      </c>
      <c r="E69" s="12">
        <v>5</v>
      </c>
      <c r="F69" s="8">
        <v>1.74</v>
      </c>
      <c r="G69" s="12">
        <v>1</v>
      </c>
      <c r="H69" s="8">
        <v>0.65</v>
      </c>
      <c r="I69" s="12">
        <v>0</v>
      </c>
    </row>
    <row r="70" spans="2:9" ht="15" customHeight="1" x14ac:dyDescent="0.2">
      <c r="B70" t="s">
        <v>124</v>
      </c>
      <c r="C70" s="12">
        <v>6</v>
      </c>
      <c r="D70" s="8">
        <v>1.31</v>
      </c>
      <c r="E70" s="12">
        <v>6</v>
      </c>
      <c r="F70" s="8">
        <v>2.08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125</v>
      </c>
      <c r="C71" s="12">
        <v>6</v>
      </c>
      <c r="D71" s="8">
        <v>1.31</v>
      </c>
      <c r="E71" s="12">
        <v>5</v>
      </c>
      <c r="F71" s="8">
        <v>1.74</v>
      </c>
      <c r="G71" s="12">
        <v>1</v>
      </c>
      <c r="H71" s="8">
        <v>0.65</v>
      </c>
      <c r="I71" s="12">
        <v>0</v>
      </c>
    </row>
    <row r="72" spans="2:9" ht="15" customHeight="1" x14ac:dyDescent="0.2">
      <c r="B72" t="s">
        <v>156</v>
      </c>
      <c r="C72" s="12">
        <v>6</v>
      </c>
      <c r="D72" s="8">
        <v>1.31</v>
      </c>
      <c r="E72" s="12">
        <v>3</v>
      </c>
      <c r="F72" s="8">
        <v>1.04</v>
      </c>
      <c r="G72" s="12">
        <v>3</v>
      </c>
      <c r="H72" s="8">
        <v>1.96</v>
      </c>
      <c r="I72" s="12">
        <v>0</v>
      </c>
    </row>
    <row r="74" spans="2:9" ht="15" customHeight="1" x14ac:dyDescent="0.2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304B2-2F24-44B0-9802-AC897B6C2040}">
  <sheetPr>
    <pageSetUpPr fitToPage="1"/>
  </sheetPr>
  <dimension ref="A1:H449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43</v>
      </c>
      <c r="B1" s="7" t="s">
        <v>44</v>
      </c>
      <c r="C1" s="7" t="s">
        <v>45</v>
      </c>
      <c r="D1" s="7" t="s">
        <v>46</v>
      </c>
      <c r="E1" s="7" t="s">
        <v>47</v>
      </c>
      <c r="F1" s="7" t="s">
        <v>48</v>
      </c>
      <c r="G1" s="7" t="s">
        <v>49</v>
      </c>
      <c r="H1" s="7" t="s">
        <v>50</v>
      </c>
    </row>
    <row r="2" spans="1:8" x14ac:dyDescent="0.2">
      <c r="A2" s="1" t="s">
        <v>0</v>
      </c>
      <c r="B2" s="4">
        <v>25411</v>
      </c>
      <c r="C2" s="5">
        <v>100.01000000000002</v>
      </c>
      <c r="D2" s="4">
        <v>15026</v>
      </c>
      <c r="E2" s="5">
        <v>100</v>
      </c>
      <c r="F2" s="4">
        <v>10092</v>
      </c>
      <c r="G2" s="5">
        <v>100</v>
      </c>
      <c r="H2" s="4">
        <v>42</v>
      </c>
    </row>
    <row r="3" spans="1:8" x14ac:dyDescent="0.2">
      <c r="A3" s="2" t="s">
        <v>28</v>
      </c>
      <c r="B3" s="4">
        <v>3</v>
      </c>
      <c r="C3" s="5">
        <v>0.01</v>
      </c>
      <c r="D3" s="4">
        <v>0</v>
      </c>
      <c r="E3" s="5">
        <v>0</v>
      </c>
      <c r="F3" s="4">
        <v>3</v>
      </c>
      <c r="G3" s="5">
        <v>0.03</v>
      </c>
      <c r="H3" s="4">
        <v>0</v>
      </c>
    </row>
    <row r="4" spans="1:8" x14ac:dyDescent="0.2">
      <c r="A4" s="2" t="s">
        <v>29</v>
      </c>
      <c r="B4" s="4">
        <v>3533</v>
      </c>
      <c r="C4" s="5">
        <v>13.9</v>
      </c>
      <c r="D4" s="4">
        <v>1526</v>
      </c>
      <c r="E4" s="5">
        <v>10.16</v>
      </c>
      <c r="F4" s="4">
        <v>2007</v>
      </c>
      <c r="G4" s="5">
        <v>19.89</v>
      </c>
      <c r="H4" s="4">
        <v>0</v>
      </c>
    </row>
    <row r="5" spans="1:8" x14ac:dyDescent="0.2">
      <c r="A5" s="2" t="s">
        <v>30</v>
      </c>
      <c r="B5" s="4">
        <v>2826</v>
      </c>
      <c r="C5" s="5">
        <v>11.12</v>
      </c>
      <c r="D5" s="4">
        <v>1394</v>
      </c>
      <c r="E5" s="5">
        <v>9.2799999999999994</v>
      </c>
      <c r="F5" s="4">
        <v>1429</v>
      </c>
      <c r="G5" s="5">
        <v>14.16</v>
      </c>
      <c r="H5" s="4">
        <v>1</v>
      </c>
    </row>
    <row r="6" spans="1:8" x14ac:dyDescent="0.2">
      <c r="A6" s="2" t="s">
        <v>31</v>
      </c>
      <c r="B6" s="4">
        <v>81</v>
      </c>
      <c r="C6" s="5">
        <v>0.32</v>
      </c>
      <c r="D6" s="4">
        <v>4</v>
      </c>
      <c r="E6" s="5">
        <v>0.03</v>
      </c>
      <c r="F6" s="4">
        <v>68</v>
      </c>
      <c r="G6" s="5">
        <v>0.67</v>
      </c>
      <c r="H6" s="4">
        <v>0</v>
      </c>
    </row>
    <row r="7" spans="1:8" x14ac:dyDescent="0.2">
      <c r="A7" s="2" t="s">
        <v>32</v>
      </c>
      <c r="B7" s="4">
        <v>187</v>
      </c>
      <c r="C7" s="5">
        <v>0.74</v>
      </c>
      <c r="D7" s="4">
        <v>20</v>
      </c>
      <c r="E7" s="5">
        <v>0.13</v>
      </c>
      <c r="F7" s="4">
        <v>166</v>
      </c>
      <c r="G7" s="5">
        <v>1.64</v>
      </c>
      <c r="H7" s="4">
        <v>1</v>
      </c>
    </row>
    <row r="8" spans="1:8" x14ac:dyDescent="0.2">
      <c r="A8" s="2" t="s">
        <v>33</v>
      </c>
      <c r="B8" s="4">
        <v>204</v>
      </c>
      <c r="C8" s="5">
        <v>0.8</v>
      </c>
      <c r="D8" s="4">
        <v>34</v>
      </c>
      <c r="E8" s="5">
        <v>0.23</v>
      </c>
      <c r="F8" s="4">
        <v>164</v>
      </c>
      <c r="G8" s="5">
        <v>1.63</v>
      </c>
      <c r="H8" s="4">
        <v>4</v>
      </c>
    </row>
    <row r="9" spans="1:8" x14ac:dyDescent="0.2">
      <c r="A9" s="2" t="s">
        <v>34</v>
      </c>
      <c r="B9" s="4">
        <v>5465</v>
      </c>
      <c r="C9" s="5">
        <v>21.51</v>
      </c>
      <c r="D9" s="4">
        <v>2971</v>
      </c>
      <c r="E9" s="5">
        <v>19.77</v>
      </c>
      <c r="F9" s="4">
        <v>2486</v>
      </c>
      <c r="G9" s="5">
        <v>24.63</v>
      </c>
      <c r="H9" s="4">
        <v>8</v>
      </c>
    </row>
    <row r="10" spans="1:8" x14ac:dyDescent="0.2">
      <c r="A10" s="2" t="s">
        <v>35</v>
      </c>
      <c r="B10" s="4">
        <v>134</v>
      </c>
      <c r="C10" s="5">
        <v>0.53</v>
      </c>
      <c r="D10" s="4">
        <v>20</v>
      </c>
      <c r="E10" s="5">
        <v>0.13</v>
      </c>
      <c r="F10" s="4">
        <v>114</v>
      </c>
      <c r="G10" s="5">
        <v>1.1299999999999999</v>
      </c>
      <c r="H10" s="4">
        <v>0</v>
      </c>
    </row>
    <row r="11" spans="1:8" x14ac:dyDescent="0.2">
      <c r="A11" s="2" t="s">
        <v>36</v>
      </c>
      <c r="B11" s="4">
        <v>2210</v>
      </c>
      <c r="C11" s="5">
        <v>8.6999999999999993</v>
      </c>
      <c r="D11" s="4">
        <v>1196</v>
      </c>
      <c r="E11" s="5">
        <v>7.96</v>
      </c>
      <c r="F11" s="4">
        <v>1010</v>
      </c>
      <c r="G11" s="5">
        <v>10.01</v>
      </c>
      <c r="H11" s="4">
        <v>1</v>
      </c>
    </row>
    <row r="12" spans="1:8" x14ac:dyDescent="0.2">
      <c r="A12" s="2" t="s">
        <v>37</v>
      </c>
      <c r="B12" s="4">
        <v>1104</v>
      </c>
      <c r="C12" s="5">
        <v>4.34</v>
      </c>
      <c r="D12" s="4">
        <v>640</v>
      </c>
      <c r="E12" s="5">
        <v>4.26</v>
      </c>
      <c r="F12" s="4">
        <v>445</v>
      </c>
      <c r="G12" s="5">
        <v>4.41</v>
      </c>
      <c r="H12" s="4">
        <v>0</v>
      </c>
    </row>
    <row r="13" spans="1:8" x14ac:dyDescent="0.2">
      <c r="A13" s="2" t="s">
        <v>38</v>
      </c>
      <c r="B13" s="4">
        <v>3748</v>
      </c>
      <c r="C13" s="5">
        <v>14.75</v>
      </c>
      <c r="D13" s="4">
        <v>3118</v>
      </c>
      <c r="E13" s="5">
        <v>20.75</v>
      </c>
      <c r="F13" s="4">
        <v>610</v>
      </c>
      <c r="G13" s="5">
        <v>6.04</v>
      </c>
      <c r="H13" s="4">
        <v>5</v>
      </c>
    </row>
    <row r="14" spans="1:8" x14ac:dyDescent="0.2">
      <c r="A14" s="2" t="s">
        <v>39</v>
      </c>
      <c r="B14" s="4">
        <v>2849</v>
      </c>
      <c r="C14" s="5">
        <v>11.21</v>
      </c>
      <c r="D14" s="4">
        <v>2250</v>
      </c>
      <c r="E14" s="5">
        <v>14.97</v>
      </c>
      <c r="F14" s="4">
        <v>571</v>
      </c>
      <c r="G14" s="5">
        <v>5.66</v>
      </c>
      <c r="H14" s="4">
        <v>6</v>
      </c>
    </row>
    <row r="15" spans="1:8" x14ac:dyDescent="0.2">
      <c r="A15" s="2" t="s">
        <v>40</v>
      </c>
      <c r="B15" s="4">
        <v>960</v>
      </c>
      <c r="C15" s="5">
        <v>3.78</v>
      </c>
      <c r="D15" s="4">
        <v>640</v>
      </c>
      <c r="E15" s="5">
        <v>4.26</v>
      </c>
      <c r="F15" s="4">
        <v>246</v>
      </c>
      <c r="G15" s="5">
        <v>2.44</v>
      </c>
      <c r="H15" s="4">
        <v>2</v>
      </c>
    </row>
    <row r="16" spans="1:8" x14ac:dyDescent="0.2">
      <c r="A16" s="2" t="s">
        <v>41</v>
      </c>
      <c r="B16" s="4">
        <v>1061</v>
      </c>
      <c r="C16" s="5">
        <v>4.18</v>
      </c>
      <c r="D16" s="4">
        <v>669</v>
      </c>
      <c r="E16" s="5">
        <v>4.45</v>
      </c>
      <c r="F16" s="4">
        <v>314</v>
      </c>
      <c r="G16" s="5">
        <v>3.11</v>
      </c>
      <c r="H16" s="4">
        <v>6</v>
      </c>
    </row>
    <row r="17" spans="1:8" x14ac:dyDescent="0.2">
      <c r="A17" s="2" t="s">
        <v>42</v>
      </c>
      <c r="B17" s="4">
        <v>1046</v>
      </c>
      <c r="C17" s="5">
        <v>4.12</v>
      </c>
      <c r="D17" s="4">
        <v>544</v>
      </c>
      <c r="E17" s="5">
        <v>3.62</v>
      </c>
      <c r="F17" s="4">
        <v>459</v>
      </c>
      <c r="G17" s="5">
        <v>4.55</v>
      </c>
      <c r="H17" s="4">
        <v>8</v>
      </c>
    </row>
    <row r="18" spans="1:8" x14ac:dyDescent="0.2">
      <c r="A18" s="1" t="s">
        <v>1</v>
      </c>
      <c r="B18" s="4">
        <v>6194</v>
      </c>
      <c r="C18" s="5">
        <v>100.00999999999999</v>
      </c>
      <c r="D18" s="4">
        <v>3294</v>
      </c>
      <c r="E18" s="5">
        <v>99.98</v>
      </c>
      <c r="F18" s="4">
        <v>2874</v>
      </c>
      <c r="G18" s="5">
        <v>100.00000000000001</v>
      </c>
      <c r="H18" s="4">
        <v>4</v>
      </c>
    </row>
    <row r="19" spans="1:8" x14ac:dyDescent="0.2">
      <c r="A19" s="2" t="s">
        <v>28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2">
      <c r="A20" s="2" t="s">
        <v>29</v>
      </c>
      <c r="B20" s="4">
        <v>576</v>
      </c>
      <c r="C20" s="5">
        <v>9.3000000000000007</v>
      </c>
      <c r="D20" s="4">
        <v>151</v>
      </c>
      <c r="E20" s="5">
        <v>4.58</v>
      </c>
      <c r="F20" s="4">
        <v>425</v>
      </c>
      <c r="G20" s="5">
        <v>14.79</v>
      </c>
      <c r="H20" s="4">
        <v>0</v>
      </c>
    </row>
    <row r="21" spans="1:8" x14ac:dyDescent="0.2">
      <c r="A21" s="2" t="s">
        <v>30</v>
      </c>
      <c r="B21" s="4">
        <v>496</v>
      </c>
      <c r="C21" s="5">
        <v>8.01</v>
      </c>
      <c r="D21" s="4">
        <v>214</v>
      </c>
      <c r="E21" s="5">
        <v>6.5</v>
      </c>
      <c r="F21" s="4">
        <v>282</v>
      </c>
      <c r="G21" s="5">
        <v>9.81</v>
      </c>
      <c r="H21" s="4">
        <v>0</v>
      </c>
    </row>
    <row r="22" spans="1:8" x14ac:dyDescent="0.2">
      <c r="A22" s="2" t="s">
        <v>31</v>
      </c>
      <c r="B22" s="4">
        <v>11</v>
      </c>
      <c r="C22" s="5">
        <v>0.18</v>
      </c>
      <c r="D22" s="4">
        <v>0</v>
      </c>
      <c r="E22" s="5">
        <v>0</v>
      </c>
      <c r="F22" s="4">
        <v>11</v>
      </c>
      <c r="G22" s="5">
        <v>0.38</v>
      </c>
      <c r="H22" s="4">
        <v>0</v>
      </c>
    </row>
    <row r="23" spans="1:8" x14ac:dyDescent="0.2">
      <c r="A23" s="2" t="s">
        <v>32</v>
      </c>
      <c r="B23" s="4">
        <v>71</v>
      </c>
      <c r="C23" s="5">
        <v>1.1499999999999999</v>
      </c>
      <c r="D23" s="4">
        <v>6</v>
      </c>
      <c r="E23" s="5">
        <v>0.18</v>
      </c>
      <c r="F23" s="4">
        <v>65</v>
      </c>
      <c r="G23" s="5">
        <v>2.2599999999999998</v>
      </c>
      <c r="H23" s="4">
        <v>0</v>
      </c>
    </row>
    <row r="24" spans="1:8" x14ac:dyDescent="0.2">
      <c r="A24" s="2" t="s">
        <v>33</v>
      </c>
      <c r="B24" s="4">
        <v>32</v>
      </c>
      <c r="C24" s="5">
        <v>0.52</v>
      </c>
      <c r="D24" s="4">
        <v>5</v>
      </c>
      <c r="E24" s="5">
        <v>0.15</v>
      </c>
      <c r="F24" s="4">
        <v>27</v>
      </c>
      <c r="G24" s="5">
        <v>0.94</v>
      </c>
      <c r="H24" s="4">
        <v>0</v>
      </c>
    </row>
    <row r="25" spans="1:8" x14ac:dyDescent="0.2">
      <c r="A25" s="2" t="s">
        <v>34</v>
      </c>
      <c r="B25" s="4">
        <v>1496</v>
      </c>
      <c r="C25" s="5">
        <v>24.15</v>
      </c>
      <c r="D25" s="4">
        <v>680</v>
      </c>
      <c r="E25" s="5">
        <v>20.64</v>
      </c>
      <c r="F25" s="4">
        <v>815</v>
      </c>
      <c r="G25" s="5">
        <v>28.36</v>
      </c>
      <c r="H25" s="4">
        <v>1</v>
      </c>
    </row>
    <row r="26" spans="1:8" x14ac:dyDescent="0.2">
      <c r="A26" s="2" t="s">
        <v>35</v>
      </c>
      <c r="B26" s="4">
        <v>57</v>
      </c>
      <c r="C26" s="5">
        <v>0.92</v>
      </c>
      <c r="D26" s="4">
        <v>7</v>
      </c>
      <c r="E26" s="5">
        <v>0.21</v>
      </c>
      <c r="F26" s="4">
        <v>50</v>
      </c>
      <c r="G26" s="5">
        <v>1.74</v>
      </c>
      <c r="H26" s="4">
        <v>0</v>
      </c>
    </row>
    <row r="27" spans="1:8" x14ac:dyDescent="0.2">
      <c r="A27" s="2" t="s">
        <v>36</v>
      </c>
      <c r="B27" s="4">
        <v>654</v>
      </c>
      <c r="C27" s="5">
        <v>10.56</v>
      </c>
      <c r="D27" s="4">
        <v>243</v>
      </c>
      <c r="E27" s="5">
        <v>7.38</v>
      </c>
      <c r="F27" s="4">
        <v>411</v>
      </c>
      <c r="G27" s="5">
        <v>14.3</v>
      </c>
      <c r="H27" s="4">
        <v>0</v>
      </c>
    </row>
    <row r="28" spans="1:8" x14ac:dyDescent="0.2">
      <c r="A28" s="2" t="s">
        <v>37</v>
      </c>
      <c r="B28" s="4">
        <v>399</v>
      </c>
      <c r="C28" s="5">
        <v>6.44</v>
      </c>
      <c r="D28" s="4">
        <v>227</v>
      </c>
      <c r="E28" s="5">
        <v>6.89</v>
      </c>
      <c r="F28" s="4">
        <v>170</v>
      </c>
      <c r="G28" s="5">
        <v>5.92</v>
      </c>
      <c r="H28" s="4">
        <v>0</v>
      </c>
    </row>
    <row r="29" spans="1:8" x14ac:dyDescent="0.2">
      <c r="A29" s="2" t="s">
        <v>38</v>
      </c>
      <c r="B29" s="4">
        <v>867</v>
      </c>
      <c r="C29" s="5">
        <v>14</v>
      </c>
      <c r="D29" s="4">
        <v>722</v>
      </c>
      <c r="E29" s="5">
        <v>21.92</v>
      </c>
      <c r="F29" s="4">
        <v>145</v>
      </c>
      <c r="G29" s="5">
        <v>5.05</v>
      </c>
      <c r="H29" s="4">
        <v>0</v>
      </c>
    </row>
    <row r="30" spans="1:8" x14ac:dyDescent="0.2">
      <c r="A30" s="2" t="s">
        <v>39</v>
      </c>
      <c r="B30" s="4">
        <v>764</v>
      </c>
      <c r="C30" s="5">
        <v>12.33</v>
      </c>
      <c r="D30" s="4">
        <v>595</v>
      </c>
      <c r="E30" s="5">
        <v>18.059999999999999</v>
      </c>
      <c r="F30" s="4">
        <v>167</v>
      </c>
      <c r="G30" s="5">
        <v>5.81</v>
      </c>
      <c r="H30" s="4">
        <v>0</v>
      </c>
    </row>
    <row r="31" spans="1:8" x14ac:dyDescent="0.2">
      <c r="A31" s="2" t="s">
        <v>40</v>
      </c>
      <c r="B31" s="4">
        <v>246</v>
      </c>
      <c r="C31" s="5">
        <v>3.97</v>
      </c>
      <c r="D31" s="4">
        <v>173</v>
      </c>
      <c r="E31" s="5">
        <v>5.25</v>
      </c>
      <c r="F31" s="4">
        <v>67</v>
      </c>
      <c r="G31" s="5">
        <v>2.33</v>
      </c>
      <c r="H31" s="4">
        <v>0</v>
      </c>
    </row>
    <row r="32" spans="1:8" x14ac:dyDescent="0.2">
      <c r="A32" s="2" t="s">
        <v>41</v>
      </c>
      <c r="B32" s="4">
        <v>273</v>
      </c>
      <c r="C32" s="5">
        <v>4.41</v>
      </c>
      <c r="D32" s="4">
        <v>174</v>
      </c>
      <c r="E32" s="5">
        <v>5.28</v>
      </c>
      <c r="F32" s="4">
        <v>88</v>
      </c>
      <c r="G32" s="5">
        <v>3.06</v>
      </c>
      <c r="H32" s="4">
        <v>1</v>
      </c>
    </row>
    <row r="33" spans="1:8" x14ac:dyDescent="0.2">
      <c r="A33" s="2" t="s">
        <v>42</v>
      </c>
      <c r="B33" s="4">
        <v>252</v>
      </c>
      <c r="C33" s="5">
        <v>4.07</v>
      </c>
      <c r="D33" s="4">
        <v>97</v>
      </c>
      <c r="E33" s="5">
        <v>2.94</v>
      </c>
      <c r="F33" s="4">
        <v>151</v>
      </c>
      <c r="G33" s="5">
        <v>5.25</v>
      </c>
      <c r="H33" s="4">
        <v>2</v>
      </c>
    </row>
    <row r="34" spans="1:8" x14ac:dyDescent="0.2">
      <c r="A34" s="1" t="s">
        <v>2</v>
      </c>
      <c r="B34" s="4">
        <v>2239</v>
      </c>
      <c r="C34" s="5">
        <v>100.01</v>
      </c>
      <c r="D34" s="4">
        <v>1453</v>
      </c>
      <c r="E34" s="5">
        <v>100.00999999999999</v>
      </c>
      <c r="F34" s="4">
        <v>763</v>
      </c>
      <c r="G34" s="5">
        <v>100.00999999999999</v>
      </c>
      <c r="H34" s="4">
        <v>1</v>
      </c>
    </row>
    <row r="35" spans="1:8" x14ac:dyDescent="0.2">
      <c r="A35" s="2" t="s">
        <v>28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2">
      <c r="A36" s="2" t="s">
        <v>29</v>
      </c>
      <c r="B36" s="4">
        <v>351</v>
      </c>
      <c r="C36" s="5">
        <v>15.68</v>
      </c>
      <c r="D36" s="4">
        <v>195</v>
      </c>
      <c r="E36" s="5">
        <v>13.42</v>
      </c>
      <c r="F36" s="4">
        <v>156</v>
      </c>
      <c r="G36" s="5">
        <v>20.45</v>
      </c>
      <c r="H36" s="4">
        <v>0</v>
      </c>
    </row>
    <row r="37" spans="1:8" x14ac:dyDescent="0.2">
      <c r="A37" s="2" t="s">
        <v>30</v>
      </c>
      <c r="B37" s="4">
        <v>403</v>
      </c>
      <c r="C37" s="5">
        <v>18</v>
      </c>
      <c r="D37" s="4">
        <v>271</v>
      </c>
      <c r="E37" s="5">
        <v>18.649999999999999</v>
      </c>
      <c r="F37" s="4">
        <v>132</v>
      </c>
      <c r="G37" s="5">
        <v>17.3</v>
      </c>
      <c r="H37" s="4">
        <v>0</v>
      </c>
    </row>
    <row r="38" spans="1:8" x14ac:dyDescent="0.2">
      <c r="A38" s="2" t="s">
        <v>31</v>
      </c>
      <c r="B38" s="4">
        <v>2</v>
      </c>
      <c r="C38" s="5">
        <v>0.09</v>
      </c>
      <c r="D38" s="4">
        <v>0</v>
      </c>
      <c r="E38" s="5">
        <v>0</v>
      </c>
      <c r="F38" s="4">
        <v>2</v>
      </c>
      <c r="G38" s="5">
        <v>0.26</v>
      </c>
      <c r="H38" s="4">
        <v>0</v>
      </c>
    </row>
    <row r="39" spans="1:8" x14ac:dyDescent="0.2">
      <c r="A39" s="2" t="s">
        <v>32</v>
      </c>
      <c r="B39" s="4">
        <v>14</v>
      </c>
      <c r="C39" s="5">
        <v>0.63</v>
      </c>
      <c r="D39" s="4">
        <v>1</v>
      </c>
      <c r="E39" s="5">
        <v>7.0000000000000007E-2</v>
      </c>
      <c r="F39" s="4">
        <v>13</v>
      </c>
      <c r="G39" s="5">
        <v>1.7</v>
      </c>
      <c r="H39" s="4">
        <v>0</v>
      </c>
    </row>
    <row r="40" spans="1:8" x14ac:dyDescent="0.2">
      <c r="A40" s="2" t="s">
        <v>33</v>
      </c>
      <c r="B40" s="4">
        <v>17</v>
      </c>
      <c r="C40" s="5">
        <v>0.76</v>
      </c>
      <c r="D40" s="4">
        <v>3</v>
      </c>
      <c r="E40" s="5">
        <v>0.21</v>
      </c>
      <c r="F40" s="4">
        <v>14</v>
      </c>
      <c r="G40" s="5">
        <v>1.83</v>
      </c>
      <c r="H40" s="4">
        <v>0</v>
      </c>
    </row>
    <row r="41" spans="1:8" x14ac:dyDescent="0.2">
      <c r="A41" s="2" t="s">
        <v>34</v>
      </c>
      <c r="B41" s="4">
        <v>433</v>
      </c>
      <c r="C41" s="5">
        <v>19.34</v>
      </c>
      <c r="D41" s="4">
        <v>243</v>
      </c>
      <c r="E41" s="5">
        <v>16.72</v>
      </c>
      <c r="F41" s="4">
        <v>190</v>
      </c>
      <c r="G41" s="5">
        <v>24.9</v>
      </c>
      <c r="H41" s="4">
        <v>0</v>
      </c>
    </row>
    <row r="42" spans="1:8" x14ac:dyDescent="0.2">
      <c r="A42" s="2" t="s">
        <v>35</v>
      </c>
      <c r="B42" s="4">
        <v>13</v>
      </c>
      <c r="C42" s="5">
        <v>0.57999999999999996</v>
      </c>
      <c r="D42" s="4">
        <v>3</v>
      </c>
      <c r="E42" s="5">
        <v>0.21</v>
      </c>
      <c r="F42" s="4">
        <v>10</v>
      </c>
      <c r="G42" s="5">
        <v>1.31</v>
      </c>
      <c r="H42" s="4">
        <v>0</v>
      </c>
    </row>
    <row r="43" spans="1:8" x14ac:dyDescent="0.2">
      <c r="A43" s="2" t="s">
        <v>36</v>
      </c>
      <c r="B43" s="4">
        <v>100</v>
      </c>
      <c r="C43" s="5">
        <v>4.47</v>
      </c>
      <c r="D43" s="4">
        <v>37</v>
      </c>
      <c r="E43" s="5">
        <v>2.5499999999999998</v>
      </c>
      <c r="F43" s="4">
        <v>62</v>
      </c>
      <c r="G43" s="5">
        <v>8.1300000000000008</v>
      </c>
      <c r="H43" s="4">
        <v>0</v>
      </c>
    </row>
    <row r="44" spans="1:8" x14ac:dyDescent="0.2">
      <c r="A44" s="2" t="s">
        <v>37</v>
      </c>
      <c r="B44" s="4">
        <v>86</v>
      </c>
      <c r="C44" s="5">
        <v>3.84</v>
      </c>
      <c r="D44" s="4">
        <v>58</v>
      </c>
      <c r="E44" s="5">
        <v>3.99</v>
      </c>
      <c r="F44" s="4">
        <v>27</v>
      </c>
      <c r="G44" s="5">
        <v>3.54</v>
      </c>
      <c r="H44" s="4">
        <v>0</v>
      </c>
    </row>
    <row r="45" spans="1:8" x14ac:dyDescent="0.2">
      <c r="A45" s="2" t="s">
        <v>38</v>
      </c>
      <c r="B45" s="4">
        <v>361</v>
      </c>
      <c r="C45" s="5">
        <v>16.12</v>
      </c>
      <c r="D45" s="4">
        <v>313</v>
      </c>
      <c r="E45" s="5">
        <v>21.54</v>
      </c>
      <c r="F45" s="4">
        <v>47</v>
      </c>
      <c r="G45" s="5">
        <v>6.16</v>
      </c>
      <c r="H45" s="4">
        <v>1</v>
      </c>
    </row>
    <row r="46" spans="1:8" x14ac:dyDescent="0.2">
      <c r="A46" s="2" t="s">
        <v>39</v>
      </c>
      <c r="B46" s="4">
        <v>228</v>
      </c>
      <c r="C46" s="5">
        <v>10.18</v>
      </c>
      <c r="D46" s="4">
        <v>181</v>
      </c>
      <c r="E46" s="5">
        <v>12.46</v>
      </c>
      <c r="F46" s="4">
        <v>45</v>
      </c>
      <c r="G46" s="5">
        <v>5.9</v>
      </c>
      <c r="H46" s="4">
        <v>0</v>
      </c>
    </row>
    <row r="47" spans="1:8" x14ac:dyDescent="0.2">
      <c r="A47" s="2" t="s">
        <v>40</v>
      </c>
      <c r="B47" s="4">
        <v>57</v>
      </c>
      <c r="C47" s="5">
        <v>2.5499999999999998</v>
      </c>
      <c r="D47" s="4">
        <v>40</v>
      </c>
      <c r="E47" s="5">
        <v>2.75</v>
      </c>
      <c r="F47" s="4">
        <v>16</v>
      </c>
      <c r="G47" s="5">
        <v>2.1</v>
      </c>
      <c r="H47" s="4">
        <v>0</v>
      </c>
    </row>
    <row r="48" spans="1:8" x14ac:dyDescent="0.2">
      <c r="A48" s="2" t="s">
        <v>41</v>
      </c>
      <c r="B48" s="4">
        <v>96</v>
      </c>
      <c r="C48" s="5">
        <v>4.29</v>
      </c>
      <c r="D48" s="4">
        <v>71</v>
      </c>
      <c r="E48" s="5">
        <v>4.8899999999999997</v>
      </c>
      <c r="F48" s="4">
        <v>15</v>
      </c>
      <c r="G48" s="5">
        <v>1.97</v>
      </c>
      <c r="H48" s="4">
        <v>0</v>
      </c>
    </row>
    <row r="49" spans="1:8" x14ac:dyDescent="0.2">
      <c r="A49" s="2" t="s">
        <v>42</v>
      </c>
      <c r="B49" s="4">
        <v>78</v>
      </c>
      <c r="C49" s="5">
        <v>3.48</v>
      </c>
      <c r="D49" s="4">
        <v>37</v>
      </c>
      <c r="E49" s="5">
        <v>2.5499999999999998</v>
      </c>
      <c r="F49" s="4">
        <v>34</v>
      </c>
      <c r="G49" s="5">
        <v>4.46</v>
      </c>
      <c r="H49" s="4">
        <v>0</v>
      </c>
    </row>
    <row r="50" spans="1:8" x14ac:dyDescent="0.2">
      <c r="A50" s="1" t="s">
        <v>3</v>
      </c>
      <c r="B50" s="4">
        <v>1215</v>
      </c>
      <c r="C50" s="5">
        <v>100.00000000000001</v>
      </c>
      <c r="D50" s="4">
        <v>808</v>
      </c>
      <c r="E50" s="5">
        <v>99.99</v>
      </c>
      <c r="F50" s="4">
        <v>393</v>
      </c>
      <c r="G50" s="5">
        <v>99.999999999999986</v>
      </c>
      <c r="H50" s="4">
        <v>5</v>
      </c>
    </row>
    <row r="51" spans="1:8" x14ac:dyDescent="0.2">
      <c r="A51" s="2" t="s">
        <v>28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29</v>
      </c>
      <c r="B52" s="4">
        <v>159</v>
      </c>
      <c r="C52" s="5">
        <v>13.09</v>
      </c>
      <c r="D52" s="4">
        <v>86</v>
      </c>
      <c r="E52" s="5">
        <v>10.64</v>
      </c>
      <c r="F52" s="4">
        <v>73</v>
      </c>
      <c r="G52" s="5">
        <v>18.579999999999998</v>
      </c>
      <c r="H52" s="4">
        <v>0</v>
      </c>
    </row>
    <row r="53" spans="1:8" x14ac:dyDescent="0.2">
      <c r="A53" s="2" t="s">
        <v>30</v>
      </c>
      <c r="B53" s="4">
        <v>247</v>
      </c>
      <c r="C53" s="5">
        <v>20.329999999999998</v>
      </c>
      <c r="D53" s="4">
        <v>134</v>
      </c>
      <c r="E53" s="5">
        <v>16.579999999999998</v>
      </c>
      <c r="F53" s="4">
        <v>113</v>
      </c>
      <c r="G53" s="5">
        <v>28.75</v>
      </c>
      <c r="H53" s="4">
        <v>0</v>
      </c>
    </row>
    <row r="54" spans="1:8" x14ac:dyDescent="0.2">
      <c r="A54" s="2" t="s">
        <v>31</v>
      </c>
      <c r="B54" s="4">
        <v>4</v>
      </c>
      <c r="C54" s="5">
        <v>0.33</v>
      </c>
      <c r="D54" s="4">
        <v>0</v>
      </c>
      <c r="E54" s="5">
        <v>0</v>
      </c>
      <c r="F54" s="4">
        <v>4</v>
      </c>
      <c r="G54" s="5">
        <v>1.02</v>
      </c>
      <c r="H54" s="4">
        <v>0</v>
      </c>
    </row>
    <row r="55" spans="1:8" x14ac:dyDescent="0.2">
      <c r="A55" s="2" t="s">
        <v>32</v>
      </c>
      <c r="B55" s="4">
        <v>10</v>
      </c>
      <c r="C55" s="5">
        <v>0.82</v>
      </c>
      <c r="D55" s="4">
        <v>1</v>
      </c>
      <c r="E55" s="5">
        <v>0.12</v>
      </c>
      <c r="F55" s="4">
        <v>9</v>
      </c>
      <c r="G55" s="5">
        <v>2.29</v>
      </c>
      <c r="H55" s="4">
        <v>0</v>
      </c>
    </row>
    <row r="56" spans="1:8" x14ac:dyDescent="0.2">
      <c r="A56" s="2" t="s">
        <v>33</v>
      </c>
      <c r="B56" s="4">
        <v>12</v>
      </c>
      <c r="C56" s="5">
        <v>0.99</v>
      </c>
      <c r="D56" s="4">
        <v>2</v>
      </c>
      <c r="E56" s="5">
        <v>0.25</v>
      </c>
      <c r="F56" s="4">
        <v>10</v>
      </c>
      <c r="G56" s="5">
        <v>2.54</v>
      </c>
      <c r="H56" s="4">
        <v>0</v>
      </c>
    </row>
    <row r="57" spans="1:8" x14ac:dyDescent="0.2">
      <c r="A57" s="2" t="s">
        <v>34</v>
      </c>
      <c r="B57" s="4">
        <v>217</v>
      </c>
      <c r="C57" s="5">
        <v>17.86</v>
      </c>
      <c r="D57" s="4">
        <v>141</v>
      </c>
      <c r="E57" s="5">
        <v>17.45</v>
      </c>
      <c r="F57" s="4">
        <v>74</v>
      </c>
      <c r="G57" s="5">
        <v>18.829999999999998</v>
      </c>
      <c r="H57" s="4">
        <v>2</v>
      </c>
    </row>
    <row r="58" spans="1:8" x14ac:dyDescent="0.2">
      <c r="A58" s="2" t="s">
        <v>35</v>
      </c>
      <c r="B58" s="4">
        <v>4</v>
      </c>
      <c r="C58" s="5">
        <v>0.33</v>
      </c>
      <c r="D58" s="4">
        <v>0</v>
      </c>
      <c r="E58" s="5">
        <v>0</v>
      </c>
      <c r="F58" s="4">
        <v>4</v>
      </c>
      <c r="G58" s="5">
        <v>1.02</v>
      </c>
      <c r="H58" s="4">
        <v>0</v>
      </c>
    </row>
    <row r="59" spans="1:8" x14ac:dyDescent="0.2">
      <c r="A59" s="2" t="s">
        <v>36</v>
      </c>
      <c r="B59" s="4">
        <v>133</v>
      </c>
      <c r="C59" s="5">
        <v>10.95</v>
      </c>
      <c r="D59" s="4">
        <v>103</v>
      </c>
      <c r="E59" s="5">
        <v>12.75</v>
      </c>
      <c r="F59" s="4">
        <v>30</v>
      </c>
      <c r="G59" s="5">
        <v>7.63</v>
      </c>
      <c r="H59" s="4">
        <v>0</v>
      </c>
    </row>
    <row r="60" spans="1:8" x14ac:dyDescent="0.2">
      <c r="A60" s="2" t="s">
        <v>37</v>
      </c>
      <c r="B60" s="4">
        <v>49</v>
      </c>
      <c r="C60" s="5">
        <v>4.03</v>
      </c>
      <c r="D60" s="4">
        <v>35</v>
      </c>
      <c r="E60" s="5">
        <v>4.33</v>
      </c>
      <c r="F60" s="4">
        <v>14</v>
      </c>
      <c r="G60" s="5">
        <v>3.56</v>
      </c>
      <c r="H60" s="4">
        <v>0</v>
      </c>
    </row>
    <row r="61" spans="1:8" x14ac:dyDescent="0.2">
      <c r="A61" s="2" t="s">
        <v>38</v>
      </c>
      <c r="B61" s="4">
        <v>132</v>
      </c>
      <c r="C61" s="5">
        <v>10.86</v>
      </c>
      <c r="D61" s="4">
        <v>118</v>
      </c>
      <c r="E61" s="5">
        <v>14.6</v>
      </c>
      <c r="F61" s="4">
        <v>13</v>
      </c>
      <c r="G61" s="5">
        <v>3.31</v>
      </c>
      <c r="H61" s="4">
        <v>0</v>
      </c>
    </row>
    <row r="62" spans="1:8" x14ac:dyDescent="0.2">
      <c r="A62" s="2" t="s">
        <v>39</v>
      </c>
      <c r="B62" s="4">
        <v>126</v>
      </c>
      <c r="C62" s="5">
        <v>10.37</v>
      </c>
      <c r="D62" s="4">
        <v>102</v>
      </c>
      <c r="E62" s="5">
        <v>12.62</v>
      </c>
      <c r="F62" s="4">
        <v>24</v>
      </c>
      <c r="G62" s="5">
        <v>6.11</v>
      </c>
      <c r="H62" s="4">
        <v>0</v>
      </c>
    </row>
    <row r="63" spans="1:8" x14ac:dyDescent="0.2">
      <c r="A63" s="2" t="s">
        <v>40</v>
      </c>
      <c r="B63" s="4">
        <v>38</v>
      </c>
      <c r="C63" s="5">
        <v>3.13</v>
      </c>
      <c r="D63" s="4">
        <v>31</v>
      </c>
      <c r="E63" s="5">
        <v>3.84</v>
      </c>
      <c r="F63" s="4">
        <v>6</v>
      </c>
      <c r="G63" s="5">
        <v>1.53</v>
      </c>
      <c r="H63" s="4">
        <v>0</v>
      </c>
    </row>
    <row r="64" spans="1:8" x14ac:dyDescent="0.2">
      <c r="A64" s="2" t="s">
        <v>41</v>
      </c>
      <c r="B64" s="4">
        <v>44</v>
      </c>
      <c r="C64" s="5">
        <v>3.62</v>
      </c>
      <c r="D64" s="4">
        <v>36</v>
      </c>
      <c r="E64" s="5">
        <v>4.46</v>
      </c>
      <c r="F64" s="4">
        <v>5</v>
      </c>
      <c r="G64" s="5">
        <v>1.27</v>
      </c>
      <c r="H64" s="4">
        <v>3</v>
      </c>
    </row>
    <row r="65" spans="1:8" x14ac:dyDescent="0.2">
      <c r="A65" s="2" t="s">
        <v>42</v>
      </c>
      <c r="B65" s="4">
        <v>40</v>
      </c>
      <c r="C65" s="5">
        <v>3.29</v>
      </c>
      <c r="D65" s="4">
        <v>19</v>
      </c>
      <c r="E65" s="5">
        <v>2.35</v>
      </c>
      <c r="F65" s="4">
        <v>14</v>
      </c>
      <c r="G65" s="5">
        <v>3.56</v>
      </c>
      <c r="H65" s="4">
        <v>0</v>
      </c>
    </row>
    <row r="66" spans="1:8" x14ac:dyDescent="0.2">
      <c r="A66" s="1" t="s">
        <v>4</v>
      </c>
      <c r="B66" s="4">
        <v>919</v>
      </c>
      <c r="C66" s="5">
        <v>100</v>
      </c>
      <c r="D66" s="4">
        <v>568</v>
      </c>
      <c r="E66" s="5">
        <v>100.00999999999998</v>
      </c>
      <c r="F66" s="4">
        <v>334</v>
      </c>
      <c r="G66" s="5">
        <v>100.02000000000001</v>
      </c>
      <c r="H66" s="4">
        <v>1</v>
      </c>
    </row>
    <row r="67" spans="1:8" x14ac:dyDescent="0.2">
      <c r="A67" s="2" t="s">
        <v>28</v>
      </c>
      <c r="B67" s="4">
        <v>1</v>
      </c>
      <c r="C67" s="5">
        <v>0.11</v>
      </c>
      <c r="D67" s="4">
        <v>0</v>
      </c>
      <c r="E67" s="5">
        <v>0</v>
      </c>
      <c r="F67" s="4">
        <v>1</v>
      </c>
      <c r="G67" s="5">
        <v>0.3</v>
      </c>
      <c r="H67" s="4">
        <v>0</v>
      </c>
    </row>
    <row r="68" spans="1:8" x14ac:dyDescent="0.2">
      <c r="A68" s="2" t="s">
        <v>29</v>
      </c>
      <c r="B68" s="4">
        <v>113</v>
      </c>
      <c r="C68" s="5">
        <v>12.3</v>
      </c>
      <c r="D68" s="4">
        <v>47</v>
      </c>
      <c r="E68" s="5">
        <v>8.27</v>
      </c>
      <c r="F68" s="4">
        <v>66</v>
      </c>
      <c r="G68" s="5">
        <v>19.760000000000002</v>
      </c>
      <c r="H68" s="4">
        <v>0</v>
      </c>
    </row>
    <row r="69" spans="1:8" x14ac:dyDescent="0.2">
      <c r="A69" s="2" t="s">
        <v>30</v>
      </c>
      <c r="B69" s="4">
        <v>101</v>
      </c>
      <c r="C69" s="5">
        <v>10.99</v>
      </c>
      <c r="D69" s="4">
        <v>43</v>
      </c>
      <c r="E69" s="5">
        <v>7.57</v>
      </c>
      <c r="F69" s="4">
        <v>58</v>
      </c>
      <c r="G69" s="5">
        <v>17.37</v>
      </c>
      <c r="H69" s="4">
        <v>0</v>
      </c>
    </row>
    <row r="70" spans="1:8" x14ac:dyDescent="0.2">
      <c r="A70" s="2" t="s">
        <v>31</v>
      </c>
      <c r="B70" s="4">
        <v>3</v>
      </c>
      <c r="C70" s="5">
        <v>0.33</v>
      </c>
      <c r="D70" s="4">
        <v>1</v>
      </c>
      <c r="E70" s="5">
        <v>0.18</v>
      </c>
      <c r="F70" s="4">
        <v>2</v>
      </c>
      <c r="G70" s="5">
        <v>0.6</v>
      </c>
      <c r="H70" s="4">
        <v>0</v>
      </c>
    </row>
    <row r="71" spans="1:8" x14ac:dyDescent="0.2">
      <c r="A71" s="2" t="s">
        <v>32</v>
      </c>
      <c r="B71" s="4">
        <v>6</v>
      </c>
      <c r="C71" s="5">
        <v>0.65</v>
      </c>
      <c r="D71" s="4">
        <v>2</v>
      </c>
      <c r="E71" s="5">
        <v>0.35</v>
      </c>
      <c r="F71" s="4">
        <v>4</v>
      </c>
      <c r="G71" s="5">
        <v>1.2</v>
      </c>
      <c r="H71" s="4">
        <v>0</v>
      </c>
    </row>
    <row r="72" spans="1:8" x14ac:dyDescent="0.2">
      <c r="A72" s="2" t="s">
        <v>33</v>
      </c>
      <c r="B72" s="4">
        <v>7</v>
      </c>
      <c r="C72" s="5">
        <v>0.76</v>
      </c>
      <c r="D72" s="4">
        <v>2</v>
      </c>
      <c r="E72" s="5">
        <v>0.35</v>
      </c>
      <c r="F72" s="4">
        <v>5</v>
      </c>
      <c r="G72" s="5">
        <v>1.5</v>
      </c>
      <c r="H72" s="4">
        <v>0</v>
      </c>
    </row>
    <row r="73" spans="1:8" x14ac:dyDescent="0.2">
      <c r="A73" s="2" t="s">
        <v>34</v>
      </c>
      <c r="B73" s="4">
        <v>218</v>
      </c>
      <c r="C73" s="5">
        <v>23.72</v>
      </c>
      <c r="D73" s="4">
        <v>134</v>
      </c>
      <c r="E73" s="5">
        <v>23.59</v>
      </c>
      <c r="F73" s="4">
        <v>84</v>
      </c>
      <c r="G73" s="5">
        <v>25.15</v>
      </c>
      <c r="H73" s="4">
        <v>0</v>
      </c>
    </row>
    <row r="74" spans="1:8" x14ac:dyDescent="0.2">
      <c r="A74" s="2" t="s">
        <v>35</v>
      </c>
      <c r="B74" s="4">
        <v>1</v>
      </c>
      <c r="C74" s="5">
        <v>0.11</v>
      </c>
      <c r="D74" s="4">
        <v>0</v>
      </c>
      <c r="E74" s="5">
        <v>0</v>
      </c>
      <c r="F74" s="4">
        <v>1</v>
      </c>
      <c r="G74" s="5">
        <v>0.3</v>
      </c>
      <c r="H74" s="4">
        <v>0</v>
      </c>
    </row>
    <row r="75" spans="1:8" x14ac:dyDescent="0.2">
      <c r="A75" s="2" t="s">
        <v>36</v>
      </c>
      <c r="B75" s="4">
        <v>50</v>
      </c>
      <c r="C75" s="5">
        <v>5.44</v>
      </c>
      <c r="D75" s="4">
        <v>26</v>
      </c>
      <c r="E75" s="5">
        <v>4.58</v>
      </c>
      <c r="F75" s="4">
        <v>24</v>
      </c>
      <c r="G75" s="5">
        <v>7.19</v>
      </c>
      <c r="H75" s="4">
        <v>0</v>
      </c>
    </row>
    <row r="76" spans="1:8" x14ac:dyDescent="0.2">
      <c r="A76" s="2" t="s">
        <v>37</v>
      </c>
      <c r="B76" s="4">
        <v>41</v>
      </c>
      <c r="C76" s="5">
        <v>4.46</v>
      </c>
      <c r="D76" s="4">
        <v>28</v>
      </c>
      <c r="E76" s="5">
        <v>4.93</v>
      </c>
      <c r="F76" s="4">
        <v>13</v>
      </c>
      <c r="G76" s="5">
        <v>3.89</v>
      </c>
      <c r="H76" s="4">
        <v>0</v>
      </c>
    </row>
    <row r="77" spans="1:8" x14ac:dyDescent="0.2">
      <c r="A77" s="2" t="s">
        <v>38</v>
      </c>
      <c r="B77" s="4">
        <v>114</v>
      </c>
      <c r="C77" s="5">
        <v>12.4</v>
      </c>
      <c r="D77" s="4">
        <v>96</v>
      </c>
      <c r="E77" s="5">
        <v>16.899999999999999</v>
      </c>
      <c r="F77" s="4">
        <v>17</v>
      </c>
      <c r="G77" s="5">
        <v>5.09</v>
      </c>
      <c r="H77" s="4">
        <v>0</v>
      </c>
    </row>
    <row r="78" spans="1:8" x14ac:dyDescent="0.2">
      <c r="A78" s="2" t="s">
        <v>39</v>
      </c>
      <c r="B78" s="4">
        <v>111</v>
      </c>
      <c r="C78" s="5">
        <v>12.08</v>
      </c>
      <c r="D78" s="4">
        <v>90</v>
      </c>
      <c r="E78" s="5">
        <v>15.85</v>
      </c>
      <c r="F78" s="4">
        <v>20</v>
      </c>
      <c r="G78" s="5">
        <v>5.99</v>
      </c>
      <c r="H78" s="4">
        <v>0</v>
      </c>
    </row>
    <row r="79" spans="1:8" x14ac:dyDescent="0.2">
      <c r="A79" s="2" t="s">
        <v>40</v>
      </c>
      <c r="B79" s="4">
        <v>57</v>
      </c>
      <c r="C79" s="5">
        <v>6.2</v>
      </c>
      <c r="D79" s="4">
        <v>34</v>
      </c>
      <c r="E79" s="5">
        <v>5.99</v>
      </c>
      <c r="F79" s="4">
        <v>11</v>
      </c>
      <c r="G79" s="5">
        <v>3.29</v>
      </c>
      <c r="H79" s="4">
        <v>0</v>
      </c>
    </row>
    <row r="80" spans="1:8" x14ac:dyDescent="0.2">
      <c r="A80" s="2" t="s">
        <v>41</v>
      </c>
      <c r="B80" s="4">
        <v>51</v>
      </c>
      <c r="C80" s="5">
        <v>5.55</v>
      </c>
      <c r="D80" s="4">
        <v>31</v>
      </c>
      <c r="E80" s="5">
        <v>5.46</v>
      </c>
      <c r="F80" s="4">
        <v>20</v>
      </c>
      <c r="G80" s="5">
        <v>5.99</v>
      </c>
      <c r="H80" s="4">
        <v>0</v>
      </c>
    </row>
    <row r="81" spans="1:8" x14ac:dyDescent="0.2">
      <c r="A81" s="2" t="s">
        <v>42</v>
      </c>
      <c r="B81" s="4">
        <v>45</v>
      </c>
      <c r="C81" s="5">
        <v>4.9000000000000004</v>
      </c>
      <c r="D81" s="4">
        <v>34</v>
      </c>
      <c r="E81" s="5">
        <v>5.99</v>
      </c>
      <c r="F81" s="4">
        <v>8</v>
      </c>
      <c r="G81" s="5">
        <v>2.4</v>
      </c>
      <c r="H81" s="4">
        <v>1</v>
      </c>
    </row>
    <row r="82" spans="1:8" x14ac:dyDescent="0.2">
      <c r="A82" s="1" t="s">
        <v>5</v>
      </c>
      <c r="B82" s="4">
        <v>808</v>
      </c>
      <c r="C82" s="5">
        <v>100.01999999999998</v>
      </c>
      <c r="D82" s="4">
        <v>526</v>
      </c>
      <c r="E82" s="5">
        <v>99.999999999999986</v>
      </c>
      <c r="F82" s="4">
        <v>272</v>
      </c>
      <c r="G82" s="5">
        <v>99.999999999999986</v>
      </c>
      <c r="H82" s="4">
        <v>3</v>
      </c>
    </row>
    <row r="83" spans="1:8" x14ac:dyDescent="0.2">
      <c r="A83" s="2" t="s">
        <v>28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29</v>
      </c>
      <c r="B84" s="4">
        <v>122</v>
      </c>
      <c r="C84" s="5">
        <v>15.1</v>
      </c>
      <c r="D84" s="4">
        <v>66</v>
      </c>
      <c r="E84" s="5">
        <v>12.55</v>
      </c>
      <c r="F84" s="4">
        <v>56</v>
      </c>
      <c r="G84" s="5">
        <v>20.59</v>
      </c>
      <c r="H84" s="4">
        <v>0</v>
      </c>
    </row>
    <row r="85" spans="1:8" x14ac:dyDescent="0.2">
      <c r="A85" s="2" t="s">
        <v>30</v>
      </c>
      <c r="B85" s="4">
        <v>143</v>
      </c>
      <c r="C85" s="5">
        <v>17.7</v>
      </c>
      <c r="D85" s="4">
        <v>88</v>
      </c>
      <c r="E85" s="5">
        <v>16.73</v>
      </c>
      <c r="F85" s="4">
        <v>55</v>
      </c>
      <c r="G85" s="5">
        <v>20.22</v>
      </c>
      <c r="H85" s="4">
        <v>0</v>
      </c>
    </row>
    <row r="86" spans="1:8" x14ac:dyDescent="0.2">
      <c r="A86" s="2" t="s">
        <v>31</v>
      </c>
      <c r="B86" s="4">
        <v>4</v>
      </c>
      <c r="C86" s="5">
        <v>0.5</v>
      </c>
      <c r="D86" s="4">
        <v>0</v>
      </c>
      <c r="E86" s="5">
        <v>0</v>
      </c>
      <c r="F86" s="4">
        <v>4</v>
      </c>
      <c r="G86" s="5">
        <v>1.47</v>
      </c>
      <c r="H86" s="4">
        <v>0</v>
      </c>
    </row>
    <row r="87" spans="1:8" x14ac:dyDescent="0.2">
      <c r="A87" s="2" t="s">
        <v>32</v>
      </c>
      <c r="B87" s="4">
        <v>8</v>
      </c>
      <c r="C87" s="5">
        <v>0.99</v>
      </c>
      <c r="D87" s="4">
        <v>1</v>
      </c>
      <c r="E87" s="5">
        <v>0.19</v>
      </c>
      <c r="F87" s="4">
        <v>7</v>
      </c>
      <c r="G87" s="5">
        <v>2.57</v>
      </c>
      <c r="H87" s="4">
        <v>0</v>
      </c>
    </row>
    <row r="88" spans="1:8" x14ac:dyDescent="0.2">
      <c r="A88" s="2" t="s">
        <v>33</v>
      </c>
      <c r="B88" s="4">
        <v>7</v>
      </c>
      <c r="C88" s="5">
        <v>0.87</v>
      </c>
      <c r="D88" s="4">
        <v>1</v>
      </c>
      <c r="E88" s="5">
        <v>0.19</v>
      </c>
      <c r="F88" s="4">
        <v>5</v>
      </c>
      <c r="G88" s="5">
        <v>1.84</v>
      </c>
      <c r="H88" s="4">
        <v>1</v>
      </c>
    </row>
    <row r="89" spans="1:8" x14ac:dyDescent="0.2">
      <c r="A89" s="2" t="s">
        <v>34</v>
      </c>
      <c r="B89" s="4">
        <v>164</v>
      </c>
      <c r="C89" s="5">
        <v>20.3</v>
      </c>
      <c r="D89" s="4">
        <v>100</v>
      </c>
      <c r="E89" s="5">
        <v>19.010000000000002</v>
      </c>
      <c r="F89" s="4">
        <v>64</v>
      </c>
      <c r="G89" s="5">
        <v>23.53</v>
      </c>
      <c r="H89" s="4">
        <v>0</v>
      </c>
    </row>
    <row r="90" spans="1:8" x14ac:dyDescent="0.2">
      <c r="A90" s="2" t="s">
        <v>35</v>
      </c>
      <c r="B90" s="4">
        <v>3</v>
      </c>
      <c r="C90" s="5">
        <v>0.37</v>
      </c>
      <c r="D90" s="4">
        <v>0</v>
      </c>
      <c r="E90" s="5">
        <v>0</v>
      </c>
      <c r="F90" s="4">
        <v>3</v>
      </c>
      <c r="G90" s="5">
        <v>1.1000000000000001</v>
      </c>
      <c r="H90" s="4">
        <v>0</v>
      </c>
    </row>
    <row r="91" spans="1:8" x14ac:dyDescent="0.2">
      <c r="A91" s="2" t="s">
        <v>36</v>
      </c>
      <c r="B91" s="4">
        <v>69</v>
      </c>
      <c r="C91" s="5">
        <v>8.5399999999999991</v>
      </c>
      <c r="D91" s="4">
        <v>48</v>
      </c>
      <c r="E91" s="5">
        <v>9.1300000000000008</v>
      </c>
      <c r="F91" s="4">
        <v>20</v>
      </c>
      <c r="G91" s="5">
        <v>7.35</v>
      </c>
      <c r="H91" s="4">
        <v>0</v>
      </c>
    </row>
    <row r="92" spans="1:8" x14ac:dyDescent="0.2">
      <c r="A92" s="2" t="s">
        <v>37</v>
      </c>
      <c r="B92" s="4">
        <v>34</v>
      </c>
      <c r="C92" s="5">
        <v>4.21</v>
      </c>
      <c r="D92" s="4">
        <v>19</v>
      </c>
      <c r="E92" s="5">
        <v>3.61</v>
      </c>
      <c r="F92" s="4">
        <v>14</v>
      </c>
      <c r="G92" s="5">
        <v>5.15</v>
      </c>
      <c r="H92" s="4">
        <v>0</v>
      </c>
    </row>
    <row r="93" spans="1:8" x14ac:dyDescent="0.2">
      <c r="A93" s="2" t="s">
        <v>38</v>
      </c>
      <c r="B93" s="4">
        <v>85</v>
      </c>
      <c r="C93" s="5">
        <v>10.52</v>
      </c>
      <c r="D93" s="4">
        <v>76</v>
      </c>
      <c r="E93" s="5">
        <v>14.45</v>
      </c>
      <c r="F93" s="4">
        <v>8</v>
      </c>
      <c r="G93" s="5">
        <v>2.94</v>
      </c>
      <c r="H93" s="4">
        <v>0</v>
      </c>
    </row>
    <row r="94" spans="1:8" x14ac:dyDescent="0.2">
      <c r="A94" s="2" t="s">
        <v>39</v>
      </c>
      <c r="B94" s="4">
        <v>82</v>
      </c>
      <c r="C94" s="5">
        <v>10.15</v>
      </c>
      <c r="D94" s="4">
        <v>67</v>
      </c>
      <c r="E94" s="5">
        <v>12.74</v>
      </c>
      <c r="F94" s="4">
        <v>13</v>
      </c>
      <c r="G94" s="5">
        <v>4.78</v>
      </c>
      <c r="H94" s="4">
        <v>0</v>
      </c>
    </row>
    <row r="95" spans="1:8" x14ac:dyDescent="0.2">
      <c r="A95" s="2" t="s">
        <v>40</v>
      </c>
      <c r="B95" s="4">
        <v>28</v>
      </c>
      <c r="C95" s="5">
        <v>3.47</v>
      </c>
      <c r="D95" s="4">
        <v>25</v>
      </c>
      <c r="E95" s="5">
        <v>4.75</v>
      </c>
      <c r="F95" s="4">
        <v>2</v>
      </c>
      <c r="G95" s="5">
        <v>0.74</v>
      </c>
      <c r="H95" s="4">
        <v>0</v>
      </c>
    </row>
    <row r="96" spans="1:8" x14ac:dyDescent="0.2">
      <c r="A96" s="2" t="s">
        <v>41</v>
      </c>
      <c r="B96" s="4">
        <v>22</v>
      </c>
      <c r="C96" s="5">
        <v>2.72</v>
      </c>
      <c r="D96" s="4">
        <v>15</v>
      </c>
      <c r="E96" s="5">
        <v>2.85</v>
      </c>
      <c r="F96" s="4">
        <v>7</v>
      </c>
      <c r="G96" s="5">
        <v>2.57</v>
      </c>
      <c r="H96" s="4">
        <v>0</v>
      </c>
    </row>
    <row r="97" spans="1:8" x14ac:dyDescent="0.2">
      <c r="A97" s="2" t="s">
        <v>42</v>
      </c>
      <c r="B97" s="4">
        <v>37</v>
      </c>
      <c r="C97" s="5">
        <v>4.58</v>
      </c>
      <c r="D97" s="4">
        <v>20</v>
      </c>
      <c r="E97" s="5">
        <v>3.8</v>
      </c>
      <c r="F97" s="4">
        <v>14</v>
      </c>
      <c r="G97" s="5">
        <v>5.15</v>
      </c>
      <c r="H97" s="4">
        <v>2</v>
      </c>
    </row>
    <row r="98" spans="1:8" x14ac:dyDescent="0.2">
      <c r="A98" s="1" t="s">
        <v>6</v>
      </c>
      <c r="B98" s="4">
        <v>823</v>
      </c>
      <c r="C98" s="5">
        <v>100.01000000000002</v>
      </c>
      <c r="D98" s="4">
        <v>465</v>
      </c>
      <c r="E98" s="5">
        <v>100.03000000000002</v>
      </c>
      <c r="F98" s="4">
        <v>349</v>
      </c>
      <c r="G98" s="5">
        <v>100</v>
      </c>
      <c r="H98" s="4">
        <v>2</v>
      </c>
    </row>
    <row r="99" spans="1:8" x14ac:dyDescent="0.2">
      <c r="A99" s="2" t="s">
        <v>28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29</v>
      </c>
      <c r="B100" s="4">
        <v>124</v>
      </c>
      <c r="C100" s="5">
        <v>15.07</v>
      </c>
      <c r="D100" s="4">
        <v>51</v>
      </c>
      <c r="E100" s="5">
        <v>10.97</v>
      </c>
      <c r="F100" s="4">
        <v>73</v>
      </c>
      <c r="G100" s="5">
        <v>20.92</v>
      </c>
      <c r="H100" s="4">
        <v>0</v>
      </c>
    </row>
    <row r="101" spans="1:8" x14ac:dyDescent="0.2">
      <c r="A101" s="2" t="s">
        <v>30</v>
      </c>
      <c r="B101" s="4">
        <v>90</v>
      </c>
      <c r="C101" s="5">
        <v>10.94</v>
      </c>
      <c r="D101" s="4">
        <v>33</v>
      </c>
      <c r="E101" s="5">
        <v>7.1</v>
      </c>
      <c r="F101" s="4">
        <v>57</v>
      </c>
      <c r="G101" s="5">
        <v>16.329999999999998</v>
      </c>
      <c r="H101" s="4">
        <v>0</v>
      </c>
    </row>
    <row r="102" spans="1:8" x14ac:dyDescent="0.2">
      <c r="A102" s="2" t="s">
        <v>31</v>
      </c>
      <c r="B102" s="4">
        <v>3</v>
      </c>
      <c r="C102" s="5">
        <v>0.36</v>
      </c>
      <c r="D102" s="4">
        <v>0</v>
      </c>
      <c r="E102" s="5">
        <v>0</v>
      </c>
      <c r="F102" s="4">
        <v>3</v>
      </c>
      <c r="G102" s="5">
        <v>0.86</v>
      </c>
      <c r="H102" s="4">
        <v>0</v>
      </c>
    </row>
    <row r="103" spans="1:8" x14ac:dyDescent="0.2">
      <c r="A103" s="2" t="s">
        <v>32</v>
      </c>
      <c r="B103" s="4">
        <v>7</v>
      </c>
      <c r="C103" s="5">
        <v>0.85</v>
      </c>
      <c r="D103" s="4">
        <v>0</v>
      </c>
      <c r="E103" s="5">
        <v>0</v>
      </c>
      <c r="F103" s="4">
        <v>7</v>
      </c>
      <c r="G103" s="5">
        <v>2.0099999999999998</v>
      </c>
      <c r="H103" s="4">
        <v>0</v>
      </c>
    </row>
    <row r="104" spans="1:8" x14ac:dyDescent="0.2">
      <c r="A104" s="2" t="s">
        <v>33</v>
      </c>
      <c r="B104" s="4">
        <v>6</v>
      </c>
      <c r="C104" s="5">
        <v>0.73</v>
      </c>
      <c r="D104" s="4">
        <v>1</v>
      </c>
      <c r="E104" s="5">
        <v>0.22</v>
      </c>
      <c r="F104" s="4">
        <v>5</v>
      </c>
      <c r="G104" s="5">
        <v>1.43</v>
      </c>
      <c r="H104" s="4">
        <v>0</v>
      </c>
    </row>
    <row r="105" spans="1:8" x14ac:dyDescent="0.2">
      <c r="A105" s="2" t="s">
        <v>34</v>
      </c>
      <c r="B105" s="4">
        <v>181</v>
      </c>
      <c r="C105" s="5">
        <v>21.99</v>
      </c>
      <c r="D105" s="4">
        <v>109</v>
      </c>
      <c r="E105" s="5">
        <v>23.44</v>
      </c>
      <c r="F105" s="4">
        <v>71</v>
      </c>
      <c r="G105" s="5">
        <v>20.34</v>
      </c>
      <c r="H105" s="4">
        <v>1</v>
      </c>
    </row>
    <row r="106" spans="1:8" x14ac:dyDescent="0.2">
      <c r="A106" s="2" t="s">
        <v>35</v>
      </c>
      <c r="B106" s="4">
        <v>4</v>
      </c>
      <c r="C106" s="5">
        <v>0.49</v>
      </c>
      <c r="D106" s="4">
        <v>1</v>
      </c>
      <c r="E106" s="5">
        <v>0.22</v>
      </c>
      <c r="F106" s="4">
        <v>3</v>
      </c>
      <c r="G106" s="5">
        <v>0.86</v>
      </c>
      <c r="H106" s="4">
        <v>0</v>
      </c>
    </row>
    <row r="107" spans="1:8" x14ac:dyDescent="0.2">
      <c r="A107" s="2" t="s">
        <v>36</v>
      </c>
      <c r="B107" s="4">
        <v>66</v>
      </c>
      <c r="C107" s="5">
        <v>8.02</v>
      </c>
      <c r="D107" s="4">
        <v>36</v>
      </c>
      <c r="E107" s="5">
        <v>7.74</v>
      </c>
      <c r="F107" s="4">
        <v>30</v>
      </c>
      <c r="G107" s="5">
        <v>8.6</v>
      </c>
      <c r="H107" s="4">
        <v>0</v>
      </c>
    </row>
    <row r="108" spans="1:8" x14ac:dyDescent="0.2">
      <c r="A108" s="2" t="s">
        <v>37</v>
      </c>
      <c r="B108" s="4">
        <v>37</v>
      </c>
      <c r="C108" s="5">
        <v>4.5</v>
      </c>
      <c r="D108" s="4">
        <v>21</v>
      </c>
      <c r="E108" s="5">
        <v>4.5199999999999996</v>
      </c>
      <c r="F108" s="4">
        <v>15</v>
      </c>
      <c r="G108" s="5">
        <v>4.3</v>
      </c>
      <c r="H108" s="4">
        <v>0</v>
      </c>
    </row>
    <row r="109" spans="1:8" x14ac:dyDescent="0.2">
      <c r="A109" s="2" t="s">
        <v>38</v>
      </c>
      <c r="B109" s="4">
        <v>105</v>
      </c>
      <c r="C109" s="5">
        <v>12.76</v>
      </c>
      <c r="D109" s="4">
        <v>81</v>
      </c>
      <c r="E109" s="5">
        <v>17.420000000000002</v>
      </c>
      <c r="F109" s="4">
        <v>23</v>
      </c>
      <c r="G109" s="5">
        <v>6.59</v>
      </c>
      <c r="H109" s="4">
        <v>0</v>
      </c>
    </row>
    <row r="110" spans="1:8" x14ac:dyDescent="0.2">
      <c r="A110" s="2" t="s">
        <v>39</v>
      </c>
      <c r="B110" s="4">
        <v>83</v>
      </c>
      <c r="C110" s="5">
        <v>10.09</v>
      </c>
      <c r="D110" s="4">
        <v>65</v>
      </c>
      <c r="E110" s="5">
        <v>13.98</v>
      </c>
      <c r="F110" s="4">
        <v>17</v>
      </c>
      <c r="G110" s="5">
        <v>4.87</v>
      </c>
      <c r="H110" s="4">
        <v>0</v>
      </c>
    </row>
    <row r="111" spans="1:8" x14ac:dyDescent="0.2">
      <c r="A111" s="2" t="s">
        <v>40</v>
      </c>
      <c r="B111" s="4">
        <v>35</v>
      </c>
      <c r="C111" s="5">
        <v>4.25</v>
      </c>
      <c r="D111" s="4">
        <v>23</v>
      </c>
      <c r="E111" s="5">
        <v>4.95</v>
      </c>
      <c r="F111" s="4">
        <v>9</v>
      </c>
      <c r="G111" s="5">
        <v>2.58</v>
      </c>
      <c r="H111" s="4">
        <v>1</v>
      </c>
    </row>
    <row r="112" spans="1:8" x14ac:dyDescent="0.2">
      <c r="A112" s="2" t="s">
        <v>41</v>
      </c>
      <c r="B112" s="4">
        <v>36</v>
      </c>
      <c r="C112" s="5">
        <v>4.37</v>
      </c>
      <c r="D112" s="4">
        <v>19</v>
      </c>
      <c r="E112" s="5">
        <v>4.09</v>
      </c>
      <c r="F112" s="4">
        <v>16</v>
      </c>
      <c r="G112" s="5">
        <v>4.58</v>
      </c>
      <c r="H112" s="4">
        <v>0</v>
      </c>
    </row>
    <row r="113" spans="1:8" x14ac:dyDescent="0.2">
      <c r="A113" s="2" t="s">
        <v>42</v>
      </c>
      <c r="B113" s="4">
        <v>46</v>
      </c>
      <c r="C113" s="5">
        <v>5.59</v>
      </c>
      <c r="D113" s="4">
        <v>25</v>
      </c>
      <c r="E113" s="5">
        <v>5.38</v>
      </c>
      <c r="F113" s="4">
        <v>20</v>
      </c>
      <c r="G113" s="5">
        <v>5.73</v>
      </c>
      <c r="H113" s="4">
        <v>0</v>
      </c>
    </row>
    <row r="114" spans="1:8" x14ac:dyDescent="0.2">
      <c r="A114" s="1" t="s">
        <v>7</v>
      </c>
      <c r="B114" s="4">
        <v>1564</v>
      </c>
      <c r="C114" s="5">
        <v>99.990000000000009</v>
      </c>
      <c r="D114" s="4">
        <v>932</v>
      </c>
      <c r="E114" s="5">
        <v>100</v>
      </c>
      <c r="F114" s="4">
        <v>616</v>
      </c>
      <c r="G114" s="5">
        <v>99.999999999999986</v>
      </c>
      <c r="H114" s="4">
        <v>3</v>
      </c>
    </row>
    <row r="115" spans="1:8" x14ac:dyDescent="0.2">
      <c r="A115" s="2" t="s">
        <v>28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29</v>
      </c>
      <c r="B116" s="4">
        <v>282</v>
      </c>
      <c r="C116" s="5">
        <v>18.03</v>
      </c>
      <c r="D116" s="4">
        <v>128</v>
      </c>
      <c r="E116" s="5">
        <v>13.73</v>
      </c>
      <c r="F116" s="4">
        <v>154</v>
      </c>
      <c r="G116" s="5">
        <v>25</v>
      </c>
      <c r="H116" s="4">
        <v>0</v>
      </c>
    </row>
    <row r="117" spans="1:8" x14ac:dyDescent="0.2">
      <c r="A117" s="2" t="s">
        <v>30</v>
      </c>
      <c r="B117" s="4">
        <v>178</v>
      </c>
      <c r="C117" s="5">
        <v>11.38</v>
      </c>
      <c r="D117" s="4">
        <v>83</v>
      </c>
      <c r="E117" s="5">
        <v>8.91</v>
      </c>
      <c r="F117" s="4">
        <v>95</v>
      </c>
      <c r="G117" s="5">
        <v>15.42</v>
      </c>
      <c r="H117" s="4">
        <v>0</v>
      </c>
    </row>
    <row r="118" spans="1:8" x14ac:dyDescent="0.2">
      <c r="A118" s="2" t="s">
        <v>31</v>
      </c>
      <c r="B118" s="4">
        <v>3</v>
      </c>
      <c r="C118" s="5">
        <v>0.19</v>
      </c>
      <c r="D118" s="4">
        <v>2</v>
      </c>
      <c r="E118" s="5">
        <v>0.21</v>
      </c>
      <c r="F118" s="4">
        <v>1</v>
      </c>
      <c r="G118" s="5">
        <v>0.16</v>
      </c>
      <c r="H118" s="4">
        <v>0</v>
      </c>
    </row>
    <row r="119" spans="1:8" x14ac:dyDescent="0.2">
      <c r="A119" s="2" t="s">
        <v>32</v>
      </c>
      <c r="B119" s="4">
        <v>3</v>
      </c>
      <c r="C119" s="5">
        <v>0.19</v>
      </c>
      <c r="D119" s="4">
        <v>0</v>
      </c>
      <c r="E119" s="5">
        <v>0</v>
      </c>
      <c r="F119" s="4">
        <v>3</v>
      </c>
      <c r="G119" s="5">
        <v>0.49</v>
      </c>
      <c r="H119" s="4">
        <v>0</v>
      </c>
    </row>
    <row r="120" spans="1:8" x14ac:dyDescent="0.2">
      <c r="A120" s="2" t="s">
        <v>33</v>
      </c>
      <c r="B120" s="4">
        <v>19</v>
      </c>
      <c r="C120" s="5">
        <v>1.21</v>
      </c>
      <c r="D120" s="4">
        <v>2</v>
      </c>
      <c r="E120" s="5">
        <v>0.21</v>
      </c>
      <c r="F120" s="4">
        <v>17</v>
      </c>
      <c r="G120" s="5">
        <v>2.76</v>
      </c>
      <c r="H120" s="4">
        <v>0</v>
      </c>
    </row>
    <row r="121" spans="1:8" x14ac:dyDescent="0.2">
      <c r="A121" s="2" t="s">
        <v>34</v>
      </c>
      <c r="B121" s="4">
        <v>313</v>
      </c>
      <c r="C121" s="5">
        <v>20.010000000000002</v>
      </c>
      <c r="D121" s="4">
        <v>186</v>
      </c>
      <c r="E121" s="5">
        <v>19.96</v>
      </c>
      <c r="F121" s="4">
        <v>127</v>
      </c>
      <c r="G121" s="5">
        <v>20.62</v>
      </c>
      <c r="H121" s="4">
        <v>0</v>
      </c>
    </row>
    <row r="122" spans="1:8" x14ac:dyDescent="0.2">
      <c r="A122" s="2" t="s">
        <v>35</v>
      </c>
      <c r="B122" s="4">
        <v>2</v>
      </c>
      <c r="C122" s="5">
        <v>0.13</v>
      </c>
      <c r="D122" s="4">
        <v>0</v>
      </c>
      <c r="E122" s="5">
        <v>0</v>
      </c>
      <c r="F122" s="4">
        <v>2</v>
      </c>
      <c r="G122" s="5">
        <v>0.32</v>
      </c>
      <c r="H122" s="4">
        <v>0</v>
      </c>
    </row>
    <row r="123" spans="1:8" x14ac:dyDescent="0.2">
      <c r="A123" s="2" t="s">
        <v>36</v>
      </c>
      <c r="B123" s="4">
        <v>111</v>
      </c>
      <c r="C123" s="5">
        <v>7.1</v>
      </c>
      <c r="D123" s="4">
        <v>60</v>
      </c>
      <c r="E123" s="5">
        <v>6.44</v>
      </c>
      <c r="F123" s="4">
        <v>51</v>
      </c>
      <c r="G123" s="5">
        <v>8.2799999999999994</v>
      </c>
      <c r="H123" s="4">
        <v>0</v>
      </c>
    </row>
    <row r="124" spans="1:8" x14ac:dyDescent="0.2">
      <c r="A124" s="2" t="s">
        <v>37</v>
      </c>
      <c r="B124" s="4">
        <v>54</v>
      </c>
      <c r="C124" s="5">
        <v>3.45</v>
      </c>
      <c r="D124" s="4">
        <v>31</v>
      </c>
      <c r="E124" s="5">
        <v>3.33</v>
      </c>
      <c r="F124" s="4">
        <v>21</v>
      </c>
      <c r="G124" s="5">
        <v>3.41</v>
      </c>
      <c r="H124" s="4">
        <v>0</v>
      </c>
    </row>
    <row r="125" spans="1:8" x14ac:dyDescent="0.2">
      <c r="A125" s="2" t="s">
        <v>38</v>
      </c>
      <c r="B125" s="4">
        <v>147</v>
      </c>
      <c r="C125" s="5">
        <v>9.4</v>
      </c>
      <c r="D125" s="4">
        <v>122</v>
      </c>
      <c r="E125" s="5">
        <v>13.09</v>
      </c>
      <c r="F125" s="4">
        <v>25</v>
      </c>
      <c r="G125" s="5">
        <v>4.0599999999999996</v>
      </c>
      <c r="H125" s="4">
        <v>0</v>
      </c>
    </row>
    <row r="126" spans="1:8" x14ac:dyDescent="0.2">
      <c r="A126" s="2" t="s">
        <v>39</v>
      </c>
      <c r="B126" s="4">
        <v>212</v>
      </c>
      <c r="C126" s="5">
        <v>13.55</v>
      </c>
      <c r="D126" s="4">
        <v>163</v>
      </c>
      <c r="E126" s="5">
        <v>17.489999999999998</v>
      </c>
      <c r="F126" s="4">
        <v>47</v>
      </c>
      <c r="G126" s="5">
        <v>7.63</v>
      </c>
      <c r="H126" s="4">
        <v>0</v>
      </c>
    </row>
    <row r="127" spans="1:8" x14ac:dyDescent="0.2">
      <c r="A127" s="2" t="s">
        <v>40</v>
      </c>
      <c r="B127" s="4">
        <v>75</v>
      </c>
      <c r="C127" s="5">
        <v>4.8</v>
      </c>
      <c r="D127" s="4">
        <v>54</v>
      </c>
      <c r="E127" s="5">
        <v>5.79</v>
      </c>
      <c r="F127" s="4">
        <v>16</v>
      </c>
      <c r="G127" s="5">
        <v>2.6</v>
      </c>
      <c r="H127" s="4">
        <v>1</v>
      </c>
    </row>
    <row r="128" spans="1:8" x14ac:dyDescent="0.2">
      <c r="A128" s="2" t="s">
        <v>41</v>
      </c>
      <c r="B128" s="4">
        <v>93</v>
      </c>
      <c r="C128" s="5">
        <v>5.95</v>
      </c>
      <c r="D128" s="4">
        <v>48</v>
      </c>
      <c r="E128" s="5">
        <v>5.15</v>
      </c>
      <c r="F128" s="4">
        <v>38</v>
      </c>
      <c r="G128" s="5">
        <v>6.17</v>
      </c>
      <c r="H128" s="4">
        <v>2</v>
      </c>
    </row>
    <row r="129" spans="1:8" x14ac:dyDescent="0.2">
      <c r="A129" s="2" t="s">
        <v>42</v>
      </c>
      <c r="B129" s="4">
        <v>72</v>
      </c>
      <c r="C129" s="5">
        <v>4.5999999999999996</v>
      </c>
      <c r="D129" s="4">
        <v>53</v>
      </c>
      <c r="E129" s="5">
        <v>5.69</v>
      </c>
      <c r="F129" s="4">
        <v>19</v>
      </c>
      <c r="G129" s="5">
        <v>3.08</v>
      </c>
      <c r="H129" s="4">
        <v>0</v>
      </c>
    </row>
    <row r="130" spans="1:8" x14ac:dyDescent="0.2">
      <c r="A130" s="1" t="s">
        <v>8</v>
      </c>
      <c r="B130" s="4">
        <v>1601</v>
      </c>
      <c r="C130" s="5">
        <v>100.00000000000001</v>
      </c>
      <c r="D130" s="4">
        <v>940</v>
      </c>
      <c r="E130" s="5">
        <v>99.990000000000023</v>
      </c>
      <c r="F130" s="4">
        <v>640</v>
      </c>
      <c r="G130" s="5">
        <v>100.02000000000001</v>
      </c>
      <c r="H130" s="4">
        <v>2</v>
      </c>
    </row>
    <row r="131" spans="1:8" x14ac:dyDescent="0.2">
      <c r="A131" s="2" t="s">
        <v>28</v>
      </c>
      <c r="B131" s="4">
        <v>1</v>
      </c>
      <c r="C131" s="5">
        <v>0.06</v>
      </c>
      <c r="D131" s="4">
        <v>0</v>
      </c>
      <c r="E131" s="5">
        <v>0</v>
      </c>
      <c r="F131" s="4">
        <v>1</v>
      </c>
      <c r="G131" s="5">
        <v>0.16</v>
      </c>
      <c r="H131" s="4">
        <v>0</v>
      </c>
    </row>
    <row r="132" spans="1:8" x14ac:dyDescent="0.2">
      <c r="A132" s="2" t="s">
        <v>29</v>
      </c>
      <c r="B132" s="4">
        <v>241</v>
      </c>
      <c r="C132" s="5">
        <v>15.05</v>
      </c>
      <c r="D132" s="4">
        <v>126</v>
      </c>
      <c r="E132" s="5">
        <v>13.4</v>
      </c>
      <c r="F132" s="4">
        <v>115</v>
      </c>
      <c r="G132" s="5">
        <v>17.97</v>
      </c>
      <c r="H132" s="4">
        <v>0</v>
      </c>
    </row>
    <row r="133" spans="1:8" x14ac:dyDescent="0.2">
      <c r="A133" s="2" t="s">
        <v>30</v>
      </c>
      <c r="B133" s="4">
        <v>140</v>
      </c>
      <c r="C133" s="5">
        <v>8.74</v>
      </c>
      <c r="D133" s="4">
        <v>57</v>
      </c>
      <c r="E133" s="5">
        <v>6.06</v>
      </c>
      <c r="F133" s="4">
        <v>83</v>
      </c>
      <c r="G133" s="5">
        <v>12.97</v>
      </c>
      <c r="H133" s="4">
        <v>0</v>
      </c>
    </row>
    <row r="134" spans="1:8" x14ac:dyDescent="0.2">
      <c r="A134" s="2" t="s">
        <v>31</v>
      </c>
      <c r="B134" s="4">
        <v>11</v>
      </c>
      <c r="C134" s="5">
        <v>0.69</v>
      </c>
      <c r="D134" s="4">
        <v>1</v>
      </c>
      <c r="E134" s="5">
        <v>0.11</v>
      </c>
      <c r="F134" s="4">
        <v>10</v>
      </c>
      <c r="G134" s="5">
        <v>1.56</v>
      </c>
      <c r="H134" s="4">
        <v>0</v>
      </c>
    </row>
    <row r="135" spans="1:8" x14ac:dyDescent="0.2">
      <c r="A135" s="2" t="s">
        <v>32</v>
      </c>
      <c r="B135" s="4">
        <v>19</v>
      </c>
      <c r="C135" s="5">
        <v>1.19</v>
      </c>
      <c r="D135" s="4">
        <v>2</v>
      </c>
      <c r="E135" s="5">
        <v>0.21</v>
      </c>
      <c r="F135" s="4">
        <v>17</v>
      </c>
      <c r="G135" s="5">
        <v>2.66</v>
      </c>
      <c r="H135" s="4">
        <v>0</v>
      </c>
    </row>
    <row r="136" spans="1:8" x14ac:dyDescent="0.2">
      <c r="A136" s="2" t="s">
        <v>33</v>
      </c>
      <c r="B136" s="4">
        <v>15</v>
      </c>
      <c r="C136" s="5">
        <v>0.94</v>
      </c>
      <c r="D136" s="4">
        <v>3</v>
      </c>
      <c r="E136" s="5">
        <v>0.32</v>
      </c>
      <c r="F136" s="4">
        <v>12</v>
      </c>
      <c r="G136" s="5">
        <v>1.88</v>
      </c>
      <c r="H136" s="4">
        <v>0</v>
      </c>
    </row>
    <row r="137" spans="1:8" x14ac:dyDescent="0.2">
      <c r="A137" s="2" t="s">
        <v>34</v>
      </c>
      <c r="B137" s="4">
        <v>345</v>
      </c>
      <c r="C137" s="5">
        <v>21.55</v>
      </c>
      <c r="D137" s="4">
        <v>207</v>
      </c>
      <c r="E137" s="5">
        <v>22.02</v>
      </c>
      <c r="F137" s="4">
        <v>137</v>
      </c>
      <c r="G137" s="5">
        <v>21.41</v>
      </c>
      <c r="H137" s="4">
        <v>1</v>
      </c>
    </row>
    <row r="138" spans="1:8" x14ac:dyDescent="0.2">
      <c r="A138" s="2" t="s">
        <v>35</v>
      </c>
      <c r="B138" s="4">
        <v>5</v>
      </c>
      <c r="C138" s="5">
        <v>0.31</v>
      </c>
      <c r="D138" s="4">
        <v>1</v>
      </c>
      <c r="E138" s="5">
        <v>0.11</v>
      </c>
      <c r="F138" s="4">
        <v>4</v>
      </c>
      <c r="G138" s="5">
        <v>0.63</v>
      </c>
      <c r="H138" s="4">
        <v>0</v>
      </c>
    </row>
    <row r="139" spans="1:8" x14ac:dyDescent="0.2">
      <c r="A139" s="2" t="s">
        <v>36</v>
      </c>
      <c r="B139" s="4">
        <v>80</v>
      </c>
      <c r="C139" s="5">
        <v>5</v>
      </c>
      <c r="D139" s="4">
        <v>19</v>
      </c>
      <c r="E139" s="5">
        <v>2.02</v>
      </c>
      <c r="F139" s="4">
        <v>61</v>
      </c>
      <c r="G139" s="5">
        <v>9.5299999999999994</v>
      </c>
      <c r="H139" s="4">
        <v>0</v>
      </c>
    </row>
    <row r="140" spans="1:8" x14ac:dyDescent="0.2">
      <c r="A140" s="2" t="s">
        <v>37</v>
      </c>
      <c r="B140" s="4">
        <v>67</v>
      </c>
      <c r="C140" s="5">
        <v>4.18</v>
      </c>
      <c r="D140" s="4">
        <v>25</v>
      </c>
      <c r="E140" s="5">
        <v>2.66</v>
      </c>
      <c r="F140" s="4">
        <v>39</v>
      </c>
      <c r="G140" s="5">
        <v>6.09</v>
      </c>
      <c r="H140" s="4">
        <v>0</v>
      </c>
    </row>
    <row r="141" spans="1:8" x14ac:dyDescent="0.2">
      <c r="A141" s="2" t="s">
        <v>38</v>
      </c>
      <c r="B141" s="4">
        <v>374</v>
      </c>
      <c r="C141" s="5">
        <v>23.36</v>
      </c>
      <c r="D141" s="4">
        <v>305</v>
      </c>
      <c r="E141" s="5">
        <v>32.450000000000003</v>
      </c>
      <c r="F141" s="4">
        <v>69</v>
      </c>
      <c r="G141" s="5">
        <v>10.78</v>
      </c>
      <c r="H141" s="4">
        <v>0</v>
      </c>
    </row>
    <row r="142" spans="1:8" x14ac:dyDescent="0.2">
      <c r="A142" s="2" t="s">
        <v>39</v>
      </c>
      <c r="B142" s="4">
        <v>124</v>
      </c>
      <c r="C142" s="5">
        <v>7.75</v>
      </c>
      <c r="D142" s="4">
        <v>96</v>
      </c>
      <c r="E142" s="5">
        <v>10.210000000000001</v>
      </c>
      <c r="F142" s="4">
        <v>27</v>
      </c>
      <c r="G142" s="5">
        <v>4.22</v>
      </c>
      <c r="H142" s="4">
        <v>1</v>
      </c>
    </row>
    <row r="143" spans="1:8" x14ac:dyDescent="0.2">
      <c r="A143" s="2" t="s">
        <v>40</v>
      </c>
      <c r="B143" s="4">
        <v>66</v>
      </c>
      <c r="C143" s="5">
        <v>4.12</v>
      </c>
      <c r="D143" s="4">
        <v>35</v>
      </c>
      <c r="E143" s="5">
        <v>3.72</v>
      </c>
      <c r="F143" s="4">
        <v>20</v>
      </c>
      <c r="G143" s="5">
        <v>3.13</v>
      </c>
      <c r="H143" s="4">
        <v>0</v>
      </c>
    </row>
    <row r="144" spans="1:8" x14ac:dyDescent="0.2">
      <c r="A144" s="2" t="s">
        <v>41</v>
      </c>
      <c r="B144" s="4">
        <v>73</v>
      </c>
      <c r="C144" s="5">
        <v>4.5599999999999996</v>
      </c>
      <c r="D144" s="4">
        <v>42</v>
      </c>
      <c r="E144" s="5">
        <v>4.47</v>
      </c>
      <c r="F144" s="4">
        <v>26</v>
      </c>
      <c r="G144" s="5">
        <v>4.0599999999999996</v>
      </c>
      <c r="H144" s="4">
        <v>0</v>
      </c>
    </row>
    <row r="145" spans="1:8" x14ac:dyDescent="0.2">
      <c r="A145" s="2" t="s">
        <v>42</v>
      </c>
      <c r="B145" s="4">
        <v>40</v>
      </c>
      <c r="C145" s="5">
        <v>2.5</v>
      </c>
      <c r="D145" s="4">
        <v>21</v>
      </c>
      <c r="E145" s="5">
        <v>2.23</v>
      </c>
      <c r="F145" s="4">
        <v>19</v>
      </c>
      <c r="G145" s="5">
        <v>2.97</v>
      </c>
      <c r="H145" s="4">
        <v>0</v>
      </c>
    </row>
    <row r="146" spans="1:8" x14ac:dyDescent="0.2">
      <c r="A146" s="1" t="s">
        <v>9</v>
      </c>
      <c r="B146" s="4">
        <v>1778</v>
      </c>
      <c r="C146" s="5">
        <v>100.00999999999999</v>
      </c>
      <c r="D146" s="4">
        <v>1089</v>
      </c>
      <c r="E146" s="5">
        <v>100.01</v>
      </c>
      <c r="F146" s="4">
        <v>680</v>
      </c>
      <c r="G146" s="5">
        <v>100.01000000000003</v>
      </c>
      <c r="H146" s="4">
        <v>0</v>
      </c>
    </row>
    <row r="147" spans="1:8" x14ac:dyDescent="0.2">
      <c r="A147" s="2" t="s">
        <v>28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29</v>
      </c>
      <c r="B148" s="4">
        <v>293</v>
      </c>
      <c r="C148" s="5">
        <v>16.48</v>
      </c>
      <c r="D148" s="4">
        <v>107</v>
      </c>
      <c r="E148" s="5">
        <v>9.83</v>
      </c>
      <c r="F148" s="4">
        <v>186</v>
      </c>
      <c r="G148" s="5">
        <v>27.35</v>
      </c>
      <c r="H148" s="4">
        <v>0</v>
      </c>
    </row>
    <row r="149" spans="1:8" x14ac:dyDescent="0.2">
      <c r="A149" s="2" t="s">
        <v>30</v>
      </c>
      <c r="B149" s="4">
        <v>153</v>
      </c>
      <c r="C149" s="5">
        <v>8.61</v>
      </c>
      <c r="D149" s="4">
        <v>75</v>
      </c>
      <c r="E149" s="5">
        <v>6.89</v>
      </c>
      <c r="F149" s="4">
        <v>78</v>
      </c>
      <c r="G149" s="5">
        <v>11.47</v>
      </c>
      <c r="H149" s="4">
        <v>0</v>
      </c>
    </row>
    <row r="150" spans="1:8" x14ac:dyDescent="0.2">
      <c r="A150" s="2" t="s">
        <v>31</v>
      </c>
      <c r="B150" s="4">
        <v>9</v>
      </c>
      <c r="C150" s="5">
        <v>0.51</v>
      </c>
      <c r="D150" s="4">
        <v>0</v>
      </c>
      <c r="E150" s="5">
        <v>0</v>
      </c>
      <c r="F150" s="4">
        <v>9</v>
      </c>
      <c r="G150" s="5">
        <v>1.32</v>
      </c>
      <c r="H150" s="4">
        <v>0</v>
      </c>
    </row>
    <row r="151" spans="1:8" x14ac:dyDescent="0.2">
      <c r="A151" s="2" t="s">
        <v>32</v>
      </c>
      <c r="B151" s="4">
        <v>8</v>
      </c>
      <c r="C151" s="5">
        <v>0.45</v>
      </c>
      <c r="D151" s="4">
        <v>2</v>
      </c>
      <c r="E151" s="5">
        <v>0.18</v>
      </c>
      <c r="F151" s="4">
        <v>6</v>
      </c>
      <c r="G151" s="5">
        <v>0.88</v>
      </c>
      <c r="H151" s="4">
        <v>0</v>
      </c>
    </row>
    <row r="152" spans="1:8" x14ac:dyDescent="0.2">
      <c r="A152" s="2" t="s">
        <v>33</v>
      </c>
      <c r="B152" s="4">
        <v>10</v>
      </c>
      <c r="C152" s="5">
        <v>0.56000000000000005</v>
      </c>
      <c r="D152" s="4">
        <v>3</v>
      </c>
      <c r="E152" s="5">
        <v>0.28000000000000003</v>
      </c>
      <c r="F152" s="4">
        <v>7</v>
      </c>
      <c r="G152" s="5">
        <v>1.03</v>
      </c>
      <c r="H152" s="4">
        <v>0</v>
      </c>
    </row>
    <row r="153" spans="1:8" x14ac:dyDescent="0.2">
      <c r="A153" s="2" t="s">
        <v>34</v>
      </c>
      <c r="B153" s="4">
        <v>311</v>
      </c>
      <c r="C153" s="5">
        <v>17.489999999999998</v>
      </c>
      <c r="D153" s="4">
        <v>158</v>
      </c>
      <c r="E153" s="5">
        <v>14.51</v>
      </c>
      <c r="F153" s="4">
        <v>153</v>
      </c>
      <c r="G153" s="5">
        <v>22.5</v>
      </c>
      <c r="H153" s="4">
        <v>0</v>
      </c>
    </row>
    <row r="154" spans="1:8" x14ac:dyDescent="0.2">
      <c r="A154" s="2" t="s">
        <v>35</v>
      </c>
      <c r="B154" s="4">
        <v>11</v>
      </c>
      <c r="C154" s="5">
        <v>0.62</v>
      </c>
      <c r="D154" s="4">
        <v>3</v>
      </c>
      <c r="E154" s="5">
        <v>0.28000000000000003</v>
      </c>
      <c r="F154" s="4">
        <v>8</v>
      </c>
      <c r="G154" s="5">
        <v>1.18</v>
      </c>
      <c r="H154" s="4">
        <v>0</v>
      </c>
    </row>
    <row r="155" spans="1:8" x14ac:dyDescent="0.2">
      <c r="A155" s="2" t="s">
        <v>36</v>
      </c>
      <c r="B155" s="4">
        <v>256</v>
      </c>
      <c r="C155" s="5">
        <v>14.4</v>
      </c>
      <c r="D155" s="4">
        <v>190</v>
      </c>
      <c r="E155" s="5">
        <v>17.45</v>
      </c>
      <c r="F155" s="4">
        <v>66</v>
      </c>
      <c r="G155" s="5">
        <v>9.7100000000000009</v>
      </c>
      <c r="H155" s="4">
        <v>0</v>
      </c>
    </row>
    <row r="156" spans="1:8" x14ac:dyDescent="0.2">
      <c r="A156" s="2" t="s">
        <v>37</v>
      </c>
      <c r="B156" s="4">
        <v>78</v>
      </c>
      <c r="C156" s="5">
        <v>4.3899999999999997</v>
      </c>
      <c r="D156" s="4">
        <v>51</v>
      </c>
      <c r="E156" s="5">
        <v>4.68</v>
      </c>
      <c r="F156" s="4">
        <v>27</v>
      </c>
      <c r="G156" s="5">
        <v>3.97</v>
      </c>
      <c r="H156" s="4">
        <v>0</v>
      </c>
    </row>
    <row r="157" spans="1:8" x14ac:dyDescent="0.2">
      <c r="A157" s="2" t="s">
        <v>38</v>
      </c>
      <c r="B157" s="4">
        <v>176</v>
      </c>
      <c r="C157" s="5">
        <v>9.9</v>
      </c>
      <c r="D157" s="4">
        <v>151</v>
      </c>
      <c r="E157" s="5">
        <v>13.87</v>
      </c>
      <c r="F157" s="4">
        <v>25</v>
      </c>
      <c r="G157" s="5">
        <v>3.68</v>
      </c>
      <c r="H157" s="4">
        <v>0</v>
      </c>
    </row>
    <row r="158" spans="1:8" x14ac:dyDescent="0.2">
      <c r="A158" s="2" t="s">
        <v>39</v>
      </c>
      <c r="B158" s="4">
        <v>231</v>
      </c>
      <c r="C158" s="5">
        <v>12.99</v>
      </c>
      <c r="D158" s="4">
        <v>182</v>
      </c>
      <c r="E158" s="5">
        <v>16.71</v>
      </c>
      <c r="F158" s="4">
        <v>49</v>
      </c>
      <c r="G158" s="5">
        <v>7.21</v>
      </c>
      <c r="H158" s="4">
        <v>0</v>
      </c>
    </row>
    <row r="159" spans="1:8" x14ac:dyDescent="0.2">
      <c r="A159" s="2" t="s">
        <v>40</v>
      </c>
      <c r="B159" s="4">
        <v>92</v>
      </c>
      <c r="C159" s="5">
        <v>5.17</v>
      </c>
      <c r="D159" s="4">
        <v>71</v>
      </c>
      <c r="E159" s="5">
        <v>6.52</v>
      </c>
      <c r="F159" s="4">
        <v>18</v>
      </c>
      <c r="G159" s="5">
        <v>2.65</v>
      </c>
      <c r="H159" s="4">
        <v>0</v>
      </c>
    </row>
    <row r="160" spans="1:8" x14ac:dyDescent="0.2">
      <c r="A160" s="2" t="s">
        <v>41</v>
      </c>
      <c r="B160" s="4">
        <v>80</v>
      </c>
      <c r="C160" s="5">
        <v>4.5</v>
      </c>
      <c r="D160" s="4">
        <v>66</v>
      </c>
      <c r="E160" s="5">
        <v>6.06</v>
      </c>
      <c r="F160" s="4">
        <v>13</v>
      </c>
      <c r="G160" s="5">
        <v>1.91</v>
      </c>
      <c r="H160" s="4">
        <v>0</v>
      </c>
    </row>
    <row r="161" spans="1:8" x14ac:dyDescent="0.2">
      <c r="A161" s="2" t="s">
        <v>42</v>
      </c>
      <c r="B161" s="4">
        <v>70</v>
      </c>
      <c r="C161" s="5">
        <v>3.94</v>
      </c>
      <c r="D161" s="4">
        <v>30</v>
      </c>
      <c r="E161" s="5">
        <v>2.75</v>
      </c>
      <c r="F161" s="4">
        <v>35</v>
      </c>
      <c r="G161" s="5">
        <v>5.15</v>
      </c>
      <c r="H161" s="4">
        <v>0</v>
      </c>
    </row>
    <row r="162" spans="1:8" x14ac:dyDescent="0.2">
      <c r="A162" s="1" t="s">
        <v>10</v>
      </c>
      <c r="B162" s="4">
        <v>1566</v>
      </c>
      <c r="C162" s="5">
        <v>99.98</v>
      </c>
      <c r="D162" s="4">
        <v>909</v>
      </c>
      <c r="E162" s="5">
        <v>99.990000000000009</v>
      </c>
      <c r="F162" s="4">
        <v>644</v>
      </c>
      <c r="G162" s="5">
        <v>99.990000000000009</v>
      </c>
      <c r="H162" s="4">
        <v>3</v>
      </c>
    </row>
    <row r="163" spans="1:8" x14ac:dyDescent="0.2">
      <c r="A163" s="2" t="s">
        <v>28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29</v>
      </c>
      <c r="B164" s="4">
        <v>224</v>
      </c>
      <c r="C164" s="5">
        <v>14.3</v>
      </c>
      <c r="D164" s="4">
        <v>95</v>
      </c>
      <c r="E164" s="5">
        <v>10.45</v>
      </c>
      <c r="F164" s="4">
        <v>129</v>
      </c>
      <c r="G164" s="5">
        <v>20.03</v>
      </c>
      <c r="H164" s="4">
        <v>0</v>
      </c>
    </row>
    <row r="165" spans="1:8" x14ac:dyDescent="0.2">
      <c r="A165" s="2" t="s">
        <v>30</v>
      </c>
      <c r="B165" s="4">
        <v>162</v>
      </c>
      <c r="C165" s="5">
        <v>10.34</v>
      </c>
      <c r="D165" s="4">
        <v>62</v>
      </c>
      <c r="E165" s="5">
        <v>6.82</v>
      </c>
      <c r="F165" s="4">
        <v>100</v>
      </c>
      <c r="G165" s="5">
        <v>15.53</v>
      </c>
      <c r="H165" s="4">
        <v>0</v>
      </c>
    </row>
    <row r="166" spans="1:8" x14ac:dyDescent="0.2">
      <c r="A166" s="2" t="s">
        <v>31</v>
      </c>
      <c r="B166" s="4">
        <v>3</v>
      </c>
      <c r="C166" s="5">
        <v>0.19</v>
      </c>
      <c r="D166" s="4">
        <v>0</v>
      </c>
      <c r="E166" s="5">
        <v>0</v>
      </c>
      <c r="F166" s="4">
        <v>3</v>
      </c>
      <c r="G166" s="5">
        <v>0.47</v>
      </c>
      <c r="H166" s="4">
        <v>0</v>
      </c>
    </row>
    <row r="167" spans="1:8" x14ac:dyDescent="0.2">
      <c r="A167" s="2" t="s">
        <v>32</v>
      </c>
      <c r="B167" s="4">
        <v>5</v>
      </c>
      <c r="C167" s="5">
        <v>0.32</v>
      </c>
      <c r="D167" s="4">
        <v>0</v>
      </c>
      <c r="E167" s="5">
        <v>0</v>
      </c>
      <c r="F167" s="4">
        <v>5</v>
      </c>
      <c r="G167" s="5">
        <v>0.78</v>
      </c>
      <c r="H167" s="4">
        <v>0</v>
      </c>
    </row>
    <row r="168" spans="1:8" x14ac:dyDescent="0.2">
      <c r="A168" s="2" t="s">
        <v>33</v>
      </c>
      <c r="B168" s="4">
        <v>10</v>
      </c>
      <c r="C168" s="5">
        <v>0.64</v>
      </c>
      <c r="D168" s="4">
        <v>0</v>
      </c>
      <c r="E168" s="5">
        <v>0</v>
      </c>
      <c r="F168" s="4">
        <v>10</v>
      </c>
      <c r="G168" s="5">
        <v>1.55</v>
      </c>
      <c r="H168" s="4">
        <v>0</v>
      </c>
    </row>
    <row r="169" spans="1:8" x14ac:dyDescent="0.2">
      <c r="A169" s="2" t="s">
        <v>34</v>
      </c>
      <c r="B169" s="4">
        <v>340</v>
      </c>
      <c r="C169" s="5">
        <v>21.71</v>
      </c>
      <c r="D169" s="4">
        <v>180</v>
      </c>
      <c r="E169" s="5">
        <v>19.8</v>
      </c>
      <c r="F169" s="4">
        <v>160</v>
      </c>
      <c r="G169" s="5">
        <v>24.84</v>
      </c>
      <c r="H169" s="4">
        <v>0</v>
      </c>
    </row>
    <row r="170" spans="1:8" x14ac:dyDescent="0.2">
      <c r="A170" s="2" t="s">
        <v>35</v>
      </c>
      <c r="B170" s="4">
        <v>5</v>
      </c>
      <c r="C170" s="5">
        <v>0.32</v>
      </c>
      <c r="D170" s="4">
        <v>1</v>
      </c>
      <c r="E170" s="5">
        <v>0.11</v>
      </c>
      <c r="F170" s="4">
        <v>4</v>
      </c>
      <c r="G170" s="5">
        <v>0.62</v>
      </c>
      <c r="H170" s="4">
        <v>0</v>
      </c>
    </row>
    <row r="171" spans="1:8" x14ac:dyDescent="0.2">
      <c r="A171" s="2" t="s">
        <v>36</v>
      </c>
      <c r="B171" s="4">
        <v>162</v>
      </c>
      <c r="C171" s="5">
        <v>10.34</v>
      </c>
      <c r="D171" s="4">
        <v>109</v>
      </c>
      <c r="E171" s="5">
        <v>11.99</v>
      </c>
      <c r="F171" s="4">
        <v>53</v>
      </c>
      <c r="G171" s="5">
        <v>8.23</v>
      </c>
      <c r="H171" s="4">
        <v>0</v>
      </c>
    </row>
    <row r="172" spans="1:8" x14ac:dyDescent="0.2">
      <c r="A172" s="2" t="s">
        <v>37</v>
      </c>
      <c r="B172" s="4">
        <v>50</v>
      </c>
      <c r="C172" s="5">
        <v>3.19</v>
      </c>
      <c r="D172" s="4">
        <v>30</v>
      </c>
      <c r="E172" s="5">
        <v>3.3</v>
      </c>
      <c r="F172" s="4">
        <v>19</v>
      </c>
      <c r="G172" s="5">
        <v>2.95</v>
      </c>
      <c r="H172" s="4">
        <v>0</v>
      </c>
    </row>
    <row r="173" spans="1:8" x14ac:dyDescent="0.2">
      <c r="A173" s="2" t="s">
        <v>38</v>
      </c>
      <c r="B173" s="4">
        <v>202</v>
      </c>
      <c r="C173" s="5">
        <v>12.9</v>
      </c>
      <c r="D173" s="4">
        <v>165</v>
      </c>
      <c r="E173" s="5">
        <v>18.149999999999999</v>
      </c>
      <c r="F173" s="4">
        <v>36</v>
      </c>
      <c r="G173" s="5">
        <v>5.59</v>
      </c>
      <c r="H173" s="4">
        <v>1</v>
      </c>
    </row>
    <row r="174" spans="1:8" x14ac:dyDescent="0.2">
      <c r="A174" s="2" t="s">
        <v>39</v>
      </c>
      <c r="B174" s="4">
        <v>192</v>
      </c>
      <c r="C174" s="5">
        <v>12.26</v>
      </c>
      <c r="D174" s="4">
        <v>142</v>
      </c>
      <c r="E174" s="5">
        <v>15.62</v>
      </c>
      <c r="F174" s="4">
        <v>46</v>
      </c>
      <c r="G174" s="5">
        <v>7.14</v>
      </c>
      <c r="H174" s="4">
        <v>2</v>
      </c>
    </row>
    <row r="175" spans="1:8" x14ac:dyDescent="0.2">
      <c r="A175" s="2" t="s">
        <v>40</v>
      </c>
      <c r="B175" s="4">
        <v>52</v>
      </c>
      <c r="C175" s="5">
        <v>3.32</v>
      </c>
      <c r="D175" s="4">
        <v>30</v>
      </c>
      <c r="E175" s="5">
        <v>3.3</v>
      </c>
      <c r="F175" s="4">
        <v>19</v>
      </c>
      <c r="G175" s="5">
        <v>2.95</v>
      </c>
      <c r="H175" s="4">
        <v>0</v>
      </c>
    </row>
    <row r="176" spans="1:8" x14ac:dyDescent="0.2">
      <c r="A176" s="2" t="s">
        <v>41</v>
      </c>
      <c r="B176" s="4">
        <v>81</v>
      </c>
      <c r="C176" s="5">
        <v>5.17</v>
      </c>
      <c r="D176" s="4">
        <v>47</v>
      </c>
      <c r="E176" s="5">
        <v>5.17</v>
      </c>
      <c r="F176" s="4">
        <v>33</v>
      </c>
      <c r="G176" s="5">
        <v>5.12</v>
      </c>
      <c r="H176" s="4">
        <v>0</v>
      </c>
    </row>
    <row r="177" spans="1:8" x14ac:dyDescent="0.2">
      <c r="A177" s="2" t="s">
        <v>42</v>
      </c>
      <c r="B177" s="4">
        <v>78</v>
      </c>
      <c r="C177" s="5">
        <v>4.9800000000000004</v>
      </c>
      <c r="D177" s="4">
        <v>48</v>
      </c>
      <c r="E177" s="5">
        <v>5.28</v>
      </c>
      <c r="F177" s="4">
        <v>27</v>
      </c>
      <c r="G177" s="5">
        <v>4.1900000000000004</v>
      </c>
      <c r="H177" s="4">
        <v>0</v>
      </c>
    </row>
    <row r="178" spans="1:8" x14ac:dyDescent="0.2">
      <c r="A178" s="1" t="s">
        <v>11</v>
      </c>
      <c r="B178" s="4">
        <v>716</v>
      </c>
      <c r="C178" s="5">
        <v>100.00000000000001</v>
      </c>
      <c r="D178" s="4">
        <v>455</v>
      </c>
      <c r="E178" s="5">
        <v>100.02</v>
      </c>
      <c r="F178" s="4">
        <v>252</v>
      </c>
      <c r="G178" s="5">
        <v>100.01</v>
      </c>
      <c r="H178" s="4">
        <v>4</v>
      </c>
    </row>
    <row r="179" spans="1:8" x14ac:dyDescent="0.2">
      <c r="A179" s="2" t="s">
        <v>28</v>
      </c>
      <c r="B179" s="4">
        <v>1</v>
      </c>
      <c r="C179" s="5">
        <v>0.14000000000000001</v>
      </c>
      <c r="D179" s="4">
        <v>0</v>
      </c>
      <c r="E179" s="5">
        <v>0</v>
      </c>
      <c r="F179" s="4">
        <v>1</v>
      </c>
      <c r="G179" s="5">
        <v>0.4</v>
      </c>
      <c r="H179" s="4">
        <v>0</v>
      </c>
    </row>
    <row r="180" spans="1:8" x14ac:dyDescent="0.2">
      <c r="A180" s="2" t="s">
        <v>29</v>
      </c>
      <c r="B180" s="4">
        <v>123</v>
      </c>
      <c r="C180" s="5">
        <v>17.18</v>
      </c>
      <c r="D180" s="4">
        <v>63</v>
      </c>
      <c r="E180" s="5">
        <v>13.85</v>
      </c>
      <c r="F180" s="4">
        <v>60</v>
      </c>
      <c r="G180" s="5">
        <v>23.81</v>
      </c>
      <c r="H180" s="4">
        <v>0</v>
      </c>
    </row>
    <row r="181" spans="1:8" x14ac:dyDescent="0.2">
      <c r="A181" s="2" t="s">
        <v>30</v>
      </c>
      <c r="B181" s="4">
        <v>127</v>
      </c>
      <c r="C181" s="5">
        <v>17.739999999999998</v>
      </c>
      <c r="D181" s="4">
        <v>50</v>
      </c>
      <c r="E181" s="5">
        <v>10.99</v>
      </c>
      <c r="F181" s="4">
        <v>77</v>
      </c>
      <c r="G181" s="5">
        <v>30.56</v>
      </c>
      <c r="H181" s="4">
        <v>0</v>
      </c>
    </row>
    <row r="182" spans="1:8" x14ac:dyDescent="0.2">
      <c r="A182" s="2" t="s">
        <v>31</v>
      </c>
      <c r="B182" s="4">
        <v>3</v>
      </c>
      <c r="C182" s="5">
        <v>0.42</v>
      </c>
      <c r="D182" s="4">
        <v>0</v>
      </c>
      <c r="E182" s="5">
        <v>0</v>
      </c>
      <c r="F182" s="4">
        <v>1</v>
      </c>
      <c r="G182" s="5">
        <v>0.4</v>
      </c>
      <c r="H182" s="4">
        <v>0</v>
      </c>
    </row>
    <row r="183" spans="1:8" x14ac:dyDescent="0.2">
      <c r="A183" s="2" t="s">
        <v>32</v>
      </c>
      <c r="B183" s="4">
        <v>2</v>
      </c>
      <c r="C183" s="5">
        <v>0.28000000000000003</v>
      </c>
      <c r="D183" s="4">
        <v>1</v>
      </c>
      <c r="E183" s="5">
        <v>0.22</v>
      </c>
      <c r="F183" s="4">
        <v>1</v>
      </c>
      <c r="G183" s="5">
        <v>0.4</v>
      </c>
      <c r="H183" s="4">
        <v>0</v>
      </c>
    </row>
    <row r="184" spans="1:8" x14ac:dyDescent="0.2">
      <c r="A184" s="2" t="s">
        <v>33</v>
      </c>
      <c r="B184" s="4">
        <v>6</v>
      </c>
      <c r="C184" s="5">
        <v>0.84</v>
      </c>
      <c r="D184" s="4">
        <v>2</v>
      </c>
      <c r="E184" s="5">
        <v>0.44</v>
      </c>
      <c r="F184" s="4">
        <v>4</v>
      </c>
      <c r="G184" s="5">
        <v>1.59</v>
      </c>
      <c r="H184" s="4">
        <v>0</v>
      </c>
    </row>
    <row r="185" spans="1:8" x14ac:dyDescent="0.2">
      <c r="A185" s="2" t="s">
        <v>34</v>
      </c>
      <c r="B185" s="4">
        <v>128</v>
      </c>
      <c r="C185" s="5">
        <v>17.88</v>
      </c>
      <c r="D185" s="4">
        <v>91</v>
      </c>
      <c r="E185" s="5">
        <v>20</v>
      </c>
      <c r="F185" s="4">
        <v>35</v>
      </c>
      <c r="G185" s="5">
        <v>13.89</v>
      </c>
      <c r="H185" s="4">
        <v>2</v>
      </c>
    </row>
    <row r="186" spans="1:8" x14ac:dyDescent="0.2">
      <c r="A186" s="2" t="s">
        <v>35</v>
      </c>
      <c r="B186" s="4">
        <v>3</v>
      </c>
      <c r="C186" s="5">
        <v>0.42</v>
      </c>
      <c r="D186" s="4">
        <v>0</v>
      </c>
      <c r="E186" s="5">
        <v>0</v>
      </c>
      <c r="F186" s="4">
        <v>3</v>
      </c>
      <c r="G186" s="5">
        <v>1.19</v>
      </c>
      <c r="H186" s="4">
        <v>0</v>
      </c>
    </row>
    <row r="187" spans="1:8" x14ac:dyDescent="0.2">
      <c r="A187" s="2" t="s">
        <v>36</v>
      </c>
      <c r="B187" s="4">
        <v>117</v>
      </c>
      <c r="C187" s="5">
        <v>16.34</v>
      </c>
      <c r="D187" s="4">
        <v>98</v>
      </c>
      <c r="E187" s="5">
        <v>21.54</v>
      </c>
      <c r="F187" s="4">
        <v>19</v>
      </c>
      <c r="G187" s="5">
        <v>7.54</v>
      </c>
      <c r="H187" s="4">
        <v>0</v>
      </c>
    </row>
    <row r="188" spans="1:8" x14ac:dyDescent="0.2">
      <c r="A188" s="2" t="s">
        <v>37</v>
      </c>
      <c r="B188" s="4">
        <v>22</v>
      </c>
      <c r="C188" s="5">
        <v>3.07</v>
      </c>
      <c r="D188" s="4">
        <v>10</v>
      </c>
      <c r="E188" s="5">
        <v>2.2000000000000002</v>
      </c>
      <c r="F188" s="4">
        <v>12</v>
      </c>
      <c r="G188" s="5">
        <v>4.76</v>
      </c>
      <c r="H188" s="4">
        <v>0</v>
      </c>
    </row>
    <row r="189" spans="1:8" x14ac:dyDescent="0.2">
      <c r="A189" s="2" t="s">
        <v>38</v>
      </c>
      <c r="B189" s="4">
        <v>52</v>
      </c>
      <c r="C189" s="5">
        <v>7.26</v>
      </c>
      <c r="D189" s="4">
        <v>45</v>
      </c>
      <c r="E189" s="5">
        <v>9.89</v>
      </c>
      <c r="F189" s="4">
        <v>5</v>
      </c>
      <c r="G189" s="5">
        <v>1.98</v>
      </c>
      <c r="H189" s="4">
        <v>1</v>
      </c>
    </row>
    <row r="190" spans="1:8" x14ac:dyDescent="0.2">
      <c r="A190" s="2" t="s">
        <v>39</v>
      </c>
      <c r="B190" s="4">
        <v>73</v>
      </c>
      <c r="C190" s="5">
        <v>10.199999999999999</v>
      </c>
      <c r="D190" s="4">
        <v>63</v>
      </c>
      <c r="E190" s="5">
        <v>13.85</v>
      </c>
      <c r="F190" s="4">
        <v>10</v>
      </c>
      <c r="G190" s="5">
        <v>3.97</v>
      </c>
      <c r="H190" s="4">
        <v>0</v>
      </c>
    </row>
    <row r="191" spans="1:8" x14ac:dyDescent="0.2">
      <c r="A191" s="2" t="s">
        <v>40</v>
      </c>
      <c r="B191" s="4">
        <v>15</v>
      </c>
      <c r="C191" s="5">
        <v>2.09</v>
      </c>
      <c r="D191" s="4">
        <v>11</v>
      </c>
      <c r="E191" s="5">
        <v>2.42</v>
      </c>
      <c r="F191" s="4">
        <v>3</v>
      </c>
      <c r="G191" s="5">
        <v>1.19</v>
      </c>
      <c r="H191" s="4">
        <v>0</v>
      </c>
    </row>
    <row r="192" spans="1:8" x14ac:dyDescent="0.2">
      <c r="A192" s="2" t="s">
        <v>41</v>
      </c>
      <c r="B192" s="4">
        <v>17</v>
      </c>
      <c r="C192" s="5">
        <v>2.37</v>
      </c>
      <c r="D192" s="4">
        <v>10</v>
      </c>
      <c r="E192" s="5">
        <v>2.2000000000000002</v>
      </c>
      <c r="F192" s="4">
        <v>6</v>
      </c>
      <c r="G192" s="5">
        <v>2.38</v>
      </c>
      <c r="H192" s="4">
        <v>0</v>
      </c>
    </row>
    <row r="193" spans="1:8" x14ac:dyDescent="0.2">
      <c r="A193" s="2" t="s">
        <v>42</v>
      </c>
      <c r="B193" s="4">
        <v>27</v>
      </c>
      <c r="C193" s="5">
        <v>3.77</v>
      </c>
      <c r="D193" s="4">
        <v>11</v>
      </c>
      <c r="E193" s="5">
        <v>2.42</v>
      </c>
      <c r="F193" s="4">
        <v>15</v>
      </c>
      <c r="G193" s="5">
        <v>5.95</v>
      </c>
      <c r="H193" s="4">
        <v>1</v>
      </c>
    </row>
    <row r="194" spans="1:8" x14ac:dyDescent="0.2">
      <c r="A194" s="1" t="s">
        <v>12</v>
      </c>
      <c r="B194" s="4">
        <v>837</v>
      </c>
      <c r="C194" s="5">
        <v>100.00999999999999</v>
      </c>
      <c r="D194" s="4">
        <v>518</v>
      </c>
      <c r="E194" s="5">
        <v>100</v>
      </c>
      <c r="F194" s="4">
        <v>296</v>
      </c>
      <c r="G194" s="5">
        <v>100.00999999999999</v>
      </c>
      <c r="H194" s="4">
        <v>0</v>
      </c>
    </row>
    <row r="195" spans="1:8" x14ac:dyDescent="0.2">
      <c r="A195" s="2" t="s">
        <v>28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29</v>
      </c>
      <c r="B196" s="4">
        <v>138</v>
      </c>
      <c r="C196" s="5">
        <v>16.489999999999998</v>
      </c>
      <c r="D196" s="4">
        <v>65</v>
      </c>
      <c r="E196" s="5">
        <v>12.55</v>
      </c>
      <c r="F196" s="4">
        <v>73</v>
      </c>
      <c r="G196" s="5">
        <v>24.66</v>
      </c>
      <c r="H196" s="4">
        <v>0</v>
      </c>
    </row>
    <row r="197" spans="1:8" x14ac:dyDescent="0.2">
      <c r="A197" s="2" t="s">
        <v>30</v>
      </c>
      <c r="B197" s="4">
        <v>93</v>
      </c>
      <c r="C197" s="5">
        <v>11.11</v>
      </c>
      <c r="D197" s="4">
        <v>37</v>
      </c>
      <c r="E197" s="5">
        <v>7.14</v>
      </c>
      <c r="F197" s="4">
        <v>56</v>
      </c>
      <c r="G197" s="5">
        <v>18.920000000000002</v>
      </c>
      <c r="H197" s="4">
        <v>0</v>
      </c>
    </row>
    <row r="198" spans="1:8" x14ac:dyDescent="0.2">
      <c r="A198" s="2" t="s">
        <v>31</v>
      </c>
      <c r="B198" s="4">
        <v>5</v>
      </c>
      <c r="C198" s="5">
        <v>0.6</v>
      </c>
      <c r="D198" s="4">
        <v>0</v>
      </c>
      <c r="E198" s="5">
        <v>0</v>
      </c>
      <c r="F198" s="4">
        <v>5</v>
      </c>
      <c r="G198" s="5">
        <v>1.69</v>
      </c>
      <c r="H198" s="4">
        <v>0</v>
      </c>
    </row>
    <row r="199" spans="1:8" x14ac:dyDescent="0.2">
      <c r="A199" s="2" t="s">
        <v>32</v>
      </c>
      <c r="B199" s="4">
        <v>6</v>
      </c>
      <c r="C199" s="5">
        <v>0.72</v>
      </c>
      <c r="D199" s="4">
        <v>0</v>
      </c>
      <c r="E199" s="5">
        <v>0</v>
      </c>
      <c r="F199" s="4">
        <v>6</v>
      </c>
      <c r="G199" s="5">
        <v>2.0299999999999998</v>
      </c>
      <c r="H199" s="4">
        <v>0</v>
      </c>
    </row>
    <row r="200" spans="1:8" x14ac:dyDescent="0.2">
      <c r="A200" s="2" t="s">
        <v>33</v>
      </c>
      <c r="B200" s="4">
        <v>11</v>
      </c>
      <c r="C200" s="5">
        <v>1.31</v>
      </c>
      <c r="D200" s="4">
        <v>1</v>
      </c>
      <c r="E200" s="5">
        <v>0.19</v>
      </c>
      <c r="F200" s="4">
        <v>8</v>
      </c>
      <c r="G200" s="5">
        <v>2.7</v>
      </c>
      <c r="H200" s="4">
        <v>0</v>
      </c>
    </row>
    <row r="201" spans="1:8" x14ac:dyDescent="0.2">
      <c r="A201" s="2" t="s">
        <v>34</v>
      </c>
      <c r="B201" s="4">
        <v>188</v>
      </c>
      <c r="C201" s="5">
        <v>22.46</v>
      </c>
      <c r="D201" s="4">
        <v>122</v>
      </c>
      <c r="E201" s="5">
        <v>23.55</v>
      </c>
      <c r="F201" s="4">
        <v>66</v>
      </c>
      <c r="G201" s="5">
        <v>22.3</v>
      </c>
      <c r="H201" s="4">
        <v>0</v>
      </c>
    </row>
    <row r="202" spans="1:8" x14ac:dyDescent="0.2">
      <c r="A202" s="2" t="s">
        <v>35</v>
      </c>
      <c r="B202" s="4">
        <v>1</v>
      </c>
      <c r="C202" s="5">
        <v>0.12</v>
      </c>
      <c r="D202" s="4">
        <v>0</v>
      </c>
      <c r="E202" s="5">
        <v>0</v>
      </c>
      <c r="F202" s="4">
        <v>1</v>
      </c>
      <c r="G202" s="5">
        <v>0.34</v>
      </c>
      <c r="H202" s="4">
        <v>0</v>
      </c>
    </row>
    <row r="203" spans="1:8" x14ac:dyDescent="0.2">
      <c r="A203" s="2" t="s">
        <v>36</v>
      </c>
      <c r="B203" s="4">
        <v>44</v>
      </c>
      <c r="C203" s="5">
        <v>5.26</v>
      </c>
      <c r="D203" s="4">
        <v>25</v>
      </c>
      <c r="E203" s="5">
        <v>4.83</v>
      </c>
      <c r="F203" s="4">
        <v>19</v>
      </c>
      <c r="G203" s="5">
        <v>6.42</v>
      </c>
      <c r="H203" s="4">
        <v>0</v>
      </c>
    </row>
    <row r="204" spans="1:8" x14ac:dyDescent="0.2">
      <c r="A204" s="2" t="s">
        <v>37</v>
      </c>
      <c r="B204" s="4">
        <v>25</v>
      </c>
      <c r="C204" s="5">
        <v>2.99</v>
      </c>
      <c r="D204" s="4">
        <v>17</v>
      </c>
      <c r="E204" s="5">
        <v>3.28</v>
      </c>
      <c r="F204" s="4">
        <v>7</v>
      </c>
      <c r="G204" s="5">
        <v>2.36</v>
      </c>
      <c r="H204" s="4">
        <v>0</v>
      </c>
    </row>
    <row r="205" spans="1:8" x14ac:dyDescent="0.2">
      <c r="A205" s="2" t="s">
        <v>38</v>
      </c>
      <c r="B205" s="4">
        <v>118</v>
      </c>
      <c r="C205" s="5">
        <v>14.1</v>
      </c>
      <c r="D205" s="4">
        <v>107</v>
      </c>
      <c r="E205" s="5">
        <v>20.66</v>
      </c>
      <c r="F205" s="4">
        <v>10</v>
      </c>
      <c r="G205" s="5">
        <v>3.38</v>
      </c>
      <c r="H205" s="4">
        <v>0</v>
      </c>
    </row>
    <row r="206" spans="1:8" x14ac:dyDescent="0.2">
      <c r="A206" s="2" t="s">
        <v>39</v>
      </c>
      <c r="B206" s="4">
        <v>101</v>
      </c>
      <c r="C206" s="5">
        <v>12.07</v>
      </c>
      <c r="D206" s="4">
        <v>85</v>
      </c>
      <c r="E206" s="5">
        <v>16.41</v>
      </c>
      <c r="F206" s="4">
        <v>16</v>
      </c>
      <c r="G206" s="5">
        <v>5.41</v>
      </c>
      <c r="H206" s="4">
        <v>0</v>
      </c>
    </row>
    <row r="207" spans="1:8" x14ac:dyDescent="0.2">
      <c r="A207" s="2" t="s">
        <v>40</v>
      </c>
      <c r="B207" s="4">
        <v>30</v>
      </c>
      <c r="C207" s="5">
        <v>3.58</v>
      </c>
      <c r="D207" s="4">
        <v>20</v>
      </c>
      <c r="E207" s="5">
        <v>3.86</v>
      </c>
      <c r="F207" s="4">
        <v>6</v>
      </c>
      <c r="G207" s="5">
        <v>2.0299999999999998</v>
      </c>
      <c r="H207" s="4">
        <v>0</v>
      </c>
    </row>
    <row r="208" spans="1:8" x14ac:dyDescent="0.2">
      <c r="A208" s="2" t="s">
        <v>41</v>
      </c>
      <c r="B208" s="4">
        <v>40</v>
      </c>
      <c r="C208" s="5">
        <v>4.78</v>
      </c>
      <c r="D208" s="4">
        <v>15</v>
      </c>
      <c r="E208" s="5">
        <v>2.9</v>
      </c>
      <c r="F208" s="4">
        <v>10</v>
      </c>
      <c r="G208" s="5">
        <v>3.38</v>
      </c>
      <c r="H208" s="4">
        <v>0</v>
      </c>
    </row>
    <row r="209" spans="1:8" x14ac:dyDescent="0.2">
      <c r="A209" s="2" t="s">
        <v>42</v>
      </c>
      <c r="B209" s="4">
        <v>37</v>
      </c>
      <c r="C209" s="5">
        <v>4.42</v>
      </c>
      <c r="D209" s="4">
        <v>24</v>
      </c>
      <c r="E209" s="5">
        <v>4.63</v>
      </c>
      <c r="F209" s="4">
        <v>13</v>
      </c>
      <c r="G209" s="5">
        <v>4.3899999999999997</v>
      </c>
      <c r="H209" s="4">
        <v>0</v>
      </c>
    </row>
    <row r="210" spans="1:8" x14ac:dyDescent="0.2">
      <c r="A210" s="1" t="s">
        <v>13</v>
      </c>
      <c r="B210" s="4">
        <v>769</v>
      </c>
      <c r="C210" s="5">
        <v>99.990000000000009</v>
      </c>
      <c r="D210" s="4">
        <v>461</v>
      </c>
      <c r="E210" s="5">
        <v>100.00999999999999</v>
      </c>
      <c r="F210" s="4">
        <v>298</v>
      </c>
      <c r="G210" s="5">
        <v>99.990000000000023</v>
      </c>
      <c r="H210" s="4">
        <v>0</v>
      </c>
    </row>
    <row r="211" spans="1:8" x14ac:dyDescent="0.2">
      <c r="A211" s="2" t="s">
        <v>28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29</v>
      </c>
      <c r="B212" s="4">
        <v>107</v>
      </c>
      <c r="C212" s="5">
        <v>13.91</v>
      </c>
      <c r="D212" s="4">
        <v>43</v>
      </c>
      <c r="E212" s="5">
        <v>9.33</v>
      </c>
      <c r="F212" s="4">
        <v>64</v>
      </c>
      <c r="G212" s="5">
        <v>21.48</v>
      </c>
      <c r="H212" s="4">
        <v>0</v>
      </c>
    </row>
    <row r="213" spans="1:8" x14ac:dyDescent="0.2">
      <c r="A213" s="2" t="s">
        <v>30</v>
      </c>
      <c r="B213" s="4">
        <v>57</v>
      </c>
      <c r="C213" s="5">
        <v>7.41</v>
      </c>
      <c r="D213" s="4">
        <v>27</v>
      </c>
      <c r="E213" s="5">
        <v>5.86</v>
      </c>
      <c r="F213" s="4">
        <v>29</v>
      </c>
      <c r="G213" s="5">
        <v>9.73</v>
      </c>
      <c r="H213" s="4">
        <v>0</v>
      </c>
    </row>
    <row r="214" spans="1:8" x14ac:dyDescent="0.2">
      <c r="A214" s="2" t="s">
        <v>31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2">
      <c r="A215" s="2" t="s">
        <v>32</v>
      </c>
      <c r="B215" s="4">
        <v>5</v>
      </c>
      <c r="C215" s="5">
        <v>0.65</v>
      </c>
      <c r="D215" s="4">
        <v>0</v>
      </c>
      <c r="E215" s="5">
        <v>0</v>
      </c>
      <c r="F215" s="4">
        <v>5</v>
      </c>
      <c r="G215" s="5">
        <v>1.68</v>
      </c>
      <c r="H215" s="4">
        <v>0</v>
      </c>
    </row>
    <row r="216" spans="1:8" x14ac:dyDescent="0.2">
      <c r="A216" s="2" t="s">
        <v>33</v>
      </c>
      <c r="B216" s="4">
        <v>9</v>
      </c>
      <c r="C216" s="5">
        <v>1.17</v>
      </c>
      <c r="D216" s="4">
        <v>2</v>
      </c>
      <c r="E216" s="5">
        <v>0.43</v>
      </c>
      <c r="F216" s="4">
        <v>7</v>
      </c>
      <c r="G216" s="5">
        <v>2.35</v>
      </c>
      <c r="H216" s="4">
        <v>0</v>
      </c>
    </row>
    <row r="217" spans="1:8" x14ac:dyDescent="0.2">
      <c r="A217" s="2" t="s">
        <v>34</v>
      </c>
      <c r="B217" s="4">
        <v>164</v>
      </c>
      <c r="C217" s="5">
        <v>21.33</v>
      </c>
      <c r="D217" s="4">
        <v>68</v>
      </c>
      <c r="E217" s="5">
        <v>14.75</v>
      </c>
      <c r="F217" s="4">
        <v>96</v>
      </c>
      <c r="G217" s="5">
        <v>32.21</v>
      </c>
      <c r="H217" s="4">
        <v>0</v>
      </c>
    </row>
    <row r="218" spans="1:8" x14ac:dyDescent="0.2">
      <c r="A218" s="2" t="s">
        <v>35</v>
      </c>
      <c r="B218" s="4">
        <v>3</v>
      </c>
      <c r="C218" s="5">
        <v>0.39</v>
      </c>
      <c r="D218" s="4">
        <v>1</v>
      </c>
      <c r="E218" s="5">
        <v>0.22</v>
      </c>
      <c r="F218" s="4">
        <v>2</v>
      </c>
      <c r="G218" s="5">
        <v>0.67</v>
      </c>
      <c r="H218" s="4">
        <v>0</v>
      </c>
    </row>
    <row r="219" spans="1:8" x14ac:dyDescent="0.2">
      <c r="A219" s="2" t="s">
        <v>36</v>
      </c>
      <c r="B219" s="4">
        <v>129</v>
      </c>
      <c r="C219" s="5">
        <v>16.78</v>
      </c>
      <c r="D219" s="4">
        <v>104</v>
      </c>
      <c r="E219" s="5">
        <v>22.56</v>
      </c>
      <c r="F219" s="4">
        <v>25</v>
      </c>
      <c r="G219" s="5">
        <v>8.39</v>
      </c>
      <c r="H219" s="4">
        <v>0</v>
      </c>
    </row>
    <row r="220" spans="1:8" x14ac:dyDescent="0.2">
      <c r="A220" s="2" t="s">
        <v>37</v>
      </c>
      <c r="B220" s="4">
        <v>34</v>
      </c>
      <c r="C220" s="5">
        <v>4.42</v>
      </c>
      <c r="D220" s="4">
        <v>20</v>
      </c>
      <c r="E220" s="5">
        <v>4.34</v>
      </c>
      <c r="F220" s="4">
        <v>14</v>
      </c>
      <c r="G220" s="5">
        <v>4.7</v>
      </c>
      <c r="H220" s="4">
        <v>0</v>
      </c>
    </row>
    <row r="221" spans="1:8" x14ac:dyDescent="0.2">
      <c r="A221" s="2" t="s">
        <v>38</v>
      </c>
      <c r="B221" s="4">
        <v>72</v>
      </c>
      <c r="C221" s="5">
        <v>9.36</v>
      </c>
      <c r="D221" s="4">
        <v>59</v>
      </c>
      <c r="E221" s="5">
        <v>12.8</v>
      </c>
      <c r="F221" s="4">
        <v>13</v>
      </c>
      <c r="G221" s="5">
        <v>4.3600000000000003</v>
      </c>
      <c r="H221" s="4">
        <v>0</v>
      </c>
    </row>
    <row r="222" spans="1:8" x14ac:dyDescent="0.2">
      <c r="A222" s="2" t="s">
        <v>39</v>
      </c>
      <c r="B222" s="4">
        <v>89</v>
      </c>
      <c r="C222" s="5">
        <v>11.57</v>
      </c>
      <c r="D222" s="4">
        <v>72</v>
      </c>
      <c r="E222" s="5">
        <v>15.62</v>
      </c>
      <c r="F222" s="4">
        <v>15</v>
      </c>
      <c r="G222" s="5">
        <v>5.03</v>
      </c>
      <c r="H222" s="4">
        <v>0</v>
      </c>
    </row>
    <row r="223" spans="1:8" x14ac:dyDescent="0.2">
      <c r="A223" s="2" t="s">
        <v>40</v>
      </c>
      <c r="B223" s="4">
        <v>34</v>
      </c>
      <c r="C223" s="5">
        <v>4.42</v>
      </c>
      <c r="D223" s="4">
        <v>26</v>
      </c>
      <c r="E223" s="5">
        <v>5.64</v>
      </c>
      <c r="F223" s="4">
        <v>8</v>
      </c>
      <c r="G223" s="5">
        <v>2.68</v>
      </c>
      <c r="H223" s="4">
        <v>0</v>
      </c>
    </row>
    <row r="224" spans="1:8" x14ac:dyDescent="0.2">
      <c r="A224" s="2" t="s">
        <v>41</v>
      </c>
      <c r="B224" s="4">
        <v>29</v>
      </c>
      <c r="C224" s="5">
        <v>3.77</v>
      </c>
      <c r="D224" s="4">
        <v>16</v>
      </c>
      <c r="E224" s="5">
        <v>3.47</v>
      </c>
      <c r="F224" s="4">
        <v>8</v>
      </c>
      <c r="G224" s="5">
        <v>2.68</v>
      </c>
      <c r="H224" s="4">
        <v>0</v>
      </c>
    </row>
    <row r="225" spans="1:8" x14ac:dyDescent="0.2">
      <c r="A225" s="2" t="s">
        <v>42</v>
      </c>
      <c r="B225" s="4">
        <v>37</v>
      </c>
      <c r="C225" s="5">
        <v>4.8099999999999996</v>
      </c>
      <c r="D225" s="4">
        <v>23</v>
      </c>
      <c r="E225" s="5">
        <v>4.99</v>
      </c>
      <c r="F225" s="4">
        <v>12</v>
      </c>
      <c r="G225" s="5">
        <v>4.03</v>
      </c>
      <c r="H225" s="4">
        <v>0</v>
      </c>
    </row>
    <row r="226" spans="1:8" x14ac:dyDescent="0.2">
      <c r="A226" s="1" t="s">
        <v>14</v>
      </c>
      <c r="B226" s="4">
        <v>457</v>
      </c>
      <c r="C226" s="5">
        <v>100.00999999999999</v>
      </c>
      <c r="D226" s="4">
        <v>288</v>
      </c>
      <c r="E226" s="5">
        <v>100.00999999999999</v>
      </c>
      <c r="F226" s="4">
        <v>153</v>
      </c>
      <c r="G226" s="5">
        <v>99.990000000000023</v>
      </c>
      <c r="H226" s="4">
        <v>1</v>
      </c>
    </row>
    <row r="227" spans="1:8" x14ac:dyDescent="0.2">
      <c r="A227" s="2" t="s">
        <v>28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29</v>
      </c>
      <c r="B228" s="4">
        <v>75</v>
      </c>
      <c r="C228" s="5">
        <v>16.41</v>
      </c>
      <c r="D228" s="4">
        <v>32</v>
      </c>
      <c r="E228" s="5">
        <v>11.11</v>
      </c>
      <c r="F228" s="4">
        <v>43</v>
      </c>
      <c r="G228" s="5">
        <v>28.1</v>
      </c>
      <c r="H228" s="4">
        <v>0</v>
      </c>
    </row>
    <row r="229" spans="1:8" x14ac:dyDescent="0.2">
      <c r="A229" s="2" t="s">
        <v>30</v>
      </c>
      <c r="B229" s="4">
        <v>79</v>
      </c>
      <c r="C229" s="5">
        <v>17.29</v>
      </c>
      <c r="D229" s="4">
        <v>53</v>
      </c>
      <c r="E229" s="5">
        <v>18.399999999999999</v>
      </c>
      <c r="F229" s="4">
        <v>26</v>
      </c>
      <c r="G229" s="5">
        <v>16.989999999999998</v>
      </c>
      <c r="H229" s="4">
        <v>0</v>
      </c>
    </row>
    <row r="230" spans="1:8" x14ac:dyDescent="0.2">
      <c r="A230" s="2" t="s">
        <v>31</v>
      </c>
      <c r="B230" s="4">
        <v>3</v>
      </c>
      <c r="C230" s="5">
        <v>0.66</v>
      </c>
      <c r="D230" s="4">
        <v>0</v>
      </c>
      <c r="E230" s="5">
        <v>0</v>
      </c>
      <c r="F230" s="4">
        <v>3</v>
      </c>
      <c r="G230" s="5">
        <v>1.96</v>
      </c>
      <c r="H230" s="4">
        <v>0</v>
      </c>
    </row>
    <row r="231" spans="1:8" x14ac:dyDescent="0.2">
      <c r="A231" s="2" t="s">
        <v>32</v>
      </c>
      <c r="B231" s="4">
        <v>1</v>
      </c>
      <c r="C231" s="5">
        <v>0.22</v>
      </c>
      <c r="D231" s="4">
        <v>0</v>
      </c>
      <c r="E231" s="5">
        <v>0</v>
      </c>
      <c r="F231" s="4">
        <v>1</v>
      </c>
      <c r="G231" s="5">
        <v>0.65</v>
      </c>
      <c r="H231" s="4">
        <v>0</v>
      </c>
    </row>
    <row r="232" spans="1:8" x14ac:dyDescent="0.2">
      <c r="A232" s="2" t="s">
        <v>33</v>
      </c>
      <c r="B232" s="4">
        <v>6</v>
      </c>
      <c r="C232" s="5">
        <v>1.31</v>
      </c>
      <c r="D232" s="4">
        <v>1</v>
      </c>
      <c r="E232" s="5">
        <v>0.35</v>
      </c>
      <c r="F232" s="4">
        <v>5</v>
      </c>
      <c r="G232" s="5">
        <v>3.27</v>
      </c>
      <c r="H232" s="4">
        <v>0</v>
      </c>
    </row>
    <row r="233" spans="1:8" x14ac:dyDescent="0.2">
      <c r="A233" s="2" t="s">
        <v>34</v>
      </c>
      <c r="B233" s="4">
        <v>116</v>
      </c>
      <c r="C233" s="5">
        <v>25.38</v>
      </c>
      <c r="D233" s="4">
        <v>79</v>
      </c>
      <c r="E233" s="5">
        <v>27.43</v>
      </c>
      <c r="F233" s="4">
        <v>36</v>
      </c>
      <c r="G233" s="5">
        <v>23.53</v>
      </c>
      <c r="H233" s="4">
        <v>1</v>
      </c>
    </row>
    <row r="234" spans="1:8" x14ac:dyDescent="0.2">
      <c r="A234" s="2" t="s">
        <v>35</v>
      </c>
      <c r="B234" s="4">
        <v>3</v>
      </c>
      <c r="C234" s="5">
        <v>0.66</v>
      </c>
      <c r="D234" s="4">
        <v>1</v>
      </c>
      <c r="E234" s="5">
        <v>0.35</v>
      </c>
      <c r="F234" s="4">
        <v>2</v>
      </c>
      <c r="G234" s="5">
        <v>1.31</v>
      </c>
      <c r="H234" s="4">
        <v>0</v>
      </c>
    </row>
    <row r="235" spans="1:8" x14ac:dyDescent="0.2">
      <c r="A235" s="2" t="s">
        <v>36</v>
      </c>
      <c r="B235" s="4">
        <v>15</v>
      </c>
      <c r="C235" s="5">
        <v>3.28</v>
      </c>
      <c r="D235" s="4">
        <v>6</v>
      </c>
      <c r="E235" s="5">
        <v>2.08</v>
      </c>
      <c r="F235" s="4">
        <v>8</v>
      </c>
      <c r="G235" s="5">
        <v>5.23</v>
      </c>
      <c r="H235" s="4">
        <v>0</v>
      </c>
    </row>
    <row r="236" spans="1:8" x14ac:dyDescent="0.2">
      <c r="A236" s="2" t="s">
        <v>37</v>
      </c>
      <c r="B236" s="4">
        <v>15</v>
      </c>
      <c r="C236" s="5">
        <v>3.28</v>
      </c>
      <c r="D236" s="4">
        <v>9</v>
      </c>
      <c r="E236" s="5">
        <v>3.13</v>
      </c>
      <c r="F236" s="4">
        <v>4</v>
      </c>
      <c r="G236" s="5">
        <v>2.61</v>
      </c>
      <c r="H236" s="4">
        <v>0</v>
      </c>
    </row>
    <row r="237" spans="1:8" x14ac:dyDescent="0.2">
      <c r="A237" s="2" t="s">
        <v>38</v>
      </c>
      <c r="B237" s="4">
        <v>46</v>
      </c>
      <c r="C237" s="5">
        <v>10.07</v>
      </c>
      <c r="D237" s="4">
        <v>37</v>
      </c>
      <c r="E237" s="5">
        <v>12.85</v>
      </c>
      <c r="F237" s="4">
        <v>8</v>
      </c>
      <c r="G237" s="5">
        <v>5.23</v>
      </c>
      <c r="H237" s="4">
        <v>0</v>
      </c>
    </row>
    <row r="238" spans="1:8" x14ac:dyDescent="0.2">
      <c r="A238" s="2" t="s">
        <v>39</v>
      </c>
      <c r="B238" s="4">
        <v>43</v>
      </c>
      <c r="C238" s="5">
        <v>9.41</v>
      </c>
      <c r="D238" s="4">
        <v>41</v>
      </c>
      <c r="E238" s="5">
        <v>14.24</v>
      </c>
      <c r="F238" s="4">
        <v>1</v>
      </c>
      <c r="G238" s="5">
        <v>0.65</v>
      </c>
      <c r="H238" s="4">
        <v>0</v>
      </c>
    </row>
    <row r="239" spans="1:8" x14ac:dyDescent="0.2">
      <c r="A239" s="2" t="s">
        <v>40</v>
      </c>
      <c r="B239" s="4">
        <v>17</v>
      </c>
      <c r="C239" s="5">
        <v>3.72</v>
      </c>
      <c r="D239" s="4">
        <v>8</v>
      </c>
      <c r="E239" s="5">
        <v>2.78</v>
      </c>
      <c r="F239" s="4">
        <v>2</v>
      </c>
      <c r="G239" s="5">
        <v>1.31</v>
      </c>
      <c r="H239" s="4">
        <v>0</v>
      </c>
    </row>
    <row r="240" spans="1:8" x14ac:dyDescent="0.2">
      <c r="A240" s="2" t="s">
        <v>41</v>
      </c>
      <c r="B240" s="4">
        <v>19</v>
      </c>
      <c r="C240" s="5">
        <v>4.16</v>
      </c>
      <c r="D240" s="4">
        <v>10</v>
      </c>
      <c r="E240" s="5">
        <v>3.47</v>
      </c>
      <c r="F240" s="4">
        <v>6</v>
      </c>
      <c r="G240" s="5">
        <v>3.92</v>
      </c>
      <c r="H240" s="4">
        <v>0</v>
      </c>
    </row>
    <row r="241" spans="1:8" x14ac:dyDescent="0.2">
      <c r="A241" s="2" t="s">
        <v>42</v>
      </c>
      <c r="B241" s="4">
        <v>19</v>
      </c>
      <c r="C241" s="5">
        <v>4.16</v>
      </c>
      <c r="D241" s="4">
        <v>11</v>
      </c>
      <c r="E241" s="5">
        <v>3.82</v>
      </c>
      <c r="F241" s="4">
        <v>8</v>
      </c>
      <c r="G241" s="5">
        <v>5.23</v>
      </c>
      <c r="H241" s="4">
        <v>0</v>
      </c>
    </row>
    <row r="242" spans="1:8" x14ac:dyDescent="0.2">
      <c r="A242" s="1" t="s">
        <v>15</v>
      </c>
      <c r="B242" s="4">
        <v>46</v>
      </c>
      <c r="C242" s="5">
        <v>100</v>
      </c>
      <c r="D242" s="4">
        <v>23</v>
      </c>
      <c r="E242" s="5">
        <v>100</v>
      </c>
      <c r="F242" s="4">
        <v>20</v>
      </c>
      <c r="G242" s="5">
        <v>100</v>
      </c>
      <c r="H242" s="4">
        <v>1</v>
      </c>
    </row>
    <row r="243" spans="1:8" x14ac:dyDescent="0.2">
      <c r="A243" s="2" t="s">
        <v>28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29</v>
      </c>
      <c r="B244" s="4">
        <v>8</v>
      </c>
      <c r="C244" s="5">
        <v>17.39</v>
      </c>
      <c r="D244" s="4">
        <v>1</v>
      </c>
      <c r="E244" s="5">
        <v>4.3499999999999996</v>
      </c>
      <c r="F244" s="4">
        <v>7</v>
      </c>
      <c r="G244" s="5">
        <v>35</v>
      </c>
      <c r="H244" s="4">
        <v>0</v>
      </c>
    </row>
    <row r="245" spans="1:8" x14ac:dyDescent="0.2">
      <c r="A245" s="2" t="s">
        <v>30</v>
      </c>
      <c r="B245" s="4">
        <v>2</v>
      </c>
      <c r="C245" s="5">
        <v>4.3499999999999996</v>
      </c>
      <c r="D245" s="4">
        <v>1</v>
      </c>
      <c r="E245" s="5">
        <v>4.3499999999999996</v>
      </c>
      <c r="F245" s="4">
        <v>1</v>
      </c>
      <c r="G245" s="5">
        <v>5</v>
      </c>
      <c r="H245" s="4">
        <v>0</v>
      </c>
    </row>
    <row r="246" spans="1:8" x14ac:dyDescent="0.2">
      <c r="A246" s="2" t="s">
        <v>31</v>
      </c>
      <c r="B246" s="4">
        <v>2</v>
      </c>
      <c r="C246" s="5">
        <v>4.3499999999999996</v>
      </c>
      <c r="D246" s="4">
        <v>0</v>
      </c>
      <c r="E246" s="5">
        <v>0</v>
      </c>
      <c r="F246" s="4">
        <v>2</v>
      </c>
      <c r="G246" s="5">
        <v>10</v>
      </c>
      <c r="H246" s="4">
        <v>0</v>
      </c>
    </row>
    <row r="247" spans="1:8" x14ac:dyDescent="0.2">
      <c r="A247" s="2" t="s">
        <v>32</v>
      </c>
      <c r="B247" s="4">
        <v>1</v>
      </c>
      <c r="C247" s="5">
        <v>2.17</v>
      </c>
      <c r="D247" s="4">
        <v>0</v>
      </c>
      <c r="E247" s="5">
        <v>0</v>
      </c>
      <c r="F247" s="4">
        <v>1</v>
      </c>
      <c r="G247" s="5">
        <v>5</v>
      </c>
      <c r="H247" s="4">
        <v>0</v>
      </c>
    </row>
    <row r="248" spans="1:8" x14ac:dyDescent="0.2">
      <c r="A248" s="2" t="s">
        <v>33</v>
      </c>
      <c r="B248" s="4">
        <v>0</v>
      </c>
      <c r="C248" s="5">
        <v>0</v>
      </c>
      <c r="D248" s="4">
        <v>0</v>
      </c>
      <c r="E248" s="5">
        <v>0</v>
      </c>
      <c r="F248" s="4">
        <v>0</v>
      </c>
      <c r="G248" s="5">
        <v>0</v>
      </c>
      <c r="H248" s="4">
        <v>0</v>
      </c>
    </row>
    <row r="249" spans="1:8" x14ac:dyDescent="0.2">
      <c r="A249" s="2" t="s">
        <v>34</v>
      </c>
      <c r="B249" s="4">
        <v>7</v>
      </c>
      <c r="C249" s="5">
        <v>15.22</v>
      </c>
      <c r="D249" s="4">
        <v>7</v>
      </c>
      <c r="E249" s="5">
        <v>30.43</v>
      </c>
      <c r="F249" s="4">
        <v>0</v>
      </c>
      <c r="G249" s="5">
        <v>0</v>
      </c>
      <c r="H249" s="4">
        <v>0</v>
      </c>
    </row>
    <row r="250" spans="1:8" x14ac:dyDescent="0.2">
      <c r="A250" s="2" t="s">
        <v>35</v>
      </c>
      <c r="B250" s="4">
        <v>0</v>
      </c>
      <c r="C250" s="5">
        <v>0</v>
      </c>
      <c r="D250" s="4">
        <v>0</v>
      </c>
      <c r="E250" s="5">
        <v>0</v>
      </c>
      <c r="F250" s="4">
        <v>0</v>
      </c>
      <c r="G250" s="5">
        <v>0</v>
      </c>
      <c r="H250" s="4">
        <v>0</v>
      </c>
    </row>
    <row r="251" spans="1:8" x14ac:dyDescent="0.2">
      <c r="A251" s="2" t="s">
        <v>36</v>
      </c>
      <c r="B251" s="4">
        <v>1</v>
      </c>
      <c r="C251" s="5">
        <v>2.17</v>
      </c>
      <c r="D251" s="4">
        <v>0</v>
      </c>
      <c r="E251" s="5">
        <v>0</v>
      </c>
      <c r="F251" s="4">
        <v>1</v>
      </c>
      <c r="G251" s="5">
        <v>5</v>
      </c>
      <c r="H251" s="4">
        <v>0</v>
      </c>
    </row>
    <row r="252" spans="1:8" x14ac:dyDescent="0.2">
      <c r="A252" s="2" t="s">
        <v>37</v>
      </c>
      <c r="B252" s="4">
        <v>2</v>
      </c>
      <c r="C252" s="5">
        <v>4.3499999999999996</v>
      </c>
      <c r="D252" s="4">
        <v>1</v>
      </c>
      <c r="E252" s="5">
        <v>4.3499999999999996</v>
      </c>
      <c r="F252" s="4">
        <v>0</v>
      </c>
      <c r="G252" s="5">
        <v>0</v>
      </c>
      <c r="H252" s="4">
        <v>0</v>
      </c>
    </row>
    <row r="253" spans="1:8" x14ac:dyDescent="0.2">
      <c r="A253" s="2" t="s">
        <v>38</v>
      </c>
      <c r="B253" s="4">
        <v>20</v>
      </c>
      <c r="C253" s="5">
        <v>43.48</v>
      </c>
      <c r="D253" s="4">
        <v>12</v>
      </c>
      <c r="E253" s="5">
        <v>52.17</v>
      </c>
      <c r="F253" s="4">
        <v>7</v>
      </c>
      <c r="G253" s="5">
        <v>35</v>
      </c>
      <c r="H253" s="4">
        <v>0</v>
      </c>
    </row>
    <row r="254" spans="1:8" x14ac:dyDescent="0.2">
      <c r="A254" s="2" t="s">
        <v>39</v>
      </c>
      <c r="B254" s="4">
        <v>3</v>
      </c>
      <c r="C254" s="5">
        <v>6.52</v>
      </c>
      <c r="D254" s="4">
        <v>1</v>
      </c>
      <c r="E254" s="5">
        <v>4.3499999999999996</v>
      </c>
      <c r="F254" s="4">
        <v>1</v>
      </c>
      <c r="G254" s="5">
        <v>5</v>
      </c>
      <c r="H254" s="4">
        <v>1</v>
      </c>
    </row>
    <row r="255" spans="1:8" x14ac:dyDescent="0.2">
      <c r="A255" s="2" t="s">
        <v>40</v>
      </c>
      <c r="B255" s="4">
        <v>0</v>
      </c>
      <c r="C255" s="5">
        <v>0</v>
      </c>
      <c r="D255" s="4">
        <v>0</v>
      </c>
      <c r="E255" s="5">
        <v>0</v>
      </c>
      <c r="F255" s="4">
        <v>0</v>
      </c>
      <c r="G255" s="5">
        <v>0</v>
      </c>
      <c r="H255" s="4">
        <v>0</v>
      </c>
    </row>
    <row r="256" spans="1:8" x14ac:dyDescent="0.2">
      <c r="A256" s="2" t="s">
        <v>41</v>
      </c>
      <c r="B256" s="4">
        <v>0</v>
      </c>
      <c r="C256" s="5">
        <v>0</v>
      </c>
      <c r="D256" s="4">
        <v>0</v>
      </c>
      <c r="E256" s="5">
        <v>0</v>
      </c>
      <c r="F256" s="4">
        <v>0</v>
      </c>
      <c r="G256" s="5">
        <v>0</v>
      </c>
      <c r="H256" s="4">
        <v>0</v>
      </c>
    </row>
    <row r="257" spans="1:8" x14ac:dyDescent="0.2">
      <c r="A257" s="2" t="s">
        <v>42</v>
      </c>
      <c r="B257" s="4">
        <v>0</v>
      </c>
      <c r="C257" s="5">
        <v>0</v>
      </c>
      <c r="D257" s="4">
        <v>0</v>
      </c>
      <c r="E257" s="5">
        <v>0</v>
      </c>
      <c r="F257" s="4">
        <v>0</v>
      </c>
      <c r="G257" s="5">
        <v>0</v>
      </c>
      <c r="H257" s="4">
        <v>0</v>
      </c>
    </row>
    <row r="258" spans="1:8" x14ac:dyDescent="0.2">
      <c r="A258" s="1" t="s">
        <v>16</v>
      </c>
      <c r="B258" s="4">
        <v>407</v>
      </c>
      <c r="C258" s="5">
        <v>99.999999999999986</v>
      </c>
      <c r="D258" s="4">
        <v>280</v>
      </c>
      <c r="E258" s="5">
        <v>100</v>
      </c>
      <c r="F258" s="4">
        <v>116</v>
      </c>
      <c r="G258" s="5">
        <v>100.00000000000001</v>
      </c>
      <c r="H258" s="4">
        <v>3</v>
      </c>
    </row>
    <row r="259" spans="1:8" x14ac:dyDescent="0.2">
      <c r="A259" s="2" t="s">
        <v>28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29</v>
      </c>
      <c r="B260" s="4">
        <v>70</v>
      </c>
      <c r="C260" s="5">
        <v>17.2</v>
      </c>
      <c r="D260" s="4">
        <v>42</v>
      </c>
      <c r="E260" s="5">
        <v>15</v>
      </c>
      <c r="F260" s="4">
        <v>28</v>
      </c>
      <c r="G260" s="5">
        <v>24.14</v>
      </c>
      <c r="H260" s="4">
        <v>0</v>
      </c>
    </row>
    <row r="261" spans="1:8" x14ac:dyDescent="0.2">
      <c r="A261" s="2" t="s">
        <v>30</v>
      </c>
      <c r="B261" s="4">
        <v>46</v>
      </c>
      <c r="C261" s="5">
        <v>11.3</v>
      </c>
      <c r="D261" s="4">
        <v>31</v>
      </c>
      <c r="E261" s="5">
        <v>11.07</v>
      </c>
      <c r="F261" s="4">
        <v>15</v>
      </c>
      <c r="G261" s="5">
        <v>12.93</v>
      </c>
      <c r="H261" s="4">
        <v>0</v>
      </c>
    </row>
    <row r="262" spans="1:8" x14ac:dyDescent="0.2">
      <c r="A262" s="2" t="s">
        <v>31</v>
      </c>
      <c r="B262" s="4">
        <v>1</v>
      </c>
      <c r="C262" s="5">
        <v>0.25</v>
      </c>
      <c r="D262" s="4">
        <v>0</v>
      </c>
      <c r="E262" s="5">
        <v>0</v>
      </c>
      <c r="F262" s="4">
        <v>1</v>
      </c>
      <c r="G262" s="5">
        <v>0.86</v>
      </c>
      <c r="H262" s="4">
        <v>0</v>
      </c>
    </row>
    <row r="263" spans="1:8" x14ac:dyDescent="0.2">
      <c r="A263" s="2" t="s">
        <v>32</v>
      </c>
      <c r="B263" s="4">
        <v>1</v>
      </c>
      <c r="C263" s="5">
        <v>0.25</v>
      </c>
      <c r="D263" s="4">
        <v>0</v>
      </c>
      <c r="E263" s="5">
        <v>0</v>
      </c>
      <c r="F263" s="4">
        <v>1</v>
      </c>
      <c r="G263" s="5">
        <v>0.86</v>
      </c>
      <c r="H263" s="4">
        <v>0</v>
      </c>
    </row>
    <row r="264" spans="1:8" x14ac:dyDescent="0.2">
      <c r="A264" s="2" t="s">
        <v>33</v>
      </c>
      <c r="B264" s="4">
        <v>6</v>
      </c>
      <c r="C264" s="5">
        <v>1.47</v>
      </c>
      <c r="D264" s="4">
        <v>1</v>
      </c>
      <c r="E264" s="5">
        <v>0.36</v>
      </c>
      <c r="F264" s="4">
        <v>4</v>
      </c>
      <c r="G264" s="5">
        <v>3.45</v>
      </c>
      <c r="H264" s="4">
        <v>1</v>
      </c>
    </row>
    <row r="265" spans="1:8" x14ac:dyDescent="0.2">
      <c r="A265" s="2" t="s">
        <v>34</v>
      </c>
      <c r="B265" s="4">
        <v>129</v>
      </c>
      <c r="C265" s="5">
        <v>31.7</v>
      </c>
      <c r="D265" s="4">
        <v>97</v>
      </c>
      <c r="E265" s="5">
        <v>34.64</v>
      </c>
      <c r="F265" s="4">
        <v>32</v>
      </c>
      <c r="G265" s="5">
        <v>27.59</v>
      </c>
      <c r="H265" s="4">
        <v>0</v>
      </c>
    </row>
    <row r="266" spans="1:8" x14ac:dyDescent="0.2">
      <c r="A266" s="2" t="s">
        <v>35</v>
      </c>
      <c r="B266" s="4">
        <v>2</v>
      </c>
      <c r="C266" s="5">
        <v>0.49</v>
      </c>
      <c r="D266" s="4">
        <v>0</v>
      </c>
      <c r="E266" s="5">
        <v>0</v>
      </c>
      <c r="F266" s="4">
        <v>2</v>
      </c>
      <c r="G266" s="5">
        <v>1.72</v>
      </c>
      <c r="H266" s="4">
        <v>0</v>
      </c>
    </row>
    <row r="267" spans="1:8" x14ac:dyDescent="0.2">
      <c r="A267" s="2" t="s">
        <v>36</v>
      </c>
      <c r="B267" s="4">
        <v>5</v>
      </c>
      <c r="C267" s="5">
        <v>1.23</v>
      </c>
      <c r="D267" s="4">
        <v>2</v>
      </c>
      <c r="E267" s="5">
        <v>0.71</v>
      </c>
      <c r="F267" s="4">
        <v>3</v>
      </c>
      <c r="G267" s="5">
        <v>2.59</v>
      </c>
      <c r="H267" s="4">
        <v>0</v>
      </c>
    </row>
    <row r="268" spans="1:8" x14ac:dyDescent="0.2">
      <c r="A268" s="2" t="s">
        <v>37</v>
      </c>
      <c r="B268" s="4">
        <v>8</v>
      </c>
      <c r="C268" s="5">
        <v>1.97</v>
      </c>
      <c r="D268" s="4">
        <v>3</v>
      </c>
      <c r="E268" s="5">
        <v>1.07</v>
      </c>
      <c r="F268" s="4">
        <v>4</v>
      </c>
      <c r="G268" s="5">
        <v>3.45</v>
      </c>
      <c r="H268" s="4">
        <v>0</v>
      </c>
    </row>
    <row r="269" spans="1:8" x14ac:dyDescent="0.2">
      <c r="A269" s="2" t="s">
        <v>38</v>
      </c>
      <c r="B269" s="4">
        <v>53</v>
      </c>
      <c r="C269" s="5">
        <v>13.02</v>
      </c>
      <c r="D269" s="4">
        <v>42</v>
      </c>
      <c r="E269" s="5">
        <v>15</v>
      </c>
      <c r="F269" s="4">
        <v>10</v>
      </c>
      <c r="G269" s="5">
        <v>8.6199999999999992</v>
      </c>
      <c r="H269" s="4">
        <v>0</v>
      </c>
    </row>
    <row r="270" spans="1:8" x14ac:dyDescent="0.2">
      <c r="A270" s="2" t="s">
        <v>39</v>
      </c>
      <c r="B270" s="4">
        <v>41</v>
      </c>
      <c r="C270" s="5">
        <v>10.07</v>
      </c>
      <c r="D270" s="4">
        <v>36</v>
      </c>
      <c r="E270" s="5">
        <v>12.86</v>
      </c>
      <c r="F270" s="4">
        <v>4</v>
      </c>
      <c r="G270" s="5">
        <v>3.45</v>
      </c>
      <c r="H270" s="4">
        <v>1</v>
      </c>
    </row>
    <row r="271" spans="1:8" x14ac:dyDescent="0.2">
      <c r="A271" s="2" t="s">
        <v>40</v>
      </c>
      <c r="B271" s="4">
        <v>9</v>
      </c>
      <c r="C271" s="5">
        <v>2.21</v>
      </c>
      <c r="D271" s="4">
        <v>5</v>
      </c>
      <c r="E271" s="5">
        <v>1.79</v>
      </c>
      <c r="F271" s="4">
        <v>2</v>
      </c>
      <c r="G271" s="5">
        <v>1.72</v>
      </c>
      <c r="H271" s="4">
        <v>0</v>
      </c>
    </row>
    <row r="272" spans="1:8" x14ac:dyDescent="0.2">
      <c r="A272" s="2" t="s">
        <v>41</v>
      </c>
      <c r="B272" s="4">
        <v>13</v>
      </c>
      <c r="C272" s="5">
        <v>3.19</v>
      </c>
      <c r="D272" s="4">
        <v>7</v>
      </c>
      <c r="E272" s="5">
        <v>2.5</v>
      </c>
      <c r="F272" s="4">
        <v>3</v>
      </c>
      <c r="G272" s="5">
        <v>2.59</v>
      </c>
      <c r="H272" s="4">
        <v>0</v>
      </c>
    </row>
    <row r="273" spans="1:8" x14ac:dyDescent="0.2">
      <c r="A273" s="2" t="s">
        <v>42</v>
      </c>
      <c r="B273" s="4">
        <v>23</v>
      </c>
      <c r="C273" s="5">
        <v>5.65</v>
      </c>
      <c r="D273" s="4">
        <v>14</v>
      </c>
      <c r="E273" s="5">
        <v>5</v>
      </c>
      <c r="F273" s="4">
        <v>7</v>
      </c>
      <c r="G273" s="5">
        <v>6.03</v>
      </c>
      <c r="H273" s="4">
        <v>1</v>
      </c>
    </row>
    <row r="274" spans="1:8" x14ac:dyDescent="0.2">
      <c r="A274" s="1" t="s">
        <v>17</v>
      </c>
      <c r="B274" s="4">
        <v>254</v>
      </c>
      <c r="C274" s="5">
        <v>100.00000000000001</v>
      </c>
      <c r="D274" s="4">
        <v>180</v>
      </c>
      <c r="E274" s="5">
        <v>100</v>
      </c>
      <c r="F274" s="4">
        <v>71</v>
      </c>
      <c r="G274" s="5">
        <v>100.01999999999998</v>
      </c>
      <c r="H274" s="4">
        <v>0</v>
      </c>
    </row>
    <row r="275" spans="1:8" x14ac:dyDescent="0.2">
      <c r="A275" s="2" t="s">
        <v>28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29</v>
      </c>
      <c r="B276" s="4">
        <v>52</v>
      </c>
      <c r="C276" s="5">
        <v>20.47</v>
      </c>
      <c r="D276" s="4">
        <v>37</v>
      </c>
      <c r="E276" s="5">
        <v>20.56</v>
      </c>
      <c r="F276" s="4">
        <v>15</v>
      </c>
      <c r="G276" s="5">
        <v>21.13</v>
      </c>
      <c r="H276" s="4">
        <v>0</v>
      </c>
    </row>
    <row r="277" spans="1:8" x14ac:dyDescent="0.2">
      <c r="A277" s="2" t="s">
        <v>30</v>
      </c>
      <c r="B277" s="4">
        <v>27</v>
      </c>
      <c r="C277" s="5">
        <v>10.63</v>
      </c>
      <c r="D277" s="4">
        <v>16</v>
      </c>
      <c r="E277" s="5">
        <v>8.89</v>
      </c>
      <c r="F277" s="4">
        <v>11</v>
      </c>
      <c r="G277" s="5">
        <v>15.49</v>
      </c>
      <c r="H277" s="4">
        <v>0</v>
      </c>
    </row>
    <row r="278" spans="1:8" x14ac:dyDescent="0.2">
      <c r="A278" s="2" t="s">
        <v>31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2">
      <c r="A279" s="2" t="s">
        <v>32</v>
      </c>
      <c r="B279" s="4">
        <v>1</v>
      </c>
      <c r="C279" s="5">
        <v>0.39</v>
      </c>
      <c r="D279" s="4">
        <v>0</v>
      </c>
      <c r="E279" s="5">
        <v>0</v>
      </c>
      <c r="F279" s="4">
        <v>1</v>
      </c>
      <c r="G279" s="5">
        <v>1.41</v>
      </c>
      <c r="H279" s="4">
        <v>0</v>
      </c>
    </row>
    <row r="280" spans="1:8" x14ac:dyDescent="0.2">
      <c r="A280" s="2" t="s">
        <v>33</v>
      </c>
      <c r="B280" s="4">
        <v>2</v>
      </c>
      <c r="C280" s="5">
        <v>0.79</v>
      </c>
      <c r="D280" s="4">
        <v>1</v>
      </c>
      <c r="E280" s="5">
        <v>0.56000000000000005</v>
      </c>
      <c r="F280" s="4">
        <v>1</v>
      </c>
      <c r="G280" s="5">
        <v>1.41</v>
      </c>
      <c r="H280" s="4">
        <v>0</v>
      </c>
    </row>
    <row r="281" spans="1:8" x14ac:dyDescent="0.2">
      <c r="A281" s="2" t="s">
        <v>34</v>
      </c>
      <c r="B281" s="4">
        <v>72</v>
      </c>
      <c r="C281" s="5">
        <v>28.35</v>
      </c>
      <c r="D281" s="4">
        <v>52</v>
      </c>
      <c r="E281" s="5">
        <v>28.89</v>
      </c>
      <c r="F281" s="4">
        <v>20</v>
      </c>
      <c r="G281" s="5">
        <v>28.17</v>
      </c>
      <c r="H281" s="4">
        <v>0</v>
      </c>
    </row>
    <row r="282" spans="1:8" x14ac:dyDescent="0.2">
      <c r="A282" s="2" t="s">
        <v>35</v>
      </c>
      <c r="B282" s="4">
        <v>3</v>
      </c>
      <c r="C282" s="5">
        <v>1.18</v>
      </c>
      <c r="D282" s="4">
        <v>0</v>
      </c>
      <c r="E282" s="5">
        <v>0</v>
      </c>
      <c r="F282" s="4">
        <v>3</v>
      </c>
      <c r="G282" s="5">
        <v>4.2300000000000004</v>
      </c>
      <c r="H282" s="4">
        <v>0</v>
      </c>
    </row>
    <row r="283" spans="1:8" x14ac:dyDescent="0.2">
      <c r="A283" s="2" t="s">
        <v>36</v>
      </c>
      <c r="B283" s="4">
        <v>8</v>
      </c>
      <c r="C283" s="5">
        <v>3.15</v>
      </c>
      <c r="D283" s="4">
        <v>2</v>
      </c>
      <c r="E283" s="5">
        <v>1.1100000000000001</v>
      </c>
      <c r="F283" s="4">
        <v>6</v>
      </c>
      <c r="G283" s="5">
        <v>8.4499999999999993</v>
      </c>
      <c r="H283" s="4">
        <v>0</v>
      </c>
    </row>
    <row r="284" spans="1:8" x14ac:dyDescent="0.2">
      <c r="A284" s="2" t="s">
        <v>37</v>
      </c>
      <c r="B284" s="4">
        <v>8</v>
      </c>
      <c r="C284" s="5">
        <v>3.15</v>
      </c>
      <c r="D284" s="4">
        <v>5</v>
      </c>
      <c r="E284" s="5">
        <v>2.78</v>
      </c>
      <c r="F284" s="4">
        <v>1</v>
      </c>
      <c r="G284" s="5">
        <v>1.41</v>
      </c>
      <c r="H284" s="4">
        <v>0</v>
      </c>
    </row>
    <row r="285" spans="1:8" x14ac:dyDescent="0.2">
      <c r="A285" s="2" t="s">
        <v>38</v>
      </c>
      <c r="B285" s="4">
        <v>30</v>
      </c>
      <c r="C285" s="5">
        <v>11.81</v>
      </c>
      <c r="D285" s="4">
        <v>29</v>
      </c>
      <c r="E285" s="5">
        <v>16.11</v>
      </c>
      <c r="F285" s="4">
        <v>1</v>
      </c>
      <c r="G285" s="5">
        <v>1.41</v>
      </c>
      <c r="H285" s="4">
        <v>0</v>
      </c>
    </row>
    <row r="286" spans="1:8" x14ac:dyDescent="0.2">
      <c r="A286" s="2" t="s">
        <v>39</v>
      </c>
      <c r="B286" s="4">
        <v>28</v>
      </c>
      <c r="C286" s="5">
        <v>11.02</v>
      </c>
      <c r="D286" s="4">
        <v>26</v>
      </c>
      <c r="E286" s="5">
        <v>14.44</v>
      </c>
      <c r="F286" s="4">
        <v>2</v>
      </c>
      <c r="G286" s="5">
        <v>2.82</v>
      </c>
      <c r="H286" s="4">
        <v>0</v>
      </c>
    </row>
    <row r="287" spans="1:8" x14ac:dyDescent="0.2">
      <c r="A287" s="2" t="s">
        <v>40</v>
      </c>
      <c r="B287" s="4">
        <v>6</v>
      </c>
      <c r="C287" s="5">
        <v>2.36</v>
      </c>
      <c r="D287" s="4">
        <v>4</v>
      </c>
      <c r="E287" s="5">
        <v>2.2200000000000002</v>
      </c>
      <c r="F287" s="4">
        <v>1</v>
      </c>
      <c r="G287" s="5">
        <v>1.41</v>
      </c>
      <c r="H287" s="4">
        <v>0</v>
      </c>
    </row>
    <row r="288" spans="1:8" x14ac:dyDescent="0.2">
      <c r="A288" s="2" t="s">
        <v>41</v>
      </c>
      <c r="B288" s="4">
        <v>7</v>
      </c>
      <c r="C288" s="5">
        <v>2.76</v>
      </c>
      <c r="D288" s="4">
        <v>4</v>
      </c>
      <c r="E288" s="5">
        <v>2.2200000000000002</v>
      </c>
      <c r="F288" s="4">
        <v>3</v>
      </c>
      <c r="G288" s="5">
        <v>4.2300000000000004</v>
      </c>
      <c r="H288" s="4">
        <v>0</v>
      </c>
    </row>
    <row r="289" spans="1:8" x14ac:dyDescent="0.2">
      <c r="A289" s="2" t="s">
        <v>42</v>
      </c>
      <c r="B289" s="4">
        <v>10</v>
      </c>
      <c r="C289" s="5">
        <v>3.94</v>
      </c>
      <c r="D289" s="4">
        <v>4</v>
      </c>
      <c r="E289" s="5">
        <v>2.2200000000000002</v>
      </c>
      <c r="F289" s="4">
        <v>6</v>
      </c>
      <c r="G289" s="5">
        <v>8.4499999999999993</v>
      </c>
      <c r="H289" s="4">
        <v>0</v>
      </c>
    </row>
    <row r="290" spans="1:8" x14ac:dyDescent="0.2">
      <c r="A290" s="1" t="s">
        <v>18</v>
      </c>
      <c r="B290" s="4">
        <v>387</v>
      </c>
      <c r="C290" s="5">
        <v>100</v>
      </c>
      <c r="D290" s="4">
        <v>229</v>
      </c>
      <c r="E290" s="5">
        <v>99.99</v>
      </c>
      <c r="F290" s="4">
        <v>152</v>
      </c>
      <c r="G290" s="5">
        <v>99.999999999999986</v>
      </c>
      <c r="H290" s="4">
        <v>0</v>
      </c>
    </row>
    <row r="291" spans="1:8" x14ac:dyDescent="0.2">
      <c r="A291" s="2" t="s">
        <v>28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29</v>
      </c>
      <c r="B292" s="4">
        <v>64</v>
      </c>
      <c r="C292" s="5">
        <v>16.54</v>
      </c>
      <c r="D292" s="4">
        <v>22</v>
      </c>
      <c r="E292" s="5">
        <v>9.61</v>
      </c>
      <c r="F292" s="4">
        <v>42</v>
      </c>
      <c r="G292" s="5">
        <v>27.63</v>
      </c>
      <c r="H292" s="4">
        <v>0</v>
      </c>
    </row>
    <row r="293" spans="1:8" x14ac:dyDescent="0.2">
      <c r="A293" s="2" t="s">
        <v>30</v>
      </c>
      <c r="B293" s="4">
        <v>51</v>
      </c>
      <c r="C293" s="5">
        <v>13.18</v>
      </c>
      <c r="D293" s="4">
        <v>29</v>
      </c>
      <c r="E293" s="5">
        <v>12.66</v>
      </c>
      <c r="F293" s="4">
        <v>22</v>
      </c>
      <c r="G293" s="5">
        <v>14.47</v>
      </c>
      <c r="H293" s="4">
        <v>0</v>
      </c>
    </row>
    <row r="294" spans="1:8" x14ac:dyDescent="0.2">
      <c r="A294" s="2" t="s">
        <v>31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2">
      <c r="A295" s="2" t="s">
        <v>32</v>
      </c>
      <c r="B295" s="4">
        <v>4</v>
      </c>
      <c r="C295" s="5">
        <v>1.03</v>
      </c>
      <c r="D295" s="4">
        <v>2</v>
      </c>
      <c r="E295" s="5">
        <v>0.87</v>
      </c>
      <c r="F295" s="4">
        <v>2</v>
      </c>
      <c r="G295" s="5">
        <v>1.32</v>
      </c>
      <c r="H295" s="4">
        <v>0</v>
      </c>
    </row>
    <row r="296" spans="1:8" x14ac:dyDescent="0.2">
      <c r="A296" s="2" t="s">
        <v>33</v>
      </c>
      <c r="B296" s="4">
        <v>4</v>
      </c>
      <c r="C296" s="5">
        <v>1.03</v>
      </c>
      <c r="D296" s="4">
        <v>0</v>
      </c>
      <c r="E296" s="5">
        <v>0</v>
      </c>
      <c r="F296" s="4">
        <v>4</v>
      </c>
      <c r="G296" s="5">
        <v>2.63</v>
      </c>
      <c r="H296" s="4">
        <v>0</v>
      </c>
    </row>
    <row r="297" spans="1:8" x14ac:dyDescent="0.2">
      <c r="A297" s="2" t="s">
        <v>34</v>
      </c>
      <c r="B297" s="4">
        <v>90</v>
      </c>
      <c r="C297" s="5">
        <v>23.26</v>
      </c>
      <c r="D297" s="4">
        <v>47</v>
      </c>
      <c r="E297" s="5">
        <v>20.52</v>
      </c>
      <c r="F297" s="4">
        <v>43</v>
      </c>
      <c r="G297" s="5">
        <v>28.29</v>
      </c>
      <c r="H297" s="4">
        <v>0</v>
      </c>
    </row>
    <row r="298" spans="1:8" x14ac:dyDescent="0.2">
      <c r="A298" s="2" t="s">
        <v>35</v>
      </c>
      <c r="B298" s="4">
        <v>1</v>
      </c>
      <c r="C298" s="5">
        <v>0.26</v>
      </c>
      <c r="D298" s="4">
        <v>0</v>
      </c>
      <c r="E298" s="5">
        <v>0</v>
      </c>
      <c r="F298" s="4">
        <v>1</v>
      </c>
      <c r="G298" s="5">
        <v>0.66</v>
      </c>
      <c r="H298" s="4">
        <v>0</v>
      </c>
    </row>
    <row r="299" spans="1:8" x14ac:dyDescent="0.2">
      <c r="A299" s="2" t="s">
        <v>36</v>
      </c>
      <c r="B299" s="4">
        <v>20</v>
      </c>
      <c r="C299" s="5">
        <v>5.17</v>
      </c>
      <c r="D299" s="4">
        <v>10</v>
      </c>
      <c r="E299" s="5">
        <v>4.37</v>
      </c>
      <c r="F299" s="4">
        <v>10</v>
      </c>
      <c r="G299" s="5">
        <v>6.58</v>
      </c>
      <c r="H299" s="4">
        <v>0</v>
      </c>
    </row>
    <row r="300" spans="1:8" x14ac:dyDescent="0.2">
      <c r="A300" s="2" t="s">
        <v>37</v>
      </c>
      <c r="B300" s="4">
        <v>15</v>
      </c>
      <c r="C300" s="5">
        <v>3.88</v>
      </c>
      <c r="D300" s="4">
        <v>11</v>
      </c>
      <c r="E300" s="5">
        <v>4.8</v>
      </c>
      <c r="F300" s="4">
        <v>4</v>
      </c>
      <c r="G300" s="5">
        <v>2.63</v>
      </c>
      <c r="H300" s="4">
        <v>0</v>
      </c>
    </row>
    <row r="301" spans="1:8" x14ac:dyDescent="0.2">
      <c r="A301" s="2" t="s">
        <v>38</v>
      </c>
      <c r="B301" s="4">
        <v>36</v>
      </c>
      <c r="C301" s="5">
        <v>9.3000000000000007</v>
      </c>
      <c r="D301" s="4">
        <v>33</v>
      </c>
      <c r="E301" s="5">
        <v>14.41</v>
      </c>
      <c r="F301" s="4">
        <v>2</v>
      </c>
      <c r="G301" s="5">
        <v>1.32</v>
      </c>
      <c r="H301" s="4">
        <v>0</v>
      </c>
    </row>
    <row r="302" spans="1:8" x14ac:dyDescent="0.2">
      <c r="A302" s="2" t="s">
        <v>39</v>
      </c>
      <c r="B302" s="4">
        <v>56</v>
      </c>
      <c r="C302" s="5">
        <v>14.47</v>
      </c>
      <c r="D302" s="4">
        <v>47</v>
      </c>
      <c r="E302" s="5">
        <v>20.52</v>
      </c>
      <c r="F302" s="4">
        <v>9</v>
      </c>
      <c r="G302" s="5">
        <v>5.92</v>
      </c>
      <c r="H302" s="4">
        <v>0</v>
      </c>
    </row>
    <row r="303" spans="1:8" x14ac:dyDescent="0.2">
      <c r="A303" s="2" t="s">
        <v>40</v>
      </c>
      <c r="B303" s="4">
        <v>13</v>
      </c>
      <c r="C303" s="5">
        <v>3.36</v>
      </c>
      <c r="D303" s="4">
        <v>7</v>
      </c>
      <c r="E303" s="5">
        <v>3.06</v>
      </c>
      <c r="F303" s="4">
        <v>3</v>
      </c>
      <c r="G303" s="5">
        <v>1.97</v>
      </c>
      <c r="H303" s="4">
        <v>0</v>
      </c>
    </row>
    <row r="304" spans="1:8" x14ac:dyDescent="0.2">
      <c r="A304" s="2" t="s">
        <v>41</v>
      </c>
      <c r="B304" s="4">
        <v>16</v>
      </c>
      <c r="C304" s="5">
        <v>4.13</v>
      </c>
      <c r="D304" s="4">
        <v>11</v>
      </c>
      <c r="E304" s="5">
        <v>4.8</v>
      </c>
      <c r="F304" s="4">
        <v>3</v>
      </c>
      <c r="G304" s="5">
        <v>1.97</v>
      </c>
      <c r="H304" s="4">
        <v>0</v>
      </c>
    </row>
    <row r="305" spans="1:8" x14ac:dyDescent="0.2">
      <c r="A305" s="2" t="s">
        <v>42</v>
      </c>
      <c r="B305" s="4">
        <v>17</v>
      </c>
      <c r="C305" s="5">
        <v>4.3899999999999997</v>
      </c>
      <c r="D305" s="4">
        <v>10</v>
      </c>
      <c r="E305" s="5">
        <v>4.37</v>
      </c>
      <c r="F305" s="4">
        <v>7</v>
      </c>
      <c r="G305" s="5">
        <v>4.6100000000000003</v>
      </c>
      <c r="H305" s="4">
        <v>0</v>
      </c>
    </row>
    <row r="306" spans="1:8" x14ac:dyDescent="0.2">
      <c r="A306" s="1" t="s">
        <v>19</v>
      </c>
      <c r="B306" s="4">
        <v>874</v>
      </c>
      <c r="C306" s="5">
        <v>100.00000000000001</v>
      </c>
      <c r="D306" s="4">
        <v>439</v>
      </c>
      <c r="E306" s="5">
        <v>100</v>
      </c>
      <c r="F306" s="4">
        <v>427</v>
      </c>
      <c r="G306" s="5">
        <v>99.990000000000009</v>
      </c>
      <c r="H306" s="4">
        <v>2</v>
      </c>
    </row>
    <row r="307" spans="1:8" x14ac:dyDescent="0.2">
      <c r="A307" s="2" t="s">
        <v>28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29</v>
      </c>
      <c r="B308" s="4">
        <v>113</v>
      </c>
      <c r="C308" s="5">
        <v>12.93</v>
      </c>
      <c r="D308" s="4">
        <v>29</v>
      </c>
      <c r="E308" s="5">
        <v>6.61</v>
      </c>
      <c r="F308" s="4">
        <v>84</v>
      </c>
      <c r="G308" s="5">
        <v>19.670000000000002</v>
      </c>
      <c r="H308" s="4">
        <v>0</v>
      </c>
    </row>
    <row r="309" spans="1:8" x14ac:dyDescent="0.2">
      <c r="A309" s="2" t="s">
        <v>30</v>
      </c>
      <c r="B309" s="4">
        <v>56</v>
      </c>
      <c r="C309" s="5">
        <v>6.41</v>
      </c>
      <c r="D309" s="4">
        <v>16</v>
      </c>
      <c r="E309" s="5">
        <v>3.64</v>
      </c>
      <c r="F309" s="4">
        <v>40</v>
      </c>
      <c r="G309" s="5">
        <v>9.3699999999999992</v>
      </c>
      <c r="H309" s="4">
        <v>0</v>
      </c>
    </row>
    <row r="310" spans="1:8" x14ac:dyDescent="0.2">
      <c r="A310" s="2" t="s">
        <v>31</v>
      </c>
      <c r="B310" s="4">
        <v>2</v>
      </c>
      <c r="C310" s="5">
        <v>0.23</v>
      </c>
      <c r="D310" s="4">
        <v>0</v>
      </c>
      <c r="E310" s="5">
        <v>0</v>
      </c>
      <c r="F310" s="4">
        <v>1</v>
      </c>
      <c r="G310" s="5">
        <v>0.23</v>
      </c>
      <c r="H310" s="4">
        <v>0</v>
      </c>
    </row>
    <row r="311" spans="1:8" x14ac:dyDescent="0.2">
      <c r="A311" s="2" t="s">
        <v>32</v>
      </c>
      <c r="B311" s="4">
        <v>5</v>
      </c>
      <c r="C311" s="5">
        <v>0.56999999999999995</v>
      </c>
      <c r="D311" s="4">
        <v>1</v>
      </c>
      <c r="E311" s="5">
        <v>0.23</v>
      </c>
      <c r="F311" s="4">
        <v>3</v>
      </c>
      <c r="G311" s="5">
        <v>0.7</v>
      </c>
      <c r="H311" s="4">
        <v>1</v>
      </c>
    </row>
    <row r="312" spans="1:8" x14ac:dyDescent="0.2">
      <c r="A312" s="2" t="s">
        <v>33</v>
      </c>
      <c r="B312" s="4">
        <v>9</v>
      </c>
      <c r="C312" s="5">
        <v>1.03</v>
      </c>
      <c r="D312" s="4">
        <v>2</v>
      </c>
      <c r="E312" s="5">
        <v>0.46</v>
      </c>
      <c r="F312" s="4">
        <v>7</v>
      </c>
      <c r="G312" s="5">
        <v>1.64</v>
      </c>
      <c r="H312" s="4">
        <v>0</v>
      </c>
    </row>
    <row r="313" spans="1:8" x14ac:dyDescent="0.2">
      <c r="A313" s="2" t="s">
        <v>34</v>
      </c>
      <c r="B313" s="4">
        <v>220</v>
      </c>
      <c r="C313" s="5">
        <v>25.17</v>
      </c>
      <c r="D313" s="4">
        <v>83</v>
      </c>
      <c r="E313" s="5">
        <v>18.91</v>
      </c>
      <c r="F313" s="4">
        <v>137</v>
      </c>
      <c r="G313" s="5">
        <v>32.08</v>
      </c>
      <c r="H313" s="4">
        <v>0</v>
      </c>
    </row>
    <row r="314" spans="1:8" x14ac:dyDescent="0.2">
      <c r="A314" s="2" t="s">
        <v>35</v>
      </c>
      <c r="B314" s="4">
        <v>6</v>
      </c>
      <c r="C314" s="5">
        <v>0.69</v>
      </c>
      <c r="D314" s="4">
        <v>1</v>
      </c>
      <c r="E314" s="5">
        <v>0.23</v>
      </c>
      <c r="F314" s="4">
        <v>5</v>
      </c>
      <c r="G314" s="5">
        <v>1.17</v>
      </c>
      <c r="H314" s="4">
        <v>0</v>
      </c>
    </row>
    <row r="315" spans="1:8" x14ac:dyDescent="0.2">
      <c r="A315" s="2" t="s">
        <v>36</v>
      </c>
      <c r="B315" s="4">
        <v>102</v>
      </c>
      <c r="C315" s="5">
        <v>11.67</v>
      </c>
      <c r="D315" s="4">
        <v>56</v>
      </c>
      <c r="E315" s="5">
        <v>12.76</v>
      </c>
      <c r="F315" s="4">
        <v>45</v>
      </c>
      <c r="G315" s="5">
        <v>10.54</v>
      </c>
      <c r="H315" s="4">
        <v>1</v>
      </c>
    </row>
    <row r="316" spans="1:8" x14ac:dyDescent="0.2">
      <c r="A316" s="2" t="s">
        <v>37</v>
      </c>
      <c r="B316" s="4">
        <v>30</v>
      </c>
      <c r="C316" s="5">
        <v>3.43</v>
      </c>
      <c r="D316" s="4">
        <v>16</v>
      </c>
      <c r="E316" s="5">
        <v>3.64</v>
      </c>
      <c r="F316" s="4">
        <v>14</v>
      </c>
      <c r="G316" s="5">
        <v>3.28</v>
      </c>
      <c r="H316" s="4">
        <v>0</v>
      </c>
    </row>
    <row r="317" spans="1:8" x14ac:dyDescent="0.2">
      <c r="A317" s="2" t="s">
        <v>38</v>
      </c>
      <c r="B317" s="4">
        <v>124</v>
      </c>
      <c r="C317" s="5">
        <v>14.19</v>
      </c>
      <c r="D317" s="4">
        <v>103</v>
      </c>
      <c r="E317" s="5">
        <v>23.46</v>
      </c>
      <c r="F317" s="4">
        <v>21</v>
      </c>
      <c r="G317" s="5">
        <v>4.92</v>
      </c>
      <c r="H317" s="4">
        <v>0</v>
      </c>
    </row>
    <row r="318" spans="1:8" x14ac:dyDescent="0.2">
      <c r="A318" s="2" t="s">
        <v>39</v>
      </c>
      <c r="B318" s="4">
        <v>103</v>
      </c>
      <c r="C318" s="5">
        <v>11.78</v>
      </c>
      <c r="D318" s="4">
        <v>76</v>
      </c>
      <c r="E318" s="5">
        <v>17.309999999999999</v>
      </c>
      <c r="F318" s="4">
        <v>25</v>
      </c>
      <c r="G318" s="5">
        <v>5.85</v>
      </c>
      <c r="H318" s="4">
        <v>0</v>
      </c>
    </row>
    <row r="319" spans="1:8" x14ac:dyDescent="0.2">
      <c r="A319" s="2" t="s">
        <v>40</v>
      </c>
      <c r="B319" s="4">
        <v>37</v>
      </c>
      <c r="C319" s="5">
        <v>4.2300000000000004</v>
      </c>
      <c r="D319" s="4">
        <v>22</v>
      </c>
      <c r="E319" s="5">
        <v>5.01</v>
      </c>
      <c r="F319" s="4">
        <v>14</v>
      </c>
      <c r="G319" s="5">
        <v>3.28</v>
      </c>
      <c r="H319" s="4">
        <v>0</v>
      </c>
    </row>
    <row r="320" spans="1:8" x14ac:dyDescent="0.2">
      <c r="A320" s="2" t="s">
        <v>41</v>
      </c>
      <c r="B320" s="4">
        <v>20</v>
      </c>
      <c r="C320" s="5">
        <v>2.29</v>
      </c>
      <c r="D320" s="4">
        <v>13</v>
      </c>
      <c r="E320" s="5">
        <v>2.96</v>
      </c>
      <c r="F320" s="4">
        <v>5</v>
      </c>
      <c r="G320" s="5">
        <v>1.17</v>
      </c>
      <c r="H320" s="4">
        <v>0</v>
      </c>
    </row>
    <row r="321" spans="1:8" x14ac:dyDescent="0.2">
      <c r="A321" s="2" t="s">
        <v>42</v>
      </c>
      <c r="B321" s="4">
        <v>47</v>
      </c>
      <c r="C321" s="5">
        <v>5.38</v>
      </c>
      <c r="D321" s="4">
        <v>21</v>
      </c>
      <c r="E321" s="5">
        <v>4.78</v>
      </c>
      <c r="F321" s="4">
        <v>26</v>
      </c>
      <c r="G321" s="5">
        <v>6.09</v>
      </c>
      <c r="H321" s="4">
        <v>0</v>
      </c>
    </row>
    <row r="322" spans="1:8" x14ac:dyDescent="0.2">
      <c r="A322" s="1" t="s">
        <v>20</v>
      </c>
      <c r="B322" s="4">
        <v>102</v>
      </c>
      <c r="C322" s="5">
        <v>99.989999999999981</v>
      </c>
      <c r="D322" s="4">
        <v>72</v>
      </c>
      <c r="E322" s="5">
        <v>100.01</v>
      </c>
      <c r="F322" s="4">
        <v>26</v>
      </c>
      <c r="G322" s="5">
        <v>100.00999999999999</v>
      </c>
      <c r="H322" s="4">
        <v>2</v>
      </c>
    </row>
    <row r="323" spans="1:8" x14ac:dyDescent="0.2">
      <c r="A323" s="2" t="s">
        <v>28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29</v>
      </c>
      <c r="B324" s="4">
        <v>19</v>
      </c>
      <c r="C324" s="5">
        <v>18.63</v>
      </c>
      <c r="D324" s="4">
        <v>9</v>
      </c>
      <c r="E324" s="5">
        <v>12.5</v>
      </c>
      <c r="F324" s="4">
        <v>10</v>
      </c>
      <c r="G324" s="5">
        <v>38.46</v>
      </c>
      <c r="H324" s="4">
        <v>0</v>
      </c>
    </row>
    <row r="325" spans="1:8" x14ac:dyDescent="0.2">
      <c r="A325" s="2" t="s">
        <v>30</v>
      </c>
      <c r="B325" s="4">
        <v>12</v>
      </c>
      <c r="C325" s="5">
        <v>11.76</v>
      </c>
      <c r="D325" s="4">
        <v>3</v>
      </c>
      <c r="E325" s="5">
        <v>4.17</v>
      </c>
      <c r="F325" s="4">
        <v>8</v>
      </c>
      <c r="G325" s="5">
        <v>30.77</v>
      </c>
      <c r="H325" s="4">
        <v>1</v>
      </c>
    </row>
    <row r="326" spans="1:8" x14ac:dyDescent="0.2">
      <c r="A326" s="2" t="s">
        <v>31</v>
      </c>
      <c r="B326" s="4">
        <v>0</v>
      </c>
      <c r="C326" s="5">
        <v>0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2">
      <c r="A327" s="2" t="s">
        <v>32</v>
      </c>
      <c r="B327" s="4">
        <v>0</v>
      </c>
      <c r="C327" s="5">
        <v>0</v>
      </c>
      <c r="D327" s="4">
        <v>0</v>
      </c>
      <c r="E327" s="5">
        <v>0</v>
      </c>
      <c r="F327" s="4">
        <v>0</v>
      </c>
      <c r="G327" s="5">
        <v>0</v>
      </c>
      <c r="H327" s="4">
        <v>0</v>
      </c>
    </row>
    <row r="328" spans="1:8" x14ac:dyDescent="0.2">
      <c r="A328" s="2" t="s">
        <v>33</v>
      </c>
      <c r="B328" s="4">
        <v>0</v>
      </c>
      <c r="C328" s="5">
        <v>0</v>
      </c>
      <c r="D328" s="4">
        <v>0</v>
      </c>
      <c r="E328" s="5">
        <v>0</v>
      </c>
      <c r="F328" s="4">
        <v>0</v>
      </c>
      <c r="G328" s="5">
        <v>0</v>
      </c>
      <c r="H328" s="4">
        <v>0</v>
      </c>
    </row>
    <row r="329" spans="1:8" x14ac:dyDescent="0.2">
      <c r="A329" s="2" t="s">
        <v>34</v>
      </c>
      <c r="B329" s="4">
        <v>9</v>
      </c>
      <c r="C329" s="5">
        <v>8.82</v>
      </c>
      <c r="D329" s="4">
        <v>7</v>
      </c>
      <c r="E329" s="5">
        <v>9.7200000000000006</v>
      </c>
      <c r="F329" s="4">
        <v>2</v>
      </c>
      <c r="G329" s="5">
        <v>7.69</v>
      </c>
      <c r="H329" s="4">
        <v>0</v>
      </c>
    </row>
    <row r="330" spans="1:8" x14ac:dyDescent="0.2">
      <c r="A330" s="2" t="s">
        <v>35</v>
      </c>
      <c r="B330" s="4">
        <v>0</v>
      </c>
      <c r="C330" s="5">
        <v>0</v>
      </c>
      <c r="D330" s="4">
        <v>0</v>
      </c>
      <c r="E330" s="5">
        <v>0</v>
      </c>
      <c r="F330" s="4">
        <v>0</v>
      </c>
      <c r="G330" s="5">
        <v>0</v>
      </c>
      <c r="H330" s="4">
        <v>0</v>
      </c>
    </row>
    <row r="331" spans="1:8" x14ac:dyDescent="0.2">
      <c r="A331" s="2" t="s">
        <v>36</v>
      </c>
      <c r="B331" s="4">
        <v>1</v>
      </c>
      <c r="C331" s="5">
        <v>0.98</v>
      </c>
      <c r="D331" s="4">
        <v>0</v>
      </c>
      <c r="E331" s="5">
        <v>0</v>
      </c>
      <c r="F331" s="4">
        <v>1</v>
      </c>
      <c r="G331" s="5">
        <v>3.85</v>
      </c>
      <c r="H331" s="4">
        <v>0</v>
      </c>
    </row>
    <row r="332" spans="1:8" x14ac:dyDescent="0.2">
      <c r="A332" s="2" t="s">
        <v>37</v>
      </c>
      <c r="B332" s="4">
        <v>4</v>
      </c>
      <c r="C332" s="5">
        <v>3.92</v>
      </c>
      <c r="D332" s="4">
        <v>1</v>
      </c>
      <c r="E332" s="5">
        <v>1.39</v>
      </c>
      <c r="F332" s="4">
        <v>3</v>
      </c>
      <c r="G332" s="5">
        <v>11.54</v>
      </c>
      <c r="H332" s="4">
        <v>0</v>
      </c>
    </row>
    <row r="333" spans="1:8" x14ac:dyDescent="0.2">
      <c r="A333" s="2" t="s">
        <v>38</v>
      </c>
      <c r="B333" s="4">
        <v>42</v>
      </c>
      <c r="C333" s="5">
        <v>41.18</v>
      </c>
      <c r="D333" s="4">
        <v>40</v>
      </c>
      <c r="E333" s="5">
        <v>55.56</v>
      </c>
      <c r="F333" s="4">
        <v>0</v>
      </c>
      <c r="G333" s="5">
        <v>0</v>
      </c>
      <c r="H333" s="4">
        <v>1</v>
      </c>
    </row>
    <row r="334" spans="1:8" x14ac:dyDescent="0.2">
      <c r="A334" s="2" t="s">
        <v>39</v>
      </c>
      <c r="B334" s="4">
        <v>6</v>
      </c>
      <c r="C334" s="5">
        <v>5.88</v>
      </c>
      <c r="D334" s="4">
        <v>6</v>
      </c>
      <c r="E334" s="5">
        <v>8.33</v>
      </c>
      <c r="F334" s="4">
        <v>0</v>
      </c>
      <c r="G334" s="5">
        <v>0</v>
      </c>
      <c r="H334" s="4">
        <v>0</v>
      </c>
    </row>
    <row r="335" spans="1:8" x14ac:dyDescent="0.2">
      <c r="A335" s="2" t="s">
        <v>40</v>
      </c>
      <c r="B335" s="4">
        <v>3</v>
      </c>
      <c r="C335" s="5">
        <v>2.94</v>
      </c>
      <c r="D335" s="4">
        <v>3</v>
      </c>
      <c r="E335" s="5">
        <v>4.17</v>
      </c>
      <c r="F335" s="4">
        <v>0</v>
      </c>
      <c r="G335" s="5">
        <v>0</v>
      </c>
      <c r="H335" s="4">
        <v>0</v>
      </c>
    </row>
    <row r="336" spans="1:8" x14ac:dyDescent="0.2">
      <c r="A336" s="2" t="s">
        <v>41</v>
      </c>
      <c r="B336" s="4">
        <v>2</v>
      </c>
      <c r="C336" s="5">
        <v>1.96</v>
      </c>
      <c r="D336" s="4">
        <v>0</v>
      </c>
      <c r="E336" s="5">
        <v>0</v>
      </c>
      <c r="F336" s="4">
        <v>1</v>
      </c>
      <c r="G336" s="5">
        <v>3.85</v>
      </c>
      <c r="H336" s="4">
        <v>0</v>
      </c>
    </row>
    <row r="337" spans="1:8" x14ac:dyDescent="0.2">
      <c r="A337" s="2" t="s">
        <v>42</v>
      </c>
      <c r="B337" s="4">
        <v>4</v>
      </c>
      <c r="C337" s="5">
        <v>3.92</v>
      </c>
      <c r="D337" s="4">
        <v>3</v>
      </c>
      <c r="E337" s="5">
        <v>4.17</v>
      </c>
      <c r="F337" s="4">
        <v>1</v>
      </c>
      <c r="G337" s="5">
        <v>3.85</v>
      </c>
      <c r="H337" s="4">
        <v>0</v>
      </c>
    </row>
    <row r="338" spans="1:8" x14ac:dyDescent="0.2">
      <c r="A338" s="1" t="s">
        <v>21</v>
      </c>
      <c r="B338" s="4">
        <v>128</v>
      </c>
      <c r="C338" s="5">
        <v>100</v>
      </c>
      <c r="D338" s="4">
        <v>80</v>
      </c>
      <c r="E338" s="5">
        <v>100</v>
      </c>
      <c r="F338" s="4">
        <v>44</v>
      </c>
      <c r="G338" s="5">
        <v>99.999999999999972</v>
      </c>
      <c r="H338" s="4">
        <v>1</v>
      </c>
    </row>
    <row r="339" spans="1:8" x14ac:dyDescent="0.2">
      <c r="A339" s="2" t="s">
        <v>28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29</v>
      </c>
      <c r="B340" s="4">
        <v>19</v>
      </c>
      <c r="C340" s="5">
        <v>14.84</v>
      </c>
      <c r="D340" s="4">
        <v>12</v>
      </c>
      <c r="E340" s="5">
        <v>15</v>
      </c>
      <c r="F340" s="4">
        <v>7</v>
      </c>
      <c r="G340" s="5">
        <v>15.91</v>
      </c>
      <c r="H340" s="4">
        <v>0</v>
      </c>
    </row>
    <row r="341" spans="1:8" x14ac:dyDescent="0.2">
      <c r="A341" s="2" t="s">
        <v>30</v>
      </c>
      <c r="B341" s="4">
        <v>41</v>
      </c>
      <c r="C341" s="5">
        <v>32.03</v>
      </c>
      <c r="D341" s="4">
        <v>26</v>
      </c>
      <c r="E341" s="5">
        <v>32.5</v>
      </c>
      <c r="F341" s="4">
        <v>15</v>
      </c>
      <c r="G341" s="5">
        <v>34.090000000000003</v>
      </c>
      <c r="H341" s="4">
        <v>0</v>
      </c>
    </row>
    <row r="342" spans="1:8" x14ac:dyDescent="0.2">
      <c r="A342" s="2" t="s">
        <v>31</v>
      </c>
      <c r="B342" s="4">
        <v>4</v>
      </c>
      <c r="C342" s="5">
        <v>3.13</v>
      </c>
      <c r="D342" s="4">
        <v>0</v>
      </c>
      <c r="E342" s="5">
        <v>0</v>
      </c>
      <c r="F342" s="4">
        <v>2</v>
      </c>
      <c r="G342" s="5">
        <v>4.55</v>
      </c>
      <c r="H342" s="4">
        <v>0</v>
      </c>
    </row>
    <row r="343" spans="1:8" x14ac:dyDescent="0.2">
      <c r="A343" s="2" t="s">
        <v>32</v>
      </c>
      <c r="B343" s="4">
        <v>1</v>
      </c>
      <c r="C343" s="5">
        <v>0.78</v>
      </c>
      <c r="D343" s="4">
        <v>1</v>
      </c>
      <c r="E343" s="5">
        <v>1.25</v>
      </c>
      <c r="F343" s="4">
        <v>0</v>
      </c>
      <c r="G343" s="5">
        <v>0</v>
      </c>
      <c r="H343" s="4">
        <v>0</v>
      </c>
    </row>
    <row r="344" spans="1:8" x14ac:dyDescent="0.2">
      <c r="A344" s="2" t="s">
        <v>33</v>
      </c>
      <c r="B344" s="4">
        <v>2</v>
      </c>
      <c r="C344" s="5">
        <v>1.56</v>
      </c>
      <c r="D344" s="4">
        <v>1</v>
      </c>
      <c r="E344" s="5">
        <v>1.25</v>
      </c>
      <c r="F344" s="4">
        <v>1</v>
      </c>
      <c r="G344" s="5">
        <v>2.27</v>
      </c>
      <c r="H344" s="4">
        <v>0</v>
      </c>
    </row>
    <row r="345" spans="1:8" x14ac:dyDescent="0.2">
      <c r="A345" s="2" t="s">
        <v>34</v>
      </c>
      <c r="B345" s="4">
        <v>24</v>
      </c>
      <c r="C345" s="5">
        <v>18.75</v>
      </c>
      <c r="D345" s="4">
        <v>13</v>
      </c>
      <c r="E345" s="5">
        <v>16.25</v>
      </c>
      <c r="F345" s="4">
        <v>11</v>
      </c>
      <c r="G345" s="5">
        <v>25</v>
      </c>
      <c r="H345" s="4">
        <v>0</v>
      </c>
    </row>
    <row r="346" spans="1:8" x14ac:dyDescent="0.2">
      <c r="A346" s="2" t="s">
        <v>35</v>
      </c>
      <c r="B346" s="4">
        <v>1</v>
      </c>
      <c r="C346" s="5">
        <v>0.78</v>
      </c>
      <c r="D346" s="4">
        <v>1</v>
      </c>
      <c r="E346" s="5">
        <v>1.25</v>
      </c>
      <c r="F346" s="4">
        <v>0</v>
      </c>
      <c r="G346" s="5">
        <v>0</v>
      </c>
      <c r="H346" s="4">
        <v>0</v>
      </c>
    </row>
    <row r="347" spans="1:8" x14ac:dyDescent="0.2">
      <c r="A347" s="2" t="s">
        <v>36</v>
      </c>
      <c r="B347" s="4">
        <v>2</v>
      </c>
      <c r="C347" s="5">
        <v>1.56</v>
      </c>
      <c r="D347" s="4">
        <v>0</v>
      </c>
      <c r="E347" s="5">
        <v>0</v>
      </c>
      <c r="F347" s="4">
        <v>2</v>
      </c>
      <c r="G347" s="5">
        <v>4.55</v>
      </c>
      <c r="H347" s="4">
        <v>0</v>
      </c>
    </row>
    <row r="348" spans="1:8" x14ac:dyDescent="0.2">
      <c r="A348" s="2" t="s">
        <v>37</v>
      </c>
      <c r="B348" s="4">
        <v>2</v>
      </c>
      <c r="C348" s="5">
        <v>1.56</v>
      </c>
      <c r="D348" s="4">
        <v>1</v>
      </c>
      <c r="E348" s="5">
        <v>1.25</v>
      </c>
      <c r="F348" s="4">
        <v>1</v>
      </c>
      <c r="G348" s="5">
        <v>2.27</v>
      </c>
      <c r="H348" s="4">
        <v>0</v>
      </c>
    </row>
    <row r="349" spans="1:8" x14ac:dyDescent="0.2">
      <c r="A349" s="2" t="s">
        <v>38</v>
      </c>
      <c r="B349" s="4">
        <v>10</v>
      </c>
      <c r="C349" s="5">
        <v>7.81</v>
      </c>
      <c r="D349" s="4">
        <v>8</v>
      </c>
      <c r="E349" s="5">
        <v>10</v>
      </c>
      <c r="F349" s="4">
        <v>2</v>
      </c>
      <c r="G349" s="5">
        <v>4.55</v>
      </c>
      <c r="H349" s="4">
        <v>0</v>
      </c>
    </row>
    <row r="350" spans="1:8" x14ac:dyDescent="0.2">
      <c r="A350" s="2" t="s">
        <v>39</v>
      </c>
      <c r="B350" s="4">
        <v>13</v>
      </c>
      <c r="C350" s="5">
        <v>10.16</v>
      </c>
      <c r="D350" s="4">
        <v>11</v>
      </c>
      <c r="E350" s="5">
        <v>13.75</v>
      </c>
      <c r="F350" s="4">
        <v>1</v>
      </c>
      <c r="G350" s="5">
        <v>2.27</v>
      </c>
      <c r="H350" s="4">
        <v>1</v>
      </c>
    </row>
    <row r="351" spans="1:8" x14ac:dyDescent="0.2">
      <c r="A351" s="2" t="s">
        <v>40</v>
      </c>
      <c r="B351" s="4">
        <v>0</v>
      </c>
      <c r="C351" s="5">
        <v>0</v>
      </c>
      <c r="D351" s="4">
        <v>0</v>
      </c>
      <c r="E351" s="5">
        <v>0</v>
      </c>
      <c r="F351" s="4">
        <v>0</v>
      </c>
      <c r="G351" s="5">
        <v>0</v>
      </c>
      <c r="H351" s="4">
        <v>0</v>
      </c>
    </row>
    <row r="352" spans="1:8" x14ac:dyDescent="0.2">
      <c r="A352" s="2" t="s">
        <v>41</v>
      </c>
      <c r="B352" s="4">
        <v>4</v>
      </c>
      <c r="C352" s="5">
        <v>3.13</v>
      </c>
      <c r="D352" s="4">
        <v>2</v>
      </c>
      <c r="E352" s="5">
        <v>2.5</v>
      </c>
      <c r="F352" s="4">
        <v>1</v>
      </c>
      <c r="G352" s="5">
        <v>2.27</v>
      </c>
      <c r="H352" s="4">
        <v>0</v>
      </c>
    </row>
    <row r="353" spans="1:8" x14ac:dyDescent="0.2">
      <c r="A353" s="2" t="s">
        <v>42</v>
      </c>
      <c r="B353" s="4">
        <v>5</v>
      </c>
      <c r="C353" s="5">
        <v>3.91</v>
      </c>
      <c r="D353" s="4">
        <v>4</v>
      </c>
      <c r="E353" s="5">
        <v>5</v>
      </c>
      <c r="F353" s="4">
        <v>1</v>
      </c>
      <c r="G353" s="5">
        <v>2.27</v>
      </c>
      <c r="H353" s="4">
        <v>0</v>
      </c>
    </row>
    <row r="354" spans="1:8" x14ac:dyDescent="0.2">
      <c r="A354" s="1" t="s">
        <v>22</v>
      </c>
      <c r="B354" s="4">
        <v>266</v>
      </c>
      <c r="C354" s="5">
        <v>100</v>
      </c>
      <c r="D354" s="4">
        <v>160</v>
      </c>
      <c r="E354" s="5">
        <v>100.00999999999999</v>
      </c>
      <c r="F354" s="4">
        <v>100</v>
      </c>
      <c r="G354" s="5">
        <v>100</v>
      </c>
      <c r="H354" s="4">
        <v>2</v>
      </c>
    </row>
    <row r="355" spans="1:8" x14ac:dyDescent="0.2">
      <c r="A355" s="2" t="s">
        <v>28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29</v>
      </c>
      <c r="B356" s="4">
        <v>81</v>
      </c>
      <c r="C356" s="5">
        <v>30.45</v>
      </c>
      <c r="D356" s="4">
        <v>40</v>
      </c>
      <c r="E356" s="5">
        <v>25</v>
      </c>
      <c r="F356" s="4">
        <v>41</v>
      </c>
      <c r="G356" s="5">
        <v>41</v>
      </c>
      <c r="H356" s="4">
        <v>0</v>
      </c>
    </row>
    <row r="357" spans="1:8" x14ac:dyDescent="0.2">
      <c r="A357" s="2" t="s">
        <v>30</v>
      </c>
      <c r="B357" s="4">
        <v>26</v>
      </c>
      <c r="C357" s="5">
        <v>9.77</v>
      </c>
      <c r="D357" s="4">
        <v>8</v>
      </c>
      <c r="E357" s="5">
        <v>5</v>
      </c>
      <c r="F357" s="4">
        <v>18</v>
      </c>
      <c r="G357" s="5">
        <v>18</v>
      </c>
      <c r="H357" s="4">
        <v>0</v>
      </c>
    </row>
    <row r="358" spans="1:8" x14ac:dyDescent="0.2">
      <c r="A358" s="2" t="s">
        <v>31</v>
      </c>
      <c r="B358" s="4">
        <v>2</v>
      </c>
      <c r="C358" s="5">
        <v>0.75</v>
      </c>
      <c r="D358" s="4">
        <v>0</v>
      </c>
      <c r="E358" s="5">
        <v>0</v>
      </c>
      <c r="F358" s="4">
        <v>0</v>
      </c>
      <c r="G358" s="5">
        <v>0</v>
      </c>
      <c r="H358" s="4">
        <v>0</v>
      </c>
    </row>
    <row r="359" spans="1:8" x14ac:dyDescent="0.2">
      <c r="A359" s="2" t="s">
        <v>32</v>
      </c>
      <c r="B359" s="4">
        <v>1</v>
      </c>
      <c r="C359" s="5">
        <v>0.38</v>
      </c>
      <c r="D359" s="4">
        <v>0</v>
      </c>
      <c r="E359" s="5">
        <v>0</v>
      </c>
      <c r="F359" s="4">
        <v>1</v>
      </c>
      <c r="G359" s="5">
        <v>1</v>
      </c>
      <c r="H359" s="4">
        <v>0</v>
      </c>
    </row>
    <row r="360" spans="1:8" x14ac:dyDescent="0.2">
      <c r="A360" s="2" t="s">
        <v>33</v>
      </c>
      <c r="B360" s="4">
        <v>1</v>
      </c>
      <c r="C360" s="5">
        <v>0.38</v>
      </c>
      <c r="D360" s="4">
        <v>0</v>
      </c>
      <c r="E360" s="5">
        <v>0</v>
      </c>
      <c r="F360" s="4">
        <v>0</v>
      </c>
      <c r="G360" s="5">
        <v>0</v>
      </c>
      <c r="H360" s="4">
        <v>1</v>
      </c>
    </row>
    <row r="361" spans="1:8" x14ac:dyDescent="0.2">
      <c r="A361" s="2" t="s">
        <v>34</v>
      </c>
      <c r="B361" s="4">
        <v>45</v>
      </c>
      <c r="C361" s="5">
        <v>16.920000000000002</v>
      </c>
      <c r="D361" s="4">
        <v>34</v>
      </c>
      <c r="E361" s="5">
        <v>21.25</v>
      </c>
      <c r="F361" s="4">
        <v>11</v>
      </c>
      <c r="G361" s="5">
        <v>11</v>
      </c>
      <c r="H361" s="4">
        <v>0</v>
      </c>
    </row>
    <row r="362" spans="1:8" x14ac:dyDescent="0.2">
      <c r="A362" s="2" t="s">
        <v>35</v>
      </c>
      <c r="B362" s="4">
        <v>1</v>
      </c>
      <c r="C362" s="5">
        <v>0.38</v>
      </c>
      <c r="D362" s="4">
        <v>0</v>
      </c>
      <c r="E362" s="5">
        <v>0</v>
      </c>
      <c r="F362" s="4">
        <v>1</v>
      </c>
      <c r="G362" s="5">
        <v>1</v>
      </c>
      <c r="H362" s="4">
        <v>0</v>
      </c>
    </row>
    <row r="363" spans="1:8" x14ac:dyDescent="0.2">
      <c r="A363" s="2" t="s">
        <v>36</v>
      </c>
      <c r="B363" s="4">
        <v>9</v>
      </c>
      <c r="C363" s="5">
        <v>3.38</v>
      </c>
      <c r="D363" s="4">
        <v>2</v>
      </c>
      <c r="E363" s="5">
        <v>1.25</v>
      </c>
      <c r="F363" s="4">
        <v>7</v>
      </c>
      <c r="G363" s="5">
        <v>7</v>
      </c>
      <c r="H363" s="4">
        <v>0</v>
      </c>
    </row>
    <row r="364" spans="1:8" x14ac:dyDescent="0.2">
      <c r="A364" s="2" t="s">
        <v>37</v>
      </c>
      <c r="B364" s="4">
        <v>8</v>
      </c>
      <c r="C364" s="5">
        <v>3.01</v>
      </c>
      <c r="D364" s="4">
        <v>4</v>
      </c>
      <c r="E364" s="5">
        <v>2.5</v>
      </c>
      <c r="F364" s="4">
        <v>4</v>
      </c>
      <c r="G364" s="5">
        <v>4</v>
      </c>
      <c r="H364" s="4">
        <v>0</v>
      </c>
    </row>
    <row r="365" spans="1:8" x14ac:dyDescent="0.2">
      <c r="A365" s="2" t="s">
        <v>38</v>
      </c>
      <c r="B365" s="4">
        <v>46</v>
      </c>
      <c r="C365" s="5">
        <v>17.29</v>
      </c>
      <c r="D365" s="4">
        <v>36</v>
      </c>
      <c r="E365" s="5">
        <v>22.5</v>
      </c>
      <c r="F365" s="4">
        <v>10</v>
      </c>
      <c r="G365" s="5">
        <v>10</v>
      </c>
      <c r="H365" s="4">
        <v>0</v>
      </c>
    </row>
    <row r="366" spans="1:8" x14ac:dyDescent="0.2">
      <c r="A366" s="2" t="s">
        <v>39</v>
      </c>
      <c r="B366" s="4">
        <v>23</v>
      </c>
      <c r="C366" s="5">
        <v>8.65</v>
      </c>
      <c r="D366" s="4">
        <v>21</v>
      </c>
      <c r="E366" s="5">
        <v>13.13</v>
      </c>
      <c r="F366" s="4">
        <v>2</v>
      </c>
      <c r="G366" s="5">
        <v>2</v>
      </c>
      <c r="H366" s="4">
        <v>0</v>
      </c>
    </row>
    <row r="367" spans="1:8" x14ac:dyDescent="0.2">
      <c r="A367" s="2" t="s">
        <v>40</v>
      </c>
      <c r="B367" s="4">
        <v>7</v>
      </c>
      <c r="C367" s="5">
        <v>2.63</v>
      </c>
      <c r="D367" s="4">
        <v>5</v>
      </c>
      <c r="E367" s="5">
        <v>3.13</v>
      </c>
      <c r="F367" s="4">
        <v>2</v>
      </c>
      <c r="G367" s="5">
        <v>2</v>
      </c>
      <c r="H367" s="4">
        <v>0</v>
      </c>
    </row>
    <row r="368" spans="1:8" x14ac:dyDescent="0.2">
      <c r="A368" s="2" t="s">
        <v>41</v>
      </c>
      <c r="B368" s="4">
        <v>9</v>
      </c>
      <c r="C368" s="5">
        <v>3.38</v>
      </c>
      <c r="D368" s="4">
        <v>6</v>
      </c>
      <c r="E368" s="5">
        <v>3.75</v>
      </c>
      <c r="F368" s="4">
        <v>1</v>
      </c>
      <c r="G368" s="5">
        <v>1</v>
      </c>
      <c r="H368" s="4">
        <v>0</v>
      </c>
    </row>
    <row r="369" spans="1:8" x14ac:dyDescent="0.2">
      <c r="A369" s="2" t="s">
        <v>42</v>
      </c>
      <c r="B369" s="4">
        <v>7</v>
      </c>
      <c r="C369" s="5">
        <v>2.63</v>
      </c>
      <c r="D369" s="4">
        <v>4</v>
      </c>
      <c r="E369" s="5">
        <v>2.5</v>
      </c>
      <c r="F369" s="4">
        <v>2</v>
      </c>
      <c r="G369" s="5">
        <v>2</v>
      </c>
      <c r="H369" s="4">
        <v>1</v>
      </c>
    </row>
    <row r="370" spans="1:8" x14ac:dyDescent="0.2">
      <c r="A370" s="1" t="s">
        <v>23</v>
      </c>
      <c r="B370" s="4">
        <v>292</v>
      </c>
      <c r="C370" s="5">
        <v>99.989999999999981</v>
      </c>
      <c r="D370" s="4">
        <v>150</v>
      </c>
      <c r="E370" s="5">
        <v>100</v>
      </c>
      <c r="F370" s="4">
        <v>139</v>
      </c>
      <c r="G370" s="5">
        <v>100.02000000000001</v>
      </c>
      <c r="H370" s="4">
        <v>0</v>
      </c>
    </row>
    <row r="371" spans="1:8" x14ac:dyDescent="0.2">
      <c r="A371" s="2" t="s">
        <v>28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29</v>
      </c>
      <c r="B372" s="4">
        <v>29</v>
      </c>
      <c r="C372" s="5">
        <v>9.93</v>
      </c>
      <c r="D372" s="4">
        <v>5</v>
      </c>
      <c r="E372" s="5">
        <v>3.33</v>
      </c>
      <c r="F372" s="4">
        <v>24</v>
      </c>
      <c r="G372" s="5">
        <v>17.27</v>
      </c>
      <c r="H372" s="4">
        <v>0</v>
      </c>
    </row>
    <row r="373" spans="1:8" x14ac:dyDescent="0.2">
      <c r="A373" s="2" t="s">
        <v>30</v>
      </c>
      <c r="B373" s="4">
        <v>8</v>
      </c>
      <c r="C373" s="5">
        <v>2.74</v>
      </c>
      <c r="D373" s="4">
        <v>2</v>
      </c>
      <c r="E373" s="5">
        <v>1.33</v>
      </c>
      <c r="F373" s="4">
        <v>6</v>
      </c>
      <c r="G373" s="5">
        <v>4.32</v>
      </c>
      <c r="H373" s="4">
        <v>0</v>
      </c>
    </row>
    <row r="374" spans="1:8" x14ac:dyDescent="0.2">
      <c r="A374" s="2" t="s">
        <v>31</v>
      </c>
      <c r="B374" s="4">
        <v>0</v>
      </c>
      <c r="C374" s="5">
        <v>0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2">
      <c r="A375" s="2" t="s">
        <v>32</v>
      </c>
      <c r="B375" s="4">
        <v>3</v>
      </c>
      <c r="C375" s="5">
        <v>1.03</v>
      </c>
      <c r="D375" s="4">
        <v>0</v>
      </c>
      <c r="E375" s="5">
        <v>0</v>
      </c>
      <c r="F375" s="4">
        <v>3</v>
      </c>
      <c r="G375" s="5">
        <v>2.16</v>
      </c>
      <c r="H375" s="4">
        <v>0</v>
      </c>
    </row>
    <row r="376" spans="1:8" x14ac:dyDescent="0.2">
      <c r="A376" s="2" t="s">
        <v>33</v>
      </c>
      <c r="B376" s="4">
        <v>2</v>
      </c>
      <c r="C376" s="5">
        <v>0.68</v>
      </c>
      <c r="D376" s="4">
        <v>0</v>
      </c>
      <c r="E376" s="5">
        <v>0</v>
      </c>
      <c r="F376" s="4">
        <v>2</v>
      </c>
      <c r="G376" s="5">
        <v>1.44</v>
      </c>
      <c r="H376" s="4">
        <v>0</v>
      </c>
    </row>
    <row r="377" spans="1:8" x14ac:dyDescent="0.2">
      <c r="A377" s="2" t="s">
        <v>34</v>
      </c>
      <c r="B377" s="4">
        <v>33</v>
      </c>
      <c r="C377" s="5">
        <v>11.3</v>
      </c>
      <c r="D377" s="4">
        <v>11</v>
      </c>
      <c r="E377" s="5">
        <v>7.33</v>
      </c>
      <c r="F377" s="4">
        <v>22</v>
      </c>
      <c r="G377" s="5">
        <v>15.83</v>
      </c>
      <c r="H377" s="4">
        <v>0</v>
      </c>
    </row>
    <row r="378" spans="1:8" x14ac:dyDescent="0.2">
      <c r="A378" s="2" t="s">
        <v>35</v>
      </c>
      <c r="B378" s="4">
        <v>0</v>
      </c>
      <c r="C378" s="5">
        <v>0</v>
      </c>
      <c r="D378" s="4">
        <v>0</v>
      </c>
      <c r="E378" s="5">
        <v>0</v>
      </c>
      <c r="F378" s="4">
        <v>0</v>
      </c>
      <c r="G378" s="5">
        <v>0</v>
      </c>
      <c r="H378" s="4">
        <v>0</v>
      </c>
    </row>
    <row r="379" spans="1:8" x14ac:dyDescent="0.2">
      <c r="A379" s="2" t="s">
        <v>36</v>
      </c>
      <c r="B379" s="4">
        <v>16</v>
      </c>
      <c r="C379" s="5">
        <v>5.48</v>
      </c>
      <c r="D379" s="4">
        <v>0</v>
      </c>
      <c r="E379" s="5">
        <v>0</v>
      </c>
      <c r="F379" s="4">
        <v>16</v>
      </c>
      <c r="G379" s="5">
        <v>11.51</v>
      </c>
      <c r="H379" s="4">
        <v>0</v>
      </c>
    </row>
    <row r="380" spans="1:8" x14ac:dyDescent="0.2">
      <c r="A380" s="2" t="s">
        <v>37</v>
      </c>
      <c r="B380" s="4">
        <v>4</v>
      </c>
      <c r="C380" s="5">
        <v>1.37</v>
      </c>
      <c r="D380" s="4">
        <v>1</v>
      </c>
      <c r="E380" s="5">
        <v>0.67</v>
      </c>
      <c r="F380" s="4">
        <v>3</v>
      </c>
      <c r="G380" s="5">
        <v>2.16</v>
      </c>
      <c r="H380" s="4">
        <v>0</v>
      </c>
    </row>
    <row r="381" spans="1:8" x14ac:dyDescent="0.2">
      <c r="A381" s="2" t="s">
        <v>38</v>
      </c>
      <c r="B381" s="4">
        <v>163</v>
      </c>
      <c r="C381" s="5">
        <v>55.82</v>
      </c>
      <c r="D381" s="4">
        <v>119</v>
      </c>
      <c r="E381" s="5">
        <v>79.33</v>
      </c>
      <c r="F381" s="4">
        <v>44</v>
      </c>
      <c r="G381" s="5">
        <v>31.65</v>
      </c>
      <c r="H381" s="4">
        <v>0</v>
      </c>
    </row>
    <row r="382" spans="1:8" x14ac:dyDescent="0.2">
      <c r="A382" s="2" t="s">
        <v>39</v>
      </c>
      <c r="B382" s="4">
        <v>17</v>
      </c>
      <c r="C382" s="5">
        <v>5.82</v>
      </c>
      <c r="D382" s="4">
        <v>10</v>
      </c>
      <c r="E382" s="5">
        <v>6.67</v>
      </c>
      <c r="F382" s="4">
        <v>7</v>
      </c>
      <c r="G382" s="5">
        <v>5.04</v>
      </c>
      <c r="H382" s="4">
        <v>0</v>
      </c>
    </row>
    <row r="383" spans="1:8" x14ac:dyDescent="0.2">
      <c r="A383" s="2" t="s">
        <v>40</v>
      </c>
      <c r="B383" s="4">
        <v>8</v>
      </c>
      <c r="C383" s="5">
        <v>2.74</v>
      </c>
      <c r="D383" s="4">
        <v>1</v>
      </c>
      <c r="E383" s="5">
        <v>0.67</v>
      </c>
      <c r="F383" s="4">
        <v>5</v>
      </c>
      <c r="G383" s="5">
        <v>3.6</v>
      </c>
      <c r="H383" s="4">
        <v>0</v>
      </c>
    </row>
    <row r="384" spans="1:8" x14ac:dyDescent="0.2">
      <c r="A384" s="2" t="s">
        <v>41</v>
      </c>
      <c r="B384" s="4">
        <v>1</v>
      </c>
      <c r="C384" s="5">
        <v>0.34</v>
      </c>
      <c r="D384" s="4">
        <v>0</v>
      </c>
      <c r="E384" s="5">
        <v>0</v>
      </c>
      <c r="F384" s="4">
        <v>1</v>
      </c>
      <c r="G384" s="5">
        <v>0.72</v>
      </c>
      <c r="H384" s="4">
        <v>0</v>
      </c>
    </row>
    <row r="385" spans="1:8" x14ac:dyDescent="0.2">
      <c r="A385" s="2" t="s">
        <v>42</v>
      </c>
      <c r="B385" s="4">
        <v>8</v>
      </c>
      <c r="C385" s="5">
        <v>2.74</v>
      </c>
      <c r="D385" s="4">
        <v>1</v>
      </c>
      <c r="E385" s="5">
        <v>0.67</v>
      </c>
      <c r="F385" s="4">
        <v>6</v>
      </c>
      <c r="G385" s="5">
        <v>4.32</v>
      </c>
      <c r="H385" s="4">
        <v>0</v>
      </c>
    </row>
    <row r="386" spans="1:8" x14ac:dyDescent="0.2">
      <c r="A386" s="1" t="s">
        <v>24</v>
      </c>
      <c r="B386" s="4">
        <v>106</v>
      </c>
      <c r="C386" s="5">
        <v>99.979999999999976</v>
      </c>
      <c r="D386" s="4">
        <v>56</v>
      </c>
      <c r="E386" s="5">
        <v>100.00999999999999</v>
      </c>
      <c r="F386" s="4">
        <v>45</v>
      </c>
      <c r="G386" s="5">
        <v>99.97999999999999</v>
      </c>
      <c r="H386" s="4">
        <v>1</v>
      </c>
    </row>
    <row r="387" spans="1:8" x14ac:dyDescent="0.2">
      <c r="A387" s="2" t="s">
        <v>28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29</v>
      </c>
      <c r="B388" s="4">
        <v>28</v>
      </c>
      <c r="C388" s="5">
        <v>26.42</v>
      </c>
      <c r="D388" s="4">
        <v>17</v>
      </c>
      <c r="E388" s="5">
        <v>30.36</v>
      </c>
      <c r="F388" s="4">
        <v>11</v>
      </c>
      <c r="G388" s="5">
        <v>24.44</v>
      </c>
      <c r="H388" s="4">
        <v>0</v>
      </c>
    </row>
    <row r="389" spans="1:8" x14ac:dyDescent="0.2">
      <c r="A389" s="2" t="s">
        <v>30</v>
      </c>
      <c r="B389" s="4">
        <v>15</v>
      </c>
      <c r="C389" s="5">
        <v>14.15</v>
      </c>
      <c r="D389" s="4">
        <v>5</v>
      </c>
      <c r="E389" s="5">
        <v>8.93</v>
      </c>
      <c r="F389" s="4">
        <v>10</v>
      </c>
      <c r="G389" s="5">
        <v>22.22</v>
      </c>
      <c r="H389" s="4">
        <v>0</v>
      </c>
    </row>
    <row r="390" spans="1:8" x14ac:dyDescent="0.2">
      <c r="A390" s="2" t="s">
        <v>31</v>
      </c>
      <c r="B390" s="4">
        <v>3</v>
      </c>
      <c r="C390" s="5">
        <v>2.83</v>
      </c>
      <c r="D390" s="4">
        <v>0</v>
      </c>
      <c r="E390" s="5">
        <v>0</v>
      </c>
      <c r="F390" s="4">
        <v>2</v>
      </c>
      <c r="G390" s="5">
        <v>4.4400000000000004</v>
      </c>
      <c r="H390" s="4">
        <v>0</v>
      </c>
    </row>
    <row r="391" spans="1:8" x14ac:dyDescent="0.2">
      <c r="A391" s="2" t="s">
        <v>32</v>
      </c>
      <c r="B391" s="4">
        <v>3</v>
      </c>
      <c r="C391" s="5">
        <v>2.83</v>
      </c>
      <c r="D391" s="4">
        <v>0</v>
      </c>
      <c r="E391" s="5">
        <v>0</v>
      </c>
      <c r="F391" s="4">
        <v>3</v>
      </c>
      <c r="G391" s="5">
        <v>6.67</v>
      </c>
      <c r="H391" s="4">
        <v>0</v>
      </c>
    </row>
    <row r="392" spans="1:8" x14ac:dyDescent="0.2">
      <c r="A392" s="2" t="s">
        <v>33</v>
      </c>
      <c r="B392" s="4">
        <v>1</v>
      </c>
      <c r="C392" s="5">
        <v>0.94</v>
      </c>
      <c r="D392" s="4">
        <v>0</v>
      </c>
      <c r="E392" s="5">
        <v>0</v>
      </c>
      <c r="F392" s="4">
        <v>0</v>
      </c>
      <c r="G392" s="5">
        <v>0</v>
      </c>
      <c r="H392" s="4">
        <v>1</v>
      </c>
    </row>
    <row r="393" spans="1:8" x14ac:dyDescent="0.2">
      <c r="A393" s="2" t="s">
        <v>34</v>
      </c>
      <c r="B393" s="4">
        <v>13</v>
      </c>
      <c r="C393" s="5">
        <v>12.26</v>
      </c>
      <c r="D393" s="4">
        <v>9</v>
      </c>
      <c r="E393" s="5">
        <v>16.07</v>
      </c>
      <c r="F393" s="4">
        <v>4</v>
      </c>
      <c r="G393" s="5">
        <v>8.89</v>
      </c>
      <c r="H393" s="4">
        <v>0</v>
      </c>
    </row>
    <row r="394" spans="1:8" x14ac:dyDescent="0.2">
      <c r="A394" s="2" t="s">
        <v>35</v>
      </c>
      <c r="B394" s="4">
        <v>0</v>
      </c>
      <c r="C394" s="5">
        <v>0</v>
      </c>
      <c r="D394" s="4">
        <v>0</v>
      </c>
      <c r="E394" s="5">
        <v>0</v>
      </c>
      <c r="F394" s="4">
        <v>0</v>
      </c>
      <c r="G394" s="5">
        <v>0</v>
      </c>
      <c r="H394" s="4">
        <v>0</v>
      </c>
    </row>
    <row r="395" spans="1:8" x14ac:dyDescent="0.2">
      <c r="A395" s="2" t="s">
        <v>36</v>
      </c>
      <c r="B395" s="4">
        <v>3</v>
      </c>
      <c r="C395" s="5">
        <v>2.83</v>
      </c>
      <c r="D395" s="4">
        <v>1</v>
      </c>
      <c r="E395" s="5">
        <v>1.79</v>
      </c>
      <c r="F395" s="4">
        <v>2</v>
      </c>
      <c r="G395" s="5">
        <v>4.4400000000000004</v>
      </c>
      <c r="H395" s="4">
        <v>0</v>
      </c>
    </row>
    <row r="396" spans="1:8" x14ac:dyDescent="0.2">
      <c r="A396" s="2" t="s">
        <v>37</v>
      </c>
      <c r="B396" s="4">
        <v>4</v>
      </c>
      <c r="C396" s="5">
        <v>3.77</v>
      </c>
      <c r="D396" s="4">
        <v>0</v>
      </c>
      <c r="E396" s="5">
        <v>0</v>
      </c>
      <c r="F396" s="4">
        <v>4</v>
      </c>
      <c r="G396" s="5">
        <v>8.89</v>
      </c>
      <c r="H396" s="4">
        <v>0</v>
      </c>
    </row>
    <row r="397" spans="1:8" x14ac:dyDescent="0.2">
      <c r="A397" s="2" t="s">
        <v>38</v>
      </c>
      <c r="B397" s="4">
        <v>16</v>
      </c>
      <c r="C397" s="5">
        <v>15.09</v>
      </c>
      <c r="D397" s="4">
        <v>11</v>
      </c>
      <c r="E397" s="5">
        <v>19.64</v>
      </c>
      <c r="F397" s="4">
        <v>5</v>
      </c>
      <c r="G397" s="5">
        <v>11.11</v>
      </c>
      <c r="H397" s="4">
        <v>0</v>
      </c>
    </row>
    <row r="398" spans="1:8" x14ac:dyDescent="0.2">
      <c r="A398" s="2" t="s">
        <v>39</v>
      </c>
      <c r="B398" s="4">
        <v>9</v>
      </c>
      <c r="C398" s="5">
        <v>8.49</v>
      </c>
      <c r="D398" s="4">
        <v>7</v>
      </c>
      <c r="E398" s="5">
        <v>12.5</v>
      </c>
      <c r="F398" s="4">
        <v>1</v>
      </c>
      <c r="G398" s="5">
        <v>2.2200000000000002</v>
      </c>
      <c r="H398" s="4">
        <v>0</v>
      </c>
    </row>
    <row r="399" spans="1:8" x14ac:dyDescent="0.2">
      <c r="A399" s="2" t="s">
        <v>40</v>
      </c>
      <c r="B399" s="4">
        <v>4</v>
      </c>
      <c r="C399" s="5">
        <v>3.77</v>
      </c>
      <c r="D399" s="4">
        <v>1</v>
      </c>
      <c r="E399" s="5">
        <v>1.79</v>
      </c>
      <c r="F399" s="4">
        <v>1</v>
      </c>
      <c r="G399" s="5">
        <v>2.2200000000000002</v>
      </c>
      <c r="H399" s="4">
        <v>0</v>
      </c>
    </row>
    <row r="400" spans="1:8" x14ac:dyDescent="0.2">
      <c r="A400" s="2" t="s">
        <v>41</v>
      </c>
      <c r="B400" s="4">
        <v>4</v>
      </c>
      <c r="C400" s="5">
        <v>3.77</v>
      </c>
      <c r="D400" s="4">
        <v>3</v>
      </c>
      <c r="E400" s="5">
        <v>5.36</v>
      </c>
      <c r="F400" s="4">
        <v>1</v>
      </c>
      <c r="G400" s="5">
        <v>2.2200000000000002</v>
      </c>
      <c r="H400" s="4">
        <v>0</v>
      </c>
    </row>
    <row r="401" spans="1:8" x14ac:dyDescent="0.2">
      <c r="A401" s="2" t="s">
        <v>42</v>
      </c>
      <c r="B401" s="4">
        <v>3</v>
      </c>
      <c r="C401" s="5">
        <v>2.83</v>
      </c>
      <c r="D401" s="4">
        <v>2</v>
      </c>
      <c r="E401" s="5">
        <v>3.57</v>
      </c>
      <c r="F401" s="4">
        <v>1</v>
      </c>
      <c r="G401" s="5">
        <v>2.2200000000000002</v>
      </c>
      <c r="H401" s="4">
        <v>0</v>
      </c>
    </row>
    <row r="402" spans="1:8" x14ac:dyDescent="0.2">
      <c r="A402" s="1" t="s">
        <v>25</v>
      </c>
      <c r="B402" s="4">
        <v>983</v>
      </c>
      <c r="C402" s="5">
        <v>100</v>
      </c>
      <c r="D402" s="4">
        <v>601</v>
      </c>
      <c r="E402" s="5">
        <v>99.999999999999986</v>
      </c>
      <c r="F402" s="4">
        <v>369</v>
      </c>
      <c r="G402" s="5">
        <v>99.999999999999986</v>
      </c>
      <c r="H402" s="4">
        <v>0</v>
      </c>
    </row>
    <row r="403" spans="1:8" x14ac:dyDescent="0.2">
      <c r="A403" s="2" t="s">
        <v>28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29</v>
      </c>
      <c r="B404" s="4">
        <v>114</v>
      </c>
      <c r="C404" s="5">
        <v>11.6</v>
      </c>
      <c r="D404" s="4">
        <v>52</v>
      </c>
      <c r="E404" s="5">
        <v>8.65</v>
      </c>
      <c r="F404" s="4">
        <v>62</v>
      </c>
      <c r="G404" s="5">
        <v>16.8</v>
      </c>
      <c r="H404" s="4">
        <v>0</v>
      </c>
    </row>
    <row r="405" spans="1:8" x14ac:dyDescent="0.2">
      <c r="A405" s="2" t="s">
        <v>30</v>
      </c>
      <c r="B405" s="4">
        <v>67</v>
      </c>
      <c r="C405" s="5">
        <v>6.82</v>
      </c>
      <c r="D405" s="4">
        <v>26</v>
      </c>
      <c r="E405" s="5">
        <v>4.33</v>
      </c>
      <c r="F405" s="4">
        <v>41</v>
      </c>
      <c r="G405" s="5">
        <v>11.11</v>
      </c>
      <c r="H405" s="4">
        <v>0</v>
      </c>
    </row>
    <row r="406" spans="1:8" x14ac:dyDescent="0.2">
      <c r="A406" s="2" t="s">
        <v>31</v>
      </c>
      <c r="B406" s="4">
        <v>0</v>
      </c>
      <c r="C406" s="5">
        <v>0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2">
      <c r="A407" s="2" t="s">
        <v>32</v>
      </c>
      <c r="B407" s="4">
        <v>2</v>
      </c>
      <c r="C407" s="5">
        <v>0.2</v>
      </c>
      <c r="D407" s="4">
        <v>0</v>
      </c>
      <c r="E407" s="5">
        <v>0</v>
      </c>
      <c r="F407" s="4">
        <v>2</v>
      </c>
      <c r="G407" s="5">
        <v>0.54</v>
      </c>
      <c r="H407" s="4">
        <v>0</v>
      </c>
    </row>
    <row r="408" spans="1:8" x14ac:dyDescent="0.2">
      <c r="A408" s="2" t="s">
        <v>33</v>
      </c>
      <c r="B408" s="4">
        <v>8</v>
      </c>
      <c r="C408" s="5">
        <v>0.81</v>
      </c>
      <c r="D408" s="4">
        <v>0</v>
      </c>
      <c r="E408" s="5">
        <v>0</v>
      </c>
      <c r="F408" s="4">
        <v>8</v>
      </c>
      <c r="G408" s="5">
        <v>2.17</v>
      </c>
      <c r="H408" s="4">
        <v>0</v>
      </c>
    </row>
    <row r="409" spans="1:8" x14ac:dyDescent="0.2">
      <c r="A409" s="2" t="s">
        <v>34</v>
      </c>
      <c r="B409" s="4">
        <v>188</v>
      </c>
      <c r="C409" s="5">
        <v>19.13</v>
      </c>
      <c r="D409" s="4">
        <v>94</v>
      </c>
      <c r="E409" s="5">
        <v>15.64</v>
      </c>
      <c r="F409" s="4">
        <v>94</v>
      </c>
      <c r="G409" s="5">
        <v>25.47</v>
      </c>
      <c r="H409" s="4">
        <v>0</v>
      </c>
    </row>
    <row r="410" spans="1:8" x14ac:dyDescent="0.2">
      <c r="A410" s="2" t="s">
        <v>35</v>
      </c>
      <c r="B410" s="4">
        <v>5</v>
      </c>
      <c r="C410" s="5">
        <v>0.51</v>
      </c>
      <c r="D410" s="4">
        <v>0</v>
      </c>
      <c r="E410" s="5">
        <v>0</v>
      </c>
      <c r="F410" s="4">
        <v>5</v>
      </c>
      <c r="G410" s="5">
        <v>1.36</v>
      </c>
      <c r="H410" s="4">
        <v>0</v>
      </c>
    </row>
    <row r="411" spans="1:8" x14ac:dyDescent="0.2">
      <c r="A411" s="2" t="s">
        <v>36</v>
      </c>
      <c r="B411" s="4">
        <v>57</v>
      </c>
      <c r="C411" s="5">
        <v>5.8</v>
      </c>
      <c r="D411" s="4">
        <v>19</v>
      </c>
      <c r="E411" s="5">
        <v>3.16</v>
      </c>
      <c r="F411" s="4">
        <v>38</v>
      </c>
      <c r="G411" s="5">
        <v>10.3</v>
      </c>
      <c r="H411" s="4">
        <v>0</v>
      </c>
    </row>
    <row r="412" spans="1:8" x14ac:dyDescent="0.2">
      <c r="A412" s="2" t="s">
        <v>37</v>
      </c>
      <c r="B412" s="4">
        <v>28</v>
      </c>
      <c r="C412" s="5">
        <v>2.85</v>
      </c>
      <c r="D412" s="4">
        <v>16</v>
      </c>
      <c r="E412" s="5">
        <v>2.66</v>
      </c>
      <c r="F412" s="4">
        <v>11</v>
      </c>
      <c r="G412" s="5">
        <v>2.98</v>
      </c>
      <c r="H412" s="4">
        <v>0</v>
      </c>
    </row>
    <row r="413" spans="1:8" x14ac:dyDescent="0.2">
      <c r="A413" s="2" t="s">
        <v>38</v>
      </c>
      <c r="B413" s="4">
        <v>332</v>
      </c>
      <c r="C413" s="5">
        <v>33.770000000000003</v>
      </c>
      <c r="D413" s="4">
        <v>274</v>
      </c>
      <c r="E413" s="5">
        <v>45.59</v>
      </c>
      <c r="F413" s="4">
        <v>56</v>
      </c>
      <c r="G413" s="5">
        <v>15.18</v>
      </c>
      <c r="H413" s="4">
        <v>0</v>
      </c>
    </row>
    <row r="414" spans="1:8" x14ac:dyDescent="0.2">
      <c r="A414" s="2" t="s">
        <v>39</v>
      </c>
      <c r="B414" s="4">
        <v>83</v>
      </c>
      <c r="C414" s="5">
        <v>8.44</v>
      </c>
      <c r="D414" s="4">
        <v>59</v>
      </c>
      <c r="E414" s="5">
        <v>9.82</v>
      </c>
      <c r="F414" s="4">
        <v>21</v>
      </c>
      <c r="G414" s="5">
        <v>5.69</v>
      </c>
      <c r="H414" s="4">
        <v>0</v>
      </c>
    </row>
    <row r="415" spans="1:8" x14ac:dyDescent="0.2">
      <c r="A415" s="2" t="s">
        <v>40</v>
      </c>
      <c r="B415" s="4">
        <v>28</v>
      </c>
      <c r="C415" s="5">
        <v>2.85</v>
      </c>
      <c r="D415" s="4">
        <v>11</v>
      </c>
      <c r="E415" s="5">
        <v>1.83</v>
      </c>
      <c r="F415" s="4">
        <v>15</v>
      </c>
      <c r="G415" s="5">
        <v>4.07</v>
      </c>
      <c r="H415" s="4">
        <v>0</v>
      </c>
    </row>
    <row r="416" spans="1:8" x14ac:dyDescent="0.2">
      <c r="A416" s="2" t="s">
        <v>41</v>
      </c>
      <c r="B416" s="4">
        <v>28</v>
      </c>
      <c r="C416" s="5">
        <v>2.85</v>
      </c>
      <c r="D416" s="4">
        <v>23</v>
      </c>
      <c r="E416" s="5">
        <v>3.83</v>
      </c>
      <c r="F416" s="4">
        <v>3</v>
      </c>
      <c r="G416" s="5">
        <v>0.81</v>
      </c>
      <c r="H416" s="4">
        <v>0</v>
      </c>
    </row>
    <row r="417" spans="1:8" x14ac:dyDescent="0.2">
      <c r="A417" s="2" t="s">
        <v>42</v>
      </c>
      <c r="B417" s="4">
        <v>43</v>
      </c>
      <c r="C417" s="5">
        <v>4.37</v>
      </c>
      <c r="D417" s="4">
        <v>27</v>
      </c>
      <c r="E417" s="5">
        <v>4.49</v>
      </c>
      <c r="F417" s="4">
        <v>13</v>
      </c>
      <c r="G417" s="5">
        <v>3.52</v>
      </c>
      <c r="H417" s="4">
        <v>0</v>
      </c>
    </row>
    <row r="418" spans="1:8" x14ac:dyDescent="0.2">
      <c r="A418" s="1" t="s">
        <v>26</v>
      </c>
      <c r="B418" s="4">
        <v>46</v>
      </c>
      <c r="C418" s="5">
        <v>99.99</v>
      </c>
      <c r="D418" s="4">
        <v>29</v>
      </c>
      <c r="E418" s="5">
        <v>100</v>
      </c>
      <c r="F418" s="4">
        <v>11</v>
      </c>
      <c r="G418" s="5">
        <v>99.990000000000009</v>
      </c>
      <c r="H418" s="4">
        <v>1</v>
      </c>
    </row>
    <row r="419" spans="1:8" x14ac:dyDescent="0.2">
      <c r="A419" s="2" t="s">
        <v>28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2">
      <c r="A420" s="2" t="s">
        <v>29</v>
      </c>
      <c r="B420" s="4">
        <v>8</v>
      </c>
      <c r="C420" s="5">
        <v>17.39</v>
      </c>
      <c r="D420" s="4">
        <v>5</v>
      </c>
      <c r="E420" s="5">
        <v>17.239999999999998</v>
      </c>
      <c r="F420" s="4">
        <v>3</v>
      </c>
      <c r="G420" s="5">
        <v>27.27</v>
      </c>
      <c r="H420" s="4">
        <v>0</v>
      </c>
    </row>
    <row r="421" spans="1:8" x14ac:dyDescent="0.2">
      <c r="A421" s="2" t="s">
        <v>30</v>
      </c>
      <c r="B421" s="4">
        <v>3</v>
      </c>
      <c r="C421" s="5">
        <v>6.52</v>
      </c>
      <c r="D421" s="4">
        <v>2</v>
      </c>
      <c r="E421" s="5">
        <v>6.9</v>
      </c>
      <c r="F421" s="4">
        <v>0</v>
      </c>
      <c r="G421" s="5">
        <v>0</v>
      </c>
      <c r="H421" s="4">
        <v>0</v>
      </c>
    </row>
    <row r="422" spans="1:8" x14ac:dyDescent="0.2">
      <c r="A422" s="2" t="s">
        <v>31</v>
      </c>
      <c r="B422" s="4">
        <v>1</v>
      </c>
      <c r="C422" s="5">
        <v>2.17</v>
      </c>
      <c r="D422" s="4">
        <v>0</v>
      </c>
      <c r="E422" s="5">
        <v>0</v>
      </c>
      <c r="F422" s="4">
        <v>1</v>
      </c>
      <c r="G422" s="5">
        <v>9.09</v>
      </c>
      <c r="H422" s="4">
        <v>0</v>
      </c>
    </row>
    <row r="423" spans="1:8" x14ac:dyDescent="0.2">
      <c r="A423" s="2" t="s">
        <v>32</v>
      </c>
      <c r="B423" s="4">
        <v>0</v>
      </c>
      <c r="C423" s="5">
        <v>0</v>
      </c>
      <c r="D423" s="4">
        <v>0</v>
      </c>
      <c r="E423" s="5">
        <v>0</v>
      </c>
      <c r="F423" s="4">
        <v>0</v>
      </c>
      <c r="G423" s="5">
        <v>0</v>
      </c>
      <c r="H423" s="4">
        <v>0</v>
      </c>
    </row>
    <row r="424" spans="1:8" x14ac:dyDescent="0.2">
      <c r="A424" s="2" t="s">
        <v>33</v>
      </c>
      <c r="B424" s="4">
        <v>1</v>
      </c>
      <c r="C424" s="5">
        <v>2.17</v>
      </c>
      <c r="D424" s="4">
        <v>0</v>
      </c>
      <c r="E424" s="5">
        <v>0</v>
      </c>
      <c r="F424" s="4">
        <v>1</v>
      </c>
      <c r="G424" s="5">
        <v>9.09</v>
      </c>
      <c r="H424" s="4">
        <v>0</v>
      </c>
    </row>
    <row r="425" spans="1:8" x14ac:dyDescent="0.2">
      <c r="A425" s="2" t="s">
        <v>34</v>
      </c>
      <c r="B425" s="4">
        <v>15</v>
      </c>
      <c r="C425" s="5">
        <v>32.61</v>
      </c>
      <c r="D425" s="4">
        <v>14</v>
      </c>
      <c r="E425" s="5">
        <v>48.28</v>
      </c>
      <c r="F425" s="4">
        <v>1</v>
      </c>
      <c r="G425" s="5">
        <v>9.09</v>
      </c>
      <c r="H425" s="4">
        <v>0</v>
      </c>
    </row>
    <row r="426" spans="1:8" x14ac:dyDescent="0.2">
      <c r="A426" s="2" t="s">
        <v>35</v>
      </c>
      <c r="B426" s="4">
        <v>0</v>
      </c>
      <c r="C426" s="5">
        <v>0</v>
      </c>
      <c r="D426" s="4">
        <v>0</v>
      </c>
      <c r="E426" s="5">
        <v>0</v>
      </c>
      <c r="F426" s="4">
        <v>0</v>
      </c>
      <c r="G426" s="5">
        <v>0</v>
      </c>
      <c r="H426" s="4">
        <v>0</v>
      </c>
    </row>
    <row r="427" spans="1:8" x14ac:dyDescent="0.2">
      <c r="A427" s="2" t="s">
        <v>36</v>
      </c>
      <c r="B427" s="4">
        <v>0</v>
      </c>
      <c r="C427" s="5">
        <v>0</v>
      </c>
      <c r="D427" s="4">
        <v>0</v>
      </c>
      <c r="E427" s="5">
        <v>0</v>
      </c>
      <c r="F427" s="4">
        <v>0</v>
      </c>
      <c r="G427" s="5">
        <v>0</v>
      </c>
      <c r="H427" s="4">
        <v>0</v>
      </c>
    </row>
    <row r="428" spans="1:8" x14ac:dyDescent="0.2">
      <c r="A428" s="2" t="s">
        <v>37</v>
      </c>
      <c r="B428" s="4">
        <v>0</v>
      </c>
      <c r="C428" s="5">
        <v>0</v>
      </c>
      <c r="D428" s="4">
        <v>0</v>
      </c>
      <c r="E428" s="5">
        <v>0</v>
      </c>
      <c r="F428" s="4">
        <v>0</v>
      </c>
      <c r="G428" s="5">
        <v>0</v>
      </c>
      <c r="H428" s="4">
        <v>0</v>
      </c>
    </row>
    <row r="429" spans="1:8" x14ac:dyDescent="0.2">
      <c r="A429" s="2" t="s">
        <v>38</v>
      </c>
      <c r="B429" s="4">
        <v>11</v>
      </c>
      <c r="C429" s="5">
        <v>23.91</v>
      </c>
      <c r="D429" s="4">
        <v>5</v>
      </c>
      <c r="E429" s="5">
        <v>17.239999999999998</v>
      </c>
      <c r="F429" s="4">
        <v>4</v>
      </c>
      <c r="G429" s="5">
        <v>36.36</v>
      </c>
      <c r="H429" s="4">
        <v>1</v>
      </c>
    </row>
    <row r="430" spans="1:8" x14ac:dyDescent="0.2">
      <c r="A430" s="2" t="s">
        <v>39</v>
      </c>
      <c r="B430" s="4">
        <v>4</v>
      </c>
      <c r="C430" s="5">
        <v>8.6999999999999993</v>
      </c>
      <c r="D430" s="4">
        <v>3</v>
      </c>
      <c r="E430" s="5">
        <v>10.34</v>
      </c>
      <c r="F430" s="4">
        <v>1</v>
      </c>
      <c r="G430" s="5">
        <v>9.09</v>
      </c>
      <c r="H430" s="4">
        <v>0</v>
      </c>
    </row>
    <row r="431" spans="1:8" x14ac:dyDescent="0.2">
      <c r="A431" s="2" t="s">
        <v>40</v>
      </c>
      <c r="B431" s="4">
        <v>2</v>
      </c>
      <c r="C431" s="5">
        <v>4.3499999999999996</v>
      </c>
      <c r="D431" s="4">
        <v>0</v>
      </c>
      <c r="E431" s="5">
        <v>0</v>
      </c>
      <c r="F431" s="4">
        <v>0</v>
      </c>
      <c r="G431" s="5">
        <v>0</v>
      </c>
      <c r="H431" s="4">
        <v>0</v>
      </c>
    </row>
    <row r="432" spans="1:8" x14ac:dyDescent="0.2">
      <c r="A432" s="2" t="s">
        <v>41</v>
      </c>
      <c r="B432" s="4">
        <v>1</v>
      </c>
      <c r="C432" s="5">
        <v>2.17</v>
      </c>
      <c r="D432" s="4">
        <v>0</v>
      </c>
      <c r="E432" s="5">
        <v>0</v>
      </c>
      <c r="F432" s="4">
        <v>0</v>
      </c>
      <c r="G432" s="5">
        <v>0</v>
      </c>
      <c r="H432" s="4">
        <v>0</v>
      </c>
    </row>
    <row r="433" spans="1:8" x14ac:dyDescent="0.2">
      <c r="A433" s="2" t="s">
        <v>42</v>
      </c>
      <c r="B433" s="4">
        <v>0</v>
      </c>
      <c r="C433" s="5">
        <v>0</v>
      </c>
      <c r="D433" s="4">
        <v>0</v>
      </c>
      <c r="E433" s="5">
        <v>0</v>
      </c>
      <c r="F433" s="4">
        <v>0</v>
      </c>
      <c r="G433" s="5">
        <v>0</v>
      </c>
      <c r="H433" s="4">
        <v>0</v>
      </c>
    </row>
    <row r="434" spans="1:8" x14ac:dyDescent="0.2">
      <c r="A434" s="1" t="s">
        <v>27</v>
      </c>
      <c r="B434" s="4">
        <v>34</v>
      </c>
      <c r="C434" s="5">
        <v>99.99</v>
      </c>
      <c r="D434" s="4">
        <v>21</v>
      </c>
      <c r="E434" s="5">
        <v>99.999999999999986</v>
      </c>
      <c r="F434" s="4">
        <v>8</v>
      </c>
      <c r="G434" s="5">
        <v>100</v>
      </c>
      <c r="H434" s="4">
        <v>0</v>
      </c>
    </row>
    <row r="435" spans="1:8" x14ac:dyDescent="0.2">
      <c r="A435" s="2" t="s">
        <v>28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2">
      <c r="A436" s="2" t="s">
        <v>29</v>
      </c>
      <c r="B436" s="4">
        <v>0</v>
      </c>
      <c r="C436" s="5">
        <v>0</v>
      </c>
      <c r="D436" s="4">
        <v>0</v>
      </c>
      <c r="E436" s="5">
        <v>0</v>
      </c>
      <c r="F436" s="4">
        <v>0</v>
      </c>
      <c r="G436" s="5">
        <v>0</v>
      </c>
      <c r="H436" s="4">
        <v>0</v>
      </c>
    </row>
    <row r="437" spans="1:8" x14ac:dyDescent="0.2">
      <c r="A437" s="2" t="s">
        <v>30</v>
      </c>
      <c r="B437" s="4">
        <v>3</v>
      </c>
      <c r="C437" s="5">
        <v>8.82</v>
      </c>
      <c r="D437" s="4">
        <v>2</v>
      </c>
      <c r="E437" s="5">
        <v>9.52</v>
      </c>
      <c r="F437" s="4">
        <v>1</v>
      </c>
      <c r="G437" s="5">
        <v>12.5</v>
      </c>
      <c r="H437" s="4">
        <v>0</v>
      </c>
    </row>
    <row r="438" spans="1:8" x14ac:dyDescent="0.2">
      <c r="A438" s="2" t="s">
        <v>31</v>
      </c>
      <c r="B438" s="4">
        <v>2</v>
      </c>
      <c r="C438" s="5">
        <v>5.88</v>
      </c>
      <c r="D438" s="4">
        <v>0</v>
      </c>
      <c r="E438" s="5">
        <v>0</v>
      </c>
      <c r="F438" s="4">
        <v>1</v>
      </c>
      <c r="G438" s="5">
        <v>12.5</v>
      </c>
      <c r="H438" s="4">
        <v>0</v>
      </c>
    </row>
    <row r="439" spans="1:8" x14ac:dyDescent="0.2">
      <c r="A439" s="2" t="s">
        <v>32</v>
      </c>
      <c r="B439" s="4">
        <v>0</v>
      </c>
      <c r="C439" s="5">
        <v>0</v>
      </c>
      <c r="D439" s="4">
        <v>0</v>
      </c>
      <c r="E439" s="5">
        <v>0</v>
      </c>
      <c r="F439" s="4">
        <v>0</v>
      </c>
      <c r="G439" s="5">
        <v>0</v>
      </c>
      <c r="H439" s="4">
        <v>0</v>
      </c>
    </row>
    <row r="440" spans="1:8" x14ac:dyDescent="0.2">
      <c r="A440" s="2" t="s">
        <v>33</v>
      </c>
      <c r="B440" s="4">
        <v>1</v>
      </c>
      <c r="C440" s="5">
        <v>2.94</v>
      </c>
      <c r="D440" s="4">
        <v>1</v>
      </c>
      <c r="E440" s="5">
        <v>4.76</v>
      </c>
      <c r="F440" s="4">
        <v>0</v>
      </c>
      <c r="G440" s="5">
        <v>0</v>
      </c>
      <c r="H440" s="4">
        <v>0</v>
      </c>
    </row>
    <row r="441" spans="1:8" x14ac:dyDescent="0.2">
      <c r="A441" s="2" t="s">
        <v>34</v>
      </c>
      <c r="B441" s="4">
        <v>6</v>
      </c>
      <c r="C441" s="5">
        <v>17.649999999999999</v>
      </c>
      <c r="D441" s="4">
        <v>5</v>
      </c>
      <c r="E441" s="5">
        <v>23.81</v>
      </c>
      <c r="F441" s="4">
        <v>1</v>
      </c>
      <c r="G441" s="5">
        <v>12.5</v>
      </c>
      <c r="H441" s="4">
        <v>0</v>
      </c>
    </row>
    <row r="442" spans="1:8" x14ac:dyDescent="0.2">
      <c r="A442" s="2" t="s">
        <v>35</v>
      </c>
      <c r="B442" s="4">
        <v>0</v>
      </c>
      <c r="C442" s="5">
        <v>0</v>
      </c>
      <c r="D442" s="4">
        <v>0</v>
      </c>
      <c r="E442" s="5">
        <v>0</v>
      </c>
      <c r="F442" s="4">
        <v>0</v>
      </c>
      <c r="G442" s="5">
        <v>0</v>
      </c>
      <c r="H442" s="4">
        <v>0</v>
      </c>
    </row>
    <row r="443" spans="1:8" x14ac:dyDescent="0.2">
      <c r="A443" s="2" t="s">
        <v>36</v>
      </c>
      <c r="B443" s="4">
        <v>0</v>
      </c>
      <c r="C443" s="5">
        <v>0</v>
      </c>
      <c r="D443" s="4">
        <v>0</v>
      </c>
      <c r="E443" s="5">
        <v>0</v>
      </c>
      <c r="F443" s="4">
        <v>0</v>
      </c>
      <c r="G443" s="5">
        <v>0</v>
      </c>
      <c r="H443" s="4">
        <v>0</v>
      </c>
    </row>
    <row r="444" spans="1:8" x14ac:dyDescent="0.2">
      <c r="A444" s="2" t="s">
        <v>37</v>
      </c>
      <c r="B444" s="4">
        <v>0</v>
      </c>
      <c r="C444" s="5">
        <v>0</v>
      </c>
      <c r="D444" s="4">
        <v>0</v>
      </c>
      <c r="E444" s="5">
        <v>0</v>
      </c>
      <c r="F444" s="4">
        <v>0</v>
      </c>
      <c r="G444" s="5">
        <v>0</v>
      </c>
      <c r="H444" s="4">
        <v>0</v>
      </c>
    </row>
    <row r="445" spans="1:8" x14ac:dyDescent="0.2">
      <c r="A445" s="2" t="s">
        <v>38</v>
      </c>
      <c r="B445" s="4">
        <v>14</v>
      </c>
      <c r="C445" s="5">
        <v>41.18</v>
      </c>
      <c r="D445" s="4">
        <v>9</v>
      </c>
      <c r="E445" s="5">
        <v>42.86</v>
      </c>
      <c r="F445" s="4">
        <v>4</v>
      </c>
      <c r="G445" s="5">
        <v>50</v>
      </c>
      <c r="H445" s="4">
        <v>0</v>
      </c>
    </row>
    <row r="446" spans="1:8" x14ac:dyDescent="0.2">
      <c r="A446" s="2" t="s">
        <v>39</v>
      </c>
      <c r="B446" s="4">
        <v>4</v>
      </c>
      <c r="C446" s="5">
        <v>11.76</v>
      </c>
      <c r="D446" s="4">
        <v>3</v>
      </c>
      <c r="E446" s="5">
        <v>14.29</v>
      </c>
      <c r="F446" s="4">
        <v>0</v>
      </c>
      <c r="G446" s="5">
        <v>0</v>
      </c>
      <c r="H446" s="4">
        <v>0</v>
      </c>
    </row>
    <row r="447" spans="1:8" x14ac:dyDescent="0.2">
      <c r="A447" s="2" t="s">
        <v>40</v>
      </c>
      <c r="B447" s="4">
        <v>1</v>
      </c>
      <c r="C447" s="5">
        <v>2.94</v>
      </c>
      <c r="D447" s="4">
        <v>0</v>
      </c>
      <c r="E447" s="5">
        <v>0</v>
      </c>
      <c r="F447" s="4">
        <v>0</v>
      </c>
      <c r="G447" s="5">
        <v>0</v>
      </c>
      <c r="H447" s="4">
        <v>0</v>
      </c>
    </row>
    <row r="448" spans="1:8" x14ac:dyDescent="0.2">
      <c r="A448" s="2" t="s">
        <v>41</v>
      </c>
      <c r="B448" s="4">
        <v>2</v>
      </c>
      <c r="C448" s="5">
        <v>5.88</v>
      </c>
      <c r="D448" s="4">
        <v>0</v>
      </c>
      <c r="E448" s="5">
        <v>0</v>
      </c>
      <c r="F448" s="4">
        <v>1</v>
      </c>
      <c r="G448" s="5">
        <v>12.5</v>
      </c>
      <c r="H448" s="4">
        <v>0</v>
      </c>
    </row>
    <row r="449" spans="1:8" x14ac:dyDescent="0.2">
      <c r="A449" s="2" t="s">
        <v>42</v>
      </c>
      <c r="B449" s="4">
        <v>1</v>
      </c>
      <c r="C449" s="5">
        <v>2.94</v>
      </c>
      <c r="D449" s="4">
        <v>1</v>
      </c>
      <c r="E449" s="5">
        <v>4.76</v>
      </c>
      <c r="F449" s="4">
        <v>0</v>
      </c>
      <c r="G449" s="5">
        <v>0</v>
      </c>
      <c r="H449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C0074-EF07-47FD-9802-63B8F93C5951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241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8</v>
      </c>
      <c r="D6" s="8">
        <v>17.39</v>
      </c>
      <c r="E6" s="12">
        <v>1</v>
      </c>
      <c r="F6" s="8">
        <v>4.3499999999999996</v>
      </c>
      <c r="G6" s="12">
        <v>7</v>
      </c>
      <c r="H6" s="8">
        <v>35</v>
      </c>
      <c r="I6" s="12">
        <v>0</v>
      </c>
    </row>
    <row r="7" spans="2:9" ht="15" customHeight="1" x14ac:dyDescent="0.2">
      <c r="B7" t="s">
        <v>30</v>
      </c>
      <c r="C7" s="12">
        <v>2</v>
      </c>
      <c r="D7" s="8">
        <v>4.3499999999999996</v>
      </c>
      <c r="E7" s="12">
        <v>1</v>
      </c>
      <c r="F7" s="8">
        <v>4.3499999999999996</v>
      </c>
      <c r="G7" s="12">
        <v>1</v>
      </c>
      <c r="H7" s="8">
        <v>5</v>
      </c>
      <c r="I7" s="12">
        <v>0</v>
      </c>
    </row>
    <row r="8" spans="2:9" ht="15" customHeight="1" x14ac:dyDescent="0.2">
      <c r="B8" t="s">
        <v>31</v>
      </c>
      <c r="C8" s="12">
        <v>2</v>
      </c>
      <c r="D8" s="8">
        <v>4.3499999999999996</v>
      </c>
      <c r="E8" s="12">
        <v>0</v>
      </c>
      <c r="F8" s="8">
        <v>0</v>
      </c>
      <c r="G8" s="12">
        <v>2</v>
      </c>
      <c r="H8" s="8">
        <v>10</v>
      </c>
      <c r="I8" s="12">
        <v>0</v>
      </c>
    </row>
    <row r="9" spans="2:9" ht="15" customHeight="1" x14ac:dyDescent="0.2">
      <c r="B9" t="s">
        <v>32</v>
      </c>
      <c r="C9" s="12">
        <v>1</v>
      </c>
      <c r="D9" s="8">
        <v>2.17</v>
      </c>
      <c r="E9" s="12">
        <v>0</v>
      </c>
      <c r="F9" s="8">
        <v>0</v>
      </c>
      <c r="G9" s="12">
        <v>1</v>
      </c>
      <c r="H9" s="8">
        <v>5</v>
      </c>
      <c r="I9" s="12">
        <v>0</v>
      </c>
    </row>
    <row r="10" spans="2:9" ht="15" customHeight="1" x14ac:dyDescent="0.2">
      <c r="B10" t="s">
        <v>33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34</v>
      </c>
      <c r="C11" s="12">
        <v>7</v>
      </c>
      <c r="D11" s="8">
        <v>15.22</v>
      </c>
      <c r="E11" s="12">
        <v>7</v>
      </c>
      <c r="F11" s="8">
        <v>30.43</v>
      </c>
      <c r="G11" s="12">
        <v>0</v>
      </c>
      <c r="H11" s="8">
        <v>0</v>
      </c>
      <c r="I11" s="12">
        <v>0</v>
      </c>
    </row>
    <row r="12" spans="2:9" ht="15" customHeight="1" x14ac:dyDescent="0.2">
      <c r="B12" t="s">
        <v>35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36</v>
      </c>
      <c r="C13" s="12">
        <v>1</v>
      </c>
      <c r="D13" s="8">
        <v>2.17</v>
      </c>
      <c r="E13" s="12">
        <v>0</v>
      </c>
      <c r="F13" s="8">
        <v>0</v>
      </c>
      <c r="G13" s="12">
        <v>1</v>
      </c>
      <c r="H13" s="8">
        <v>5</v>
      </c>
      <c r="I13" s="12">
        <v>0</v>
      </c>
    </row>
    <row r="14" spans="2:9" ht="15" customHeight="1" x14ac:dyDescent="0.2">
      <c r="B14" t="s">
        <v>37</v>
      </c>
      <c r="C14" s="12">
        <v>2</v>
      </c>
      <c r="D14" s="8">
        <v>4.3499999999999996</v>
      </c>
      <c r="E14" s="12">
        <v>1</v>
      </c>
      <c r="F14" s="8">
        <v>4.3499999999999996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38</v>
      </c>
      <c r="C15" s="12">
        <v>20</v>
      </c>
      <c r="D15" s="8">
        <v>43.48</v>
      </c>
      <c r="E15" s="12">
        <v>12</v>
      </c>
      <c r="F15" s="8">
        <v>52.17</v>
      </c>
      <c r="G15" s="12">
        <v>7</v>
      </c>
      <c r="H15" s="8">
        <v>35</v>
      </c>
      <c r="I15" s="12">
        <v>0</v>
      </c>
    </row>
    <row r="16" spans="2:9" ht="15" customHeight="1" x14ac:dyDescent="0.2">
      <c r="B16" t="s">
        <v>39</v>
      </c>
      <c r="C16" s="12">
        <v>3</v>
      </c>
      <c r="D16" s="8">
        <v>6.52</v>
      </c>
      <c r="E16" s="12">
        <v>1</v>
      </c>
      <c r="F16" s="8">
        <v>4.3499999999999996</v>
      </c>
      <c r="G16" s="12">
        <v>1</v>
      </c>
      <c r="H16" s="8">
        <v>5</v>
      </c>
      <c r="I16" s="12">
        <v>1</v>
      </c>
    </row>
    <row r="17" spans="2:9" ht="15" customHeight="1" x14ac:dyDescent="0.2">
      <c r="B17" t="s">
        <v>40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41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42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223</v>
      </c>
      <c r="C20" s="12">
        <f>SUM(LTBL_19364[総数／事業所数])</f>
        <v>46</v>
      </c>
      <c r="E20" s="12">
        <f>SUBTOTAL(109,LTBL_19364[個人／事業所数])</f>
        <v>23</v>
      </c>
      <c r="G20" s="12">
        <f>SUBTOTAL(109,LTBL_19364[法人／事業所数])</f>
        <v>20</v>
      </c>
      <c r="I20" s="12">
        <f>SUBTOTAL(109,LTBL_19364[法人以外の団体／事業所数])</f>
        <v>1</v>
      </c>
    </row>
    <row r="21" spans="2:9" ht="15" customHeight="1" x14ac:dyDescent="0.2">
      <c r="E21" s="11">
        <f>LTBL_19364[[#Totals],[個人／事業所数]]/LTBL_19364[[#Totals],[総数／事業所数]]</f>
        <v>0.5</v>
      </c>
      <c r="G21" s="11">
        <f>LTBL_19364[[#Totals],[法人／事業所数]]/LTBL_19364[[#Totals],[総数／事業所数]]</f>
        <v>0.43478260869565216</v>
      </c>
      <c r="I21" s="11">
        <f>LTBL_19364[[#Totals],[法人以外の団体／事業所数]]/LTBL_19364[[#Totals],[総数／事業所数]]</f>
        <v>2.1739130434782608E-2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64</v>
      </c>
      <c r="C24" s="12">
        <v>13</v>
      </c>
      <c r="D24" s="8">
        <v>28.26</v>
      </c>
      <c r="E24" s="12">
        <v>10</v>
      </c>
      <c r="F24" s="8">
        <v>43.48</v>
      </c>
      <c r="G24" s="12">
        <v>3</v>
      </c>
      <c r="H24" s="8">
        <v>15</v>
      </c>
      <c r="I24" s="12">
        <v>0</v>
      </c>
    </row>
    <row r="25" spans="2:9" ht="15" customHeight="1" x14ac:dyDescent="0.2">
      <c r="B25" t="s">
        <v>51</v>
      </c>
      <c r="C25" s="12">
        <v>7</v>
      </c>
      <c r="D25" s="8">
        <v>15.22</v>
      </c>
      <c r="E25" s="12">
        <v>0</v>
      </c>
      <c r="F25" s="8">
        <v>0</v>
      </c>
      <c r="G25" s="12">
        <v>7</v>
      </c>
      <c r="H25" s="8">
        <v>35</v>
      </c>
      <c r="I25" s="12">
        <v>0</v>
      </c>
    </row>
    <row r="26" spans="2:9" ht="15" customHeight="1" x14ac:dyDescent="0.2">
      <c r="B26" t="s">
        <v>60</v>
      </c>
      <c r="C26" s="12">
        <v>4</v>
      </c>
      <c r="D26" s="8">
        <v>8.6999999999999993</v>
      </c>
      <c r="E26" s="12">
        <v>4</v>
      </c>
      <c r="F26" s="8">
        <v>17.39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65</v>
      </c>
      <c r="C27" s="12">
        <v>4</v>
      </c>
      <c r="D27" s="8">
        <v>8.6999999999999993</v>
      </c>
      <c r="E27" s="12">
        <v>1</v>
      </c>
      <c r="F27" s="8">
        <v>4.3499999999999996</v>
      </c>
      <c r="G27" s="12">
        <v>3</v>
      </c>
      <c r="H27" s="8">
        <v>15</v>
      </c>
      <c r="I27" s="12">
        <v>0</v>
      </c>
    </row>
    <row r="28" spans="2:9" ht="15" customHeight="1" x14ac:dyDescent="0.2">
      <c r="B28" t="s">
        <v>90</v>
      </c>
      <c r="C28" s="12">
        <v>3</v>
      </c>
      <c r="D28" s="8">
        <v>6.52</v>
      </c>
      <c r="E28" s="12">
        <v>1</v>
      </c>
      <c r="F28" s="8">
        <v>4.3499999999999996</v>
      </c>
      <c r="G28" s="12">
        <v>1</v>
      </c>
      <c r="H28" s="8">
        <v>5</v>
      </c>
      <c r="I28" s="12">
        <v>0</v>
      </c>
    </row>
    <row r="29" spans="2:9" ht="15" customHeight="1" x14ac:dyDescent="0.2">
      <c r="B29" t="s">
        <v>91</v>
      </c>
      <c r="C29" s="12">
        <v>2</v>
      </c>
      <c r="D29" s="8">
        <v>4.3499999999999996</v>
      </c>
      <c r="E29" s="12">
        <v>0</v>
      </c>
      <c r="F29" s="8">
        <v>0</v>
      </c>
      <c r="G29" s="12">
        <v>2</v>
      </c>
      <c r="H29" s="8">
        <v>10</v>
      </c>
      <c r="I29" s="12">
        <v>0</v>
      </c>
    </row>
    <row r="30" spans="2:9" ht="15" customHeight="1" x14ac:dyDescent="0.2">
      <c r="B30" t="s">
        <v>58</v>
      </c>
      <c r="C30" s="12">
        <v>2</v>
      </c>
      <c r="D30" s="8">
        <v>4.3499999999999996</v>
      </c>
      <c r="E30" s="12">
        <v>2</v>
      </c>
      <c r="F30" s="8">
        <v>8.6999999999999993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66</v>
      </c>
      <c r="C31" s="12">
        <v>2</v>
      </c>
      <c r="D31" s="8">
        <v>4.3499999999999996</v>
      </c>
      <c r="E31" s="12">
        <v>0</v>
      </c>
      <c r="F31" s="8">
        <v>0</v>
      </c>
      <c r="G31" s="12">
        <v>1</v>
      </c>
      <c r="H31" s="8">
        <v>5</v>
      </c>
      <c r="I31" s="12">
        <v>1</v>
      </c>
    </row>
    <row r="32" spans="2:9" ht="15" customHeight="1" x14ac:dyDescent="0.2">
      <c r="B32" t="s">
        <v>52</v>
      </c>
      <c r="C32" s="12">
        <v>1</v>
      </c>
      <c r="D32" s="8">
        <v>2.17</v>
      </c>
      <c r="E32" s="12">
        <v>1</v>
      </c>
      <c r="F32" s="8">
        <v>4.3499999999999996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78</v>
      </c>
      <c r="C33" s="12">
        <v>1</v>
      </c>
      <c r="D33" s="8">
        <v>2.17</v>
      </c>
      <c r="E33" s="12">
        <v>0</v>
      </c>
      <c r="F33" s="8">
        <v>0</v>
      </c>
      <c r="G33" s="12">
        <v>1</v>
      </c>
      <c r="H33" s="8">
        <v>5</v>
      </c>
      <c r="I33" s="12">
        <v>0</v>
      </c>
    </row>
    <row r="34" spans="2:9" ht="15" customHeight="1" x14ac:dyDescent="0.2">
      <c r="B34" t="s">
        <v>82</v>
      </c>
      <c r="C34" s="12">
        <v>1</v>
      </c>
      <c r="D34" s="8">
        <v>2.17</v>
      </c>
      <c r="E34" s="12">
        <v>1</v>
      </c>
      <c r="F34" s="8">
        <v>4.3499999999999996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92</v>
      </c>
      <c r="C35" s="12">
        <v>1</v>
      </c>
      <c r="D35" s="8">
        <v>2.17</v>
      </c>
      <c r="E35" s="12">
        <v>0</v>
      </c>
      <c r="F35" s="8">
        <v>0</v>
      </c>
      <c r="G35" s="12">
        <v>1</v>
      </c>
      <c r="H35" s="8">
        <v>5</v>
      </c>
      <c r="I35" s="12">
        <v>0</v>
      </c>
    </row>
    <row r="36" spans="2:9" ht="15" customHeight="1" x14ac:dyDescent="0.2">
      <c r="B36" t="s">
        <v>87</v>
      </c>
      <c r="C36" s="12">
        <v>1</v>
      </c>
      <c r="D36" s="8">
        <v>2.17</v>
      </c>
      <c r="E36" s="12">
        <v>1</v>
      </c>
      <c r="F36" s="8">
        <v>4.3499999999999996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93</v>
      </c>
      <c r="C37" s="12">
        <v>1</v>
      </c>
      <c r="D37" s="8">
        <v>2.17</v>
      </c>
      <c r="E37" s="12">
        <v>0</v>
      </c>
      <c r="F37" s="8">
        <v>0</v>
      </c>
      <c r="G37" s="12">
        <v>1</v>
      </c>
      <c r="H37" s="8">
        <v>5</v>
      </c>
      <c r="I37" s="12">
        <v>0</v>
      </c>
    </row>
    <row r="38" spans="2:9" ht="15" customHeight="1" x14ac:dyDescent="0.2">
      <c r="B38" t="s">
        <v>62</v>
      </c>
      <c r="C38" s="12">
        <v>1</v>
      </c>
      <c r="D38" s="8">
        <v>2.17</v>
      </c>
      <c r="E38" s="12">
        <v>1</v>
      </c>
      <c r="F38" s="8">
        <v>4.3499999999999996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63</v>
      </c>
      <c r="C39" s="12">
        <v>1</v>
      </c>
      <c r="D39" s="8">
        <v>2.17</v>
      </c>
      <c r="E39" s="12">
        <v>0</v>
      </c>
      <c r="F39" s="8">
        <v>0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84</v>
      </c>
      <c r="C40" s="12">
        <v>1</v>
      </c>
      <c r="D40" s="8">
        <v>2.17</v>
      </c>
      <c r="E40" s="12">
        <v>1</v>
      </c>
      <c r="F40" s="8">
        <v>4.3499999999999996</v>
      </c>
      <c r="G40" s="12">
        <v>0</v>
      </c>
      <c r="H40" s="8">
        <v>0</v>
      </c>
      <c r="I40" s="12">
        <v>0</v>
      </c>
    </row>
    <row r="43" spans="2:9" ht="33" customHeight="1" x14ac:dyDescent="0.2">
      <c r="B43" t="s">
        <v>225</v>
      </c>
      <c r="C43" s="10" t="s">
        <v>44</v>
      </c>
      <c r="D43" s="10" t="s">
        <v>45</v>
      </c>
      <c r="E43" s="10" t="s">
        <v>46</v>
      </c>
      <c r="F43" s="10" t="s">
        <v>47</v>
      </c>
      <c r="G43" s="10" t="s">
        <v>48</v>
      </c>
      <c r="H43" s="10" t="s">
        <v>49</v>
      </c>
      <c r="I43" s="10" t="s">
        <v>50</v>
      </c>
    </row>
    <row r="44" spans="2:9" ht="15" customHeight="1" x14ac:dyDescent="0.2">
      <c r="B44" t="s">
        <v>117</v>
      </c>
      <c r="C44" s="12">
        <v>9</v>
      </c>
      <c r="D44" s="8">
        <v>19.57</v>
      </c>
      <c r="E44" s="12">
        <v>7</v>
      </c>
      <c r="F44" s="8">
        <v>30.43</v>
      </c>
      <c r="G44" s="12">
        <v>2</v>
      </c>
      <c r="H44" s="8">
        <v>10</v>
      </c>
      <c r="I44" s="12">
        <v>0</v>
      </c>
    </row>
    <row r="45" spans="2:9" ht="15" customHeight="1" x14ac:dyDescent="0.2">
      <c r="B45" t="s">
        <v>107</v>
      </c>
      <c r="C45" s="12">
        <v>6</v>
      </c>
      <c r="D45" s="8">
        <v>13.04</v>
      </c>
      <c r="E45" s="12">
        <v>0</v>
      </c>
      <c r="F45" s="8">
        <v>0</v>
      </c>
      <c r="G45" s="12">
        <v>6</v>
      </c>
      <c r="H45" s="8">
        <v>30</v>
      </c>
      <c r="I45" s="12">
        <v>0</v>
      </c>
    </row>
    <row r="46" spans="2:9" ht="15" customHeight="1" x14ac:dyDescent="0.2">
      <c r="B46" t="s">
        <v>166</v>
      </c>
      <c r="C46" s="12">
        <v>4</v>
      </c>
      <c r="D46" s="8">
        <v>8.6999999999999993</v>
      </c>
      <c r="E46" s="12">
        <v>3</v>
      </c>
      <c r="F46" s="8">
        <v>13.04</v>
      </c>
      <c r="G46" s="12">
        <v>1</v>
      </c>
      <c r="H46" s="8">
        <v>5</v>
      </c>
      <c r="I46" s="12">
        <v>0</v>
      </c>
    </row>
    <row r="47" spans="2:9" ht="15" customHeight="1" x14ac:dyDescent="0.2">
      <c r="B47" t="s">
        <v>160</v>
      </c>
      <c r="C47" s="12">
        <v>2</v>
      </c>
      <c r="D47" s="8">
        <v>4.3499999999999996</v>
      </c>
      <c r="E47" s="12">
        <v>0</v>
      </c>
      <c r="F47" s="8">
        <v>0</v>
      </c>
      <c r="G47" s="12">
        <v>2</v>
      </c>
      <c r="H47" s="8">
        <v>10</v>
      </c>
      <c r="I47" s="12">
        <v>0</v>
      </c>
    </row>
    <row r="48" spans="2:9" ht="15" customHeight="1" x14ac:dyDescent="0.2">
      <c r="B48" t="s">
        <v>162</v>
      </c>
      <c r="C48" s="12">
        <v>2</v>
      </c>
      <c r="D48" s="8">
        <v>4.3499999999999996</v>
      </c>
      <c r="E48" s="12">
        <v>2</v>
      </c>
      <c r="F48" s="8">
        <v>8.6999999999999993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118</v>
      </c>
      <c r="C49" s="12">
        <v>2</v>
      </c>
      <c r="D49" s="8">
        <v>4.3499999999999996</v>
      </c>
      <c r="E49" s="12">
        <v>1</v>
      </c>
      <c r="F49" s="8">
        <v>4.3499999999999996</v>
      </c>
      <c r="G49" s="12">
        <v>1</v>
      </c>
      <c r="H49" s="8">
        <v>5</v>
      </c>
      <c r="I49" s="12">
        <v>0</v>
      </c>
    </row>
    <row r="50" spans="2:9" ht="15" customHeight="1" x14ac:dyDescent="0.2">
      <c r="B50" t="s">
        <v>136</v>
      </c>
      <c r="C50" s="12">
        <v>2</v>
      </c>
      <c r="D50" s="8">
        <v>4.3499999999999996</v>
      </c>
      <c r="E50" s="12">
        <v>0</v>
      </c>
      <c r="F50" s="8">
        <v>0</v>
      </c>
      <c r="G50" s="12">
        <v>2</v>
      </c>
      <c r="H50" s="8">
        <v>10</v>
      </c>
      <c r="I50" s="12">
        <v>0</v>
      </c>
    </row>
    <row r="51" spans="2:9" ht="15" customHeight="1" x14ac:dyDescent="0.2">
      <c r="B51" t="s">
        <v>168</v>
      </c>
      <c r="C51" s="12">
        <v>2</v>
      </c>
      <c r="D51" s="8">
        <v>4.3499999999999996</v>
      </c>
      <c r="E51" s="12">
        <v>0</v>
      </c>
      <c r="F51" s="8">
        <v>0</v>
      </c>
      <c r="G51" s="12">
        <v>1</v>
      </c>
      <c r="H51" s="8">
        <v>5</v>
      </c>
      <c r="I51" s="12">
        <v>0</v>
      </c>
    </row>
    <row r="52" spans="2:9" ht="15" customHeight="1" x14ac:dyDescent="0.2">
      <c r="B52" t="s">
        <v>169</v>
      </c>
      <c r="C52" s="12">
        <v>2</v>
      </c>
      <c r="D52" s="8">
        <v>4.3499999999999996</v>
      </c>
      <c r="E52" s="12">
        <v>0</v>
      </c>
      <c r="F52" s="8">
        <v>0</v>
      </c>
      <c r="G52" s="12">
        <v>1</v>
      </c>
      <c r="H52" s="8">
        <v>5</v>
      </c>
      <c r="I52" s="12">
        <v>1</v>
      </c>
    </row>
    <row r="53" spans="2:9" ht="15" customHeight="1" x14ac:dyDescent="0.2">
      <c r="B53" t="s">
        <v>109</v>
      </c>
      <c r="C53" s="12">
        <v>1</v>
      </c>
      <c r="D53" s="8">
        <v>2.17</v>
      </c>
      <c r="E53" s="12">
        <v>0</v>
      </c>
      <c r="F53" s="8">
        <v>0</v>
      </c>
      <c r="G53" s="12">
        <v>1</v>
      </c>
      <c r="H53" s="8">
        <v>5</v>
      </c>
      <c r="I53" s="12">
        <v>0</v>
      </c>
    </row>
    <row r="54" spans="2:9" ht="15" customHeight="1" x14ac:dyDescent="0.2">
      <c r="B54" t="s">
        <v>157</v>
      </c>
      <c r="C54" s="12">
        <v>1</v>
      </c>
      <c r="D54" s="8">
        <v>2.17</v>
      </c>
      <c r="E54" s="12">
        <v>1</v>
      </c>
      <c r="F54" s="8">
        <v>4.3499999999999996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158</v>
      </c>
      <c r="C55" s="12">
        <v>1</v>
      </c>
      <c r="D55" s="8">
        <v>2.17</v>
      </c>
      <c r="E55" s="12">
        <v>0</v>
      </c>
      <c r="F55" s="8">
        <v>0</v>
      </c>
      <c r="G55" s="12">
        <v>1</v>
      </c>
      <c r="H55" s="8">
        <v>5</v>
      </c>
      <c r="I55" s="12">
        <v>0</v>
      </c>
    </row>
    <row r="56" spans="2:9" ht="15" customHeight="1" x14ac:dyDescent="0.2">
      <c r="B56" t="s">
        <v>159</v>
      </c>
      <c r="C56" s="12">
        <v>1</v>
      </c>
      <c r="D56" s="8">
        <v>2.17</v>
      </c>
      <c r="E56" s="12">
        <v>1</v>
      </c>
      <c r="F56" s="8">
        <v>4.3499999999999996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161</v>
      </c>
      <c r="C57" s="12">
        <v>1</v>
      </c>
      <c r="D57" s="8">
        <v>2.17</v>
      </c>
      <c r="E57" s="12">
        <v>0</v>
      </c>
      <c r="F57" s="8">
        <v>0</v>
      </c>
      <c r="G57" s="12">
        <v>1</v>
      </c>
      <c r="H57" s="8">
        <v>5</v>
      </c>
      <c r="I57" s="12">
        <v>0</v>
      </c>
    </row>
    <row r="58" spans="2:9" ht="15" customHeight="1" x14ac:dyDescent="0.2">
      <c r="B58" t="s">
        <v>148</v>
      </c>
      <c r="C58" s="12">
        <v>1</v>
      </c>
      <c r="D58" s="8">
        <v>2.17</v>
      </c>
      <c r="E58" s="12">
        <v>1</v>
      </c>
      <c r="F58" s="8">
        <v>4.3499999999999996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111</v>
      </c>
      <c r="C59" s="12">
        <v>1</v>
      </c>
      <c r="D59" s="8">
        <v>2.17</v>
      </c>
      <c r="E59" s="12">
        <v>1</v>
      </c>
      <c r="F59" s="8">
        <v>4.3499999999999996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113</v>
      </c>
      <c r="C60" s="12">
        <v>1</v>
      </c>
      <c r="D60" s="8">
        <v>2.17</v>
      </c>
      <c r="E60" s="12">
        <v>1</v>
      </c>
      <c r="F60" s="8">
        <v>4.3499999999999996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139</v>
      </c>
      <c r="C61" s="12">
        <v>1</v>
      </c>
      <c r="D61" s="8">
        <v>2.17</v>
      </c>
      <c r="E61" s="12">
        <v>1</v>
      </c>
      <c r="F61" s="8">
        <v>4.3499999999999996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163</v>
      </c>
      <c r="C62" s="12">
        <v>1</v>
      </c>
      <c r="D62" s="8">
        <v>2.17</v>
      </c>
      <c r="E62" s="12">
        <v>1</v>
      </c>
      <c r="F62" s="8">
        <v>4.3499999999999996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164</v>
      </c>
      <c r="C63" s="12">
        <v>1</v>
      </c>
      <c r="D63" s="8">
        <v>2.17</v>
      </c>
      <c r="E63" s="12">
        <v>0</v>
      </c>
      <c r="F63" s="8">
        <v>0</v>
      </c>
      <c r="G63" s="12">
        <v>1</v>
      </c>
      <c r="H63" s="8">
        <v>5</v>
      </c>
      <c r="I63" s="12">
        <v>0</v>
      </c>
    </row>
    <row r="64" spans="2:9" ht="15" customHeight="1" x14ac:dyDescent="0.2">
      <c r="B64" t="s">
        <v>165</v>
      </c>
      <c r="C64" s="12">
        <v>1</v>
      </c>
      <c r="D64" s="8">
        <v>2.17</v>
      </c>
      <c r="E64" s="12">
        <v>1</v>
      </c>
      <c r="F64" s="8">
        <v>4.3499999999999996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116</v>
      </c>
      <c r="C65" s="12">
        <v>1</v>
      </c>
      <c r="D65" s="8">
        <v>2.17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167</v>
      </c>
      <c r="C66" s="12">
        <v>1</v>
      </c>
      <c r="D66" s="8">
        <v>2.17</v>
      </c>
      <c r="E66" s="12">
        <v>1</v>
      </c>
      <c r="F66" s="8">
        <v>4.3499999999999996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170</v>
      </c>
      <c r="C67" s="12">
        <v>1</v>
      </c>
      <c r="D67" s="8">
        <v>2.17</v>
      </c>
      <c r="E67" s="12">
        <v>1</v>
      </c>
      <c r="F67" s="8">
        <v>4.3499999999999996</v>
      </c>
      <c r="G67" s="12">
        <v>0</v>
      </c>
      <c r="H67" s="8">
        <v>0</v>
      </c>
      <c r="I67" s="12">
        <v>0</v>
      </c>
    </row>
    <row r="69" spans="2:9" ht="15" customHeight="1" x14ac:dyDescent="0.2">
      <c r="B69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890B1-3001-4518-8F7D-F1B8D45A9D94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242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70</v>
      </c>
      <c r="D6" s="8">
        <v>17.2</v>
      </c>
      <c r="E6" s="12">
        <v>42</v>
      </c>
      <c r="F6" s="8">
        <v>15</v>
      </c>
      <c r="G6" s="12">
        <v>28</v>
      </c>
      <c r="H6" s="8">
        <v>24.14</v>
      </c>
      <c r="I6" s="12">
        <v>0</v>
      </c>
    </row>
    <row r="7" spans="2:9" ht="15" customHeight="1" x14ac:dyDescent="0.2">
      <c r="B7" t="s">
        <v>30</v>
      </c>
      <c r="C7" s="12">
        <v>46</v>
      </c>
      <c r="D7" s="8">
        <v>11.3</v>
      </c>
      <c r="E7" s="12">
        <v>31</v>
      </c>
      <c r="F7" s="8">
        <v>11.07</v>
      </c>
      <c r="G7" s="12">
        <v>15</v>
      </c>
      <c r="H7" s="8">
        <v>12.93</v>
      </c>
      <c r="I7" s="12">
        <v>0</v>
      </c>
    </row>
    <row r="8" spans="2:9" ht="15" customHeight="1" x14ac:dyDescent="0.2">
      <c r="B8" t="s">
        <v>31</v>
      </c>
      <c r="C8" s="12">
        <v>1</v>
      </c>
      <c r="D8" s="8">
        <v>0.25</v>
      </c>
      <c r="E8" s="12">
        <v>0</v>
      </c>
      <c r="F8" s="8">
        <v>0</v>
      </c>
      <c r="G8" s="12">
        <v>1</v>
      </c>
      <c r="H8" s="8">
        <v>0.86</v>
      </c>
      <c r="I8" s="12">
        <v>0</v>
      </c>
    </row>
    <row r="9" spans="2:9" ht="15" customHeight="1" x14ac:dyDescent="0.2">
      <c r="B9" t="s">
        <v>32</v>
      </c>
      <c r="C9" s="12">
        <v>1</v>
      </c>
      <c r="D9" s="8">
        <v>0.25</v>
      </c>
      <c r="E9" s="12">
        <v>0</v>
      </c>
      <c r="F9" s="8">
        <v>0</v>
      </c>
      <c r="G9" s="12">
        <v>1</v>
      </c>
      <c r="H9" s="8">
        <v>0.86</v>
      </c>
      <c r="I9" s="12">
        <v>0</v>
      </c>
    </row>
    <row r="10" spans="2:9" ht="15" customHeight="1" x14ac:dyDescent="0.2">
      <c r="B10" t="s">
        <v>33</v>
      </c>
      <c r="C10" s="12">
        <v>6</v>
      </c>
      <c r="D10" s="8">
        <v>1.47</v>
      </c>
      <c r="E10" s="12">
        <v>1</v>
      </c>
      <c r="F10" s="8">
        <v>0.36</v>
      </c>
      <c r="G10" s="12">
        <v>4</v>
      </c>
      <c r="H10" s="8">
        <v>3.45</v>
      </c>
      <c r="I10" s="12">
        <v>1</v>
      </c>
    </row>
    <row r="11" spans="2:9" ht="15" customHeight="1" x14ac:dyDescent="0.2">
      <c r="B11" t="s">
        <v>34</v>
      </c>
      <c r="C11" s="12">
        <v>129</v>
      </c>
      <c r="D11" s="8">
        <v>31.7</v>
      </c>
      <c r="E11" s="12">
        <v>97</v>
      </c>
      <c r="F11" s="8">
        <v>34.64</v>
      </c>
      <c r="G11" s="12">
        <v>32</v>
      </c>
      <c r="H11" s="8">
        <v>27.59</v>
      </c>
      <c r="I11" s="12">
        <v>0</v>
      </c>
    </row>
    <row r="12" spans="2:9" ht="15" customHeight="1" x14ac:dyDescent="0.2">
      <c r="B12" t="s">
        <v>35</v>
      </c>
      <c r="C12" s="12">
        <v>2</v>
      </c>
      <c r="D12" s="8">
        <v>0.49</v>
      </c>
      <c r="E12" s="12">
        <v>0</v>
      </c>
      <c r="F12" s="8">
        <v>0</v>
      </c>
      <c r="G12" s="12">
        <v>2</v>
      </c>
      <c r="H12" s="8">
        <v>1.72</v>
      </c>
      <c r="I12" s="12">
        <v>0</v>
      </c>
    </row>
    <row r="13" spans="2:9" ht="15" customHeight="1" x14ac:dyDescent="0.2">
      <c r="B13" t="s">
        <v>36</v>
      </c>
      <c r="C13" s="12">
        <v>5</v>
      </c>
      <c r="D13" s="8">
        <v>1.23</v>
      </c>
      <c r="E13" s="12">
        <v>2</v>
      </c>
      <c r="F13" s="8">
        <v>0.71</v>
      </c>
      <c r="G13" s="12">
        <v>3</v>
      </c>
      <c r="H13" s="8">
        <v>2.59</v>
      </c>
      <c r="I13" s="12">
        <v>0</v>
      </c>
    </row>
    <row r="14" spans="2:9" ht="15" customHeight="1" x14ac:dyDescent="0.2">
      <c r="B14" t="s">
        <v>37</v>
      </c>
      <c r="C14" s="12">
        <v>8</v>
      </c>
      <c r="D14" s="8">
        <v>1.97</v>
      </c>
      <c r="E14" s="12">
        <v>3</v>
      </c>
      <c r="F14" s="8">
        <v>1.07</v>
      </c>
      <c r="G14" s="12">
        <v>4</v>
      </c>
      <c r="H14" s="8">
        <v>3.45</v>
      </c>
      <c r="I14" s="12">
        <v>0</v>
      </c>
    </row>
    <row r="15" spans="2:9" ht="15" customHeight="1" x14ac:dyDescent="0.2">
      <c r="B15" t="s">
        <v>38</v>
      </c>
      <c r="C15" s="12">
        <v>53</v>
      </c>
      <c r="D15" s="8">
        <v>13.02</v>
      </c>
      <c r="E15" s="12">
        <v>42</v>
      </c>
      <c r="F15" s="8">
        <v>15</v>
      </c>
      <c r="G15" s="12">
        <v>10</v>
      </c>
      <c r="H15" s="8">
        <v>8.6199999999999992</v>
      </c>
      <c r="I15" s="12">
        <v>0</v>
      </c>
    </row>
    <row r="16" spans="2:9" ht="15" customHeight="1" x14ac:dyDescent="0.2">
      <c r="B16" t="s">
        <v>39</v>
      </c>
      <c r="C16" s="12">
        <v>41</v>
      </c>
      <c r="D16" s="8">
        <v>10.07</v>
      </c>
      <c r="E16" s="12">
        <v>36</v>
      </c>
      <c r="F16" s="8">
        <v>12.86</v>
      </c>
      <c r="G16" s="12">
        <v>4</v>
      </c>
      <c r="H16" s="8">
        <v>3.45</v>
      </c>
      <c r="I16" s="12">
        <v>1</v>
      </c>
    </row>
    <row r="17" spans="2:9" ht="15" customHeight="1" x14ac:dyDescent="0.2">
      <c r="B17" t="s">
        <v>40</v>
      </c>
      <c r="C17" s="12">
        <v>9</v>
      </c>
      <c r="D17" s="8">
        <v>2.21</v>
      </c>
      <c r="E17" s="12">
        <v>5</v>
      </c>
      <c r="F17" s="8">
        <v>1.79</v>
      </c>
      <c r="G17" s="12">
        <v>2</v>
      </c>
      <c r="H17" s="8">
        <v>1.72</v>
      </c>
      <c r="I17" s="12">
        <v>0</v>
      </c>
    </row>
    <row r="18" spans="2:9" ht="15" customHeight="1" x14ac:dyDescent="0.2">
      <c r="B18" t="s">
        <v>41</v>
      </c>
      <c r="C18" s="12">
        <v>13</v>
      </c>
      <c r="D18" s="8">
        <v>3.19</v>
      </c>
      <c r="E18" s="12">
        <v>7</v>
      </c>
      <c r="F18" s="8">
        <v>2.5</v>
      </c>
      <c r="G18" s="12">
        <v>3</v>
      </c>
      <c r="H18" s="8">
        <v>2.59</v>
      </c>
      <c r="I18" s="12">
        <v>0</v>
      </c>
    </row>
    <row r="19" spans="2:9" ht="15" customHeight="1" x14ac:dyDescent="0.2">
      <c r="B19" t="s">
        <v>42</v>
      </c>
      <c r="C19" s="12">
        <v>23</v>
      </c>
      <c r="D19" s="8">
        <v>5.65</v>
      </c>
      <c r="E19" s="12">
        <v>14</v>
      </c>
      <c r="F19" s="8">
        <v>5</v>
      </c>
      <c r="G19" s="12">
        <v>7</v>
      </c>
      <c r="H19" s="8">
        <v>6.03</v>
      </c>
      <c r="I19" s="12">
        <v>1</v>
      </c>
    </row>
    <row r="20" spans="2:9" ht="15" customHeight="1" x14ac:dyDescent="0.2">
      <c r="B20" s="9" t="s">
        <v>223</v>
      </c>
      <c r="C20" s="12">
        <f>SUM(LTBL_19365[総数／事業所数])</f>
        <v>407</v>
      </c>
      <c r="E20" s="12">
        <f>SUBTOTAL(109,LTBL_19365[個人／事業所数])</f>
        <v>280</v>
      </c>
      <c r="G20" s="12">
        <f>SUBTOTAL(109,LTBL_19365[法人／事業所数])</f>
        <v>116</v>
      </c>
      <c r="I20" s="12">
        <f>SUBTOTAL(109,LTBL_19365[法人以外の団体／事業所数])</f>
        <v>3</v>
      </c>
    </row>
    <row r="21" spans="2:9" ht="15" customHeight="1" x14ac:dyDescent="0.2">
      <c r="E21" s="11">
        <f>LTBL_19365[[#Totals],[個人／事業所数]]/LTBL_19365[[#Totals],[総数／事業所数]]</f>
        <v>0.68796068796068799</v>
      </c>
      <c r="G21" s="11">
        <f>LTBL_19365[[#Totals],[法人／事業所数]]/LTBL_19365[[#Totals],[総数／事業所数]]</f>
        <v>0.28501228501228504</v>
      </c>
      <c r="I21" s="11">
        <f>LTBL_19365[[#Totals],[法人以外の団体／事業所数]]/LTBL_19365[[#Totals],[総数／事業所数]]</f>
        <v>7.3710073710073713E-3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60</v>
      </c>
      <c r="C24" s="12">
        <v>60</v>
      </c>
      <c r="D24" s="8">
        <v>14.74</v>
      </c>
      <c r="E24" s="12">
        <v>38</v>
      </c>
      <c r="F24" s="8">
        <v>13.57</v>
      </c>
      <c r="G24" s="12">
        <v>22</v>
      </c>
      <c r="H24" s="8">
        <v>18.97</v>
      </c>
      <c r="I24" s="12">
        <v>0</v>
      </c>
    </row>
    <row r="25" spans="2:9" ht="15" customHeight="1" x14ac:dyDescent="0.2">
      <c r="B25" t="s">
        <v>51</v>
      </c>
      <c r="C25" s="12">
        <v>39</v>
      </c>
      <c r="D25" s="8">
        <v>9.58</v>
      </c>
      <c r="E25" s="12">
        <v>18</v>
      </c>
      <c r="F25" s="8">
        <v>6.43</v>
      </c>
      <c r="G25" s="12">
        <v>21</v>
      </c>
      <c r="H25" s="8">
        <v>18.100000000000001</v>
      </c>
      <c r="I25" s="12">
        <v>0</v>
      </c>
    </row>
    <row r="26" spans="2:9" ht="15" customHeight="1" x14ac:dyDescent="0.2">
      <c r="B26" t="s">
        <v>66</v>
      </c>
      <c r="C26" s="12">
        <v>39</v>
      </c>
      <c r="D26" s="8">
        <v>9.58</v>
      </c>
      <c r="E26" s="12">
        <v>36</v>
      </c>
      <c r="F26" s="8">
        <v>12.86</v>
      </c>
      <c r="G26" s="12">
        <v>2</v>
      </c>
      <c r="H26" s="8">
        <v>1.72</v>
      </c>
      <c r="I26" s="12">
        <v>1</v>
      </c>
    </row>
    <row r="27" spans="2:9" ht="15" customHeight="1" x14ac:dyDescent="0.2">
      <c r="B27" t="s">
        <v>65</v>
      </c>
      <c r="C27" s="12">
        <v>33</v>
      </c>
      <c r="D27" s="8">
        <v>8.11</v>
      </c>
      <c r="E27" s="12">
        <v>31</v>
      </c>
      <c r="F27" s="8">
        <v>11.07</v>
      </c>
      <c r="G27" s="12">
        <v>2</v>
      </c>
      <c r="H27" s="8">
        <v>1.72</v>
      </c>
      <c r="I27" s="12">
        <v>0</v>
      </c>
    </row>
    <row r="28" spans="2:9" ht="15" customHeight="1" x14ac:dyDescent="0.2">
      <c r="B28" t="s">
        <v>58</v>
      </c>
      <c r="C28" s="12">
        <v>32</v>
      </c>
      <c r="D28" s="8">
        <v>7.86</v>
      </c>
      <c r="E28" s="12">
        <v>29</v>
      </c>
      <c r="F28" s="8">
        <v>10.36</v>
      </c>
      <c r="G28" s="12">
        <v>3</v>
      </c>
      <c r="H28" s="8">
        <v>2.59</v>
      </c>
      <c r="I28" s="12">
        <v>0</v>
      </c>
    </row>
    <row r="29" spans="2:9" ht="15" customHeight="1" x14ac:dyDescent="0.2">
      <c r="B29" t="s">
        <v>52</v>
      </c>
      <c r="C29" s="12">
        <v>20</v>
      </c>
      <c r="D29" s="8">
        <v>4.91</v>
      </c>
      <c r="E29" s="12">
        <v>19</v>
      </c>
      <c r="F29" s="8">
        <v>6.79</v>
      </c>
      <c r="G29" s="12">
        <v>1</v>
      </c>
      <c r="H29" s="8">
        <v>0.86</v>
      </c>
      <c r="I29" s="12">
        <v>0</v>
      </c>
    </row>
    <row r="30" spans="2:9" ht="15" customHeight="1" x14ac:dyDescent="0.2">
      <c r="B30" t="s">
        <v>64</v>
      </c>
      <c r="C30" s="12">
        <v>17</v>
      </c>
      <c r="D30" s="8">
        <v>4.18</v>
      </c>
      <c r="E30" s="12">
        <v>11</v>
      </c>
      <c r="F30" s="8">
        <v>3.93</v>
      </c>
      <c r="G30" s="12">
        <v>6</v>
      </c>
      <c r="H30" s="8">
        <v>5.17</v>
      </c>
      <c r="I30" s="12">
        <v>0</v>
      </c>
    </row>
    <row r="31" spans="2:9" ht="15" customHeight="1" x14ac:dyDescent="0.2">
      <c r="B31" t="s">
        <v>59</v>
      </c>
      <c r="C31" s="12">
        <v>13</v>
      </c>
      <c r="D31" s="8">
        <v>3.19</v>
      </c>
      <c r="E31" s="12">
        <v>12</v>
      </c>
      <c r="F31" s="8">
        <v>4.29</v>
      </c>
      <c r="G31" s="12">
        <v>1</v>
      </c>
      <c r="H31" s="8">
        <v>0.86</v>
      </c>
      <c r="I31" s="12">
        <v>0</v>
      </c>
    </row>
    <row r="32" spans="2:9" ht="15" customHeight="1" x14ac:dyDescent="0.2">
      <c r="B32" t="s">
        <v>53</v>
      </c>
      <c r="C32" s="12">
        <v>11</v>
      </c>
      <c r="D32" s="8">
        <v>2.7</v>
      </c>
      <c r="E32" s="12">
        <v>5</v>
      </c>
      <c r="F32" s="8">
        <v>1.79</v>
      </c>
      <c r="G32" s="12">
        <v>6</v>
      </c>
      <c r="H32" s="8">
        <v>5.17</v>
      </c>
      <c r="I32" s="12">
        <v>0</v>
      </c>
    </row>
    <row r="33" spans="2:9" ht="15" customHeight="1" x14ac:dyDescent="0.2">
      <c r="B33" t="s">
        <v>55</v>
      </c>
      <c r="C33" s="12">
        <v>11</v>
      </c>
      <c r="D33" s="8">
        <v>2.7</v>
      </c>
      <c r="E33" s="12">
        <v>9</v>
      </c>
      <c r="F33" s="8">
        <v>3.21</v>
      </c>
      <c r="G33" s="12">
        <v>2</v>
      </c>
      <c r="H33" s="8">
        <v>1.72</v>
      </c>
      <c r="I33" s="12">
        <v>0</v>
      </c>
    </row>
    <row r="34" spans="2:9" ht="15" customHeight="1" x14ac:dyDescent="0.2">
      <c r="B34" t="s">
        <v>67</v>
      </c>
      <c r="C34" s="12">
        <v>9</v>
      </c>
      <c r="D34" s="8">
        <v>2.21</v>
      </c>
      <c r="E34" s="12">
        <v>5</v>
      </c>
      <c r="F34" s="8">
        <v>1.79</v>
      </c>
      <c r="G34" s="12">
        <v>2</v>
      </c>
      <c r="H34" s="8">
        <v>1.72</v>
      </c>
      <c r="I34" s="12">
        <v>0</v>
      </c>
    </row>
    <row r="35" spans="2:9" ht="15" customHeight="1" x14ac:dyDescent="0.2">
      <c r="B35" t="s">
        <v>82</v>
      </c>
      <c r="C35" s="12">
        <v>8</v>
      </c>
      <c r="D35" s="8">
        <v>1.97</v>
      </c>
      <c r="E35" s="12">
        <v>8</v>
      </c>
      <c r="F35" s="8">
        <v>2.86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68</v>
      </c>
      <c r="C36" s="12">
        <v>8</v>
      </c>
      <c r="D36" s="8">
        <v>1.97</v>
      </c>
      <c r="E36" s="12">
        <v>7</v>
      </c>
      <c r="F36" s="8">
        <v>2.5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70</v>
      </c>
      <c r="C37" s="12">
        <v>8</v>
      </c>
      <c r="D37" s="8">
        <v>1.97</v>
      </c>
      <c r="E37" s="12">
        <v>8</v>
      </c>
      <c r="F37" s="8">
        <v>2.86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88</v>
      </c>
      <c r="C38" s="12">
        <v>7</v>
      </c>
      <c r="D38" s="8">
        <v>1.72</v>
      </c>
      <c r="E38" s="12">
        <v>4</v>
      </c>
      <c r="F38" s="8">
        <v>1.43</v>
      </c>
      <c r="G38" s="12">
        <v>3</v>
      </c>
      <c r="H38" s="8">
        <v>2.59</v>
      </c>
      <c r="I38" s="12">
        <v>0</v>
      </c>
    </row>
    <row r="39" spans="2:9" ht="15" customHeight="1" x14ac:dyDescent="0.2">
      <c r="B39" t="s">
        <v>80</v>
      </c>
      <c r="C39" s="12">
        <v>7</v>
      </c>
      <c r="D39" s="8">
        <v>1.72</v>
      </c>
      <c r="E39" s="12">
        <v>2</v>
      </c>
      <c r="F39" s="8">
        <v>0.71</v>
      </c>
      <c r="G39" s="12">
        <v>4</v>
      </c>
      <c r="H39" s="8">
        <v>3.45</v>
      </c>
      <c r="I39" s="12">
        <v>1</v>
      </c>
    </row>
    <row r="40" spans="2:9" ht="15" customHeight="1" x14ac:dyDescent="0.2">
      <c r="B40" t="s">
        <v>57</v>
      </c>
      <c r="C40" s="12">
        <v>6</v>
      </c>
      <c r="D40" s="8">
        <v>1.47</v>
      </c>
      <c r="E40" s="12">
        <v>5</v>
      </c>
      <c r="F40" s="8">
        <v>1.79</v>
      </c>
      <c r="G40" s="12">
        <v>1</v>
      </c>
      <c r="H40" s="8">
        <v>0.86</v>
      </c>
      <c r="I40" s="12">
        <v>0</v>
      </c>
    </row>
    <row r="41" spans="2:9" ht="15" customHeight="1" x14ac:dyDescent="0.2">
      <c r="B41" t="s">
        <v>63</v>
      </c>
      <c r="C41" s="12">
        <v>6</v>
      </c>
      <c r="D41" s="8">
        <v>1.47</v>
      </c>
      <c r="E41" s="12">
        <v>2</v>
      </c>
      <c r="F41" s="8">
        <v>0.71</v>
      </c>
      <c r="G41" s="12">
        <v>3</v>
      </c>
      <c r="H41" s="8">
        <v>2.59</v>
      </c>
      <c r="I41" s="12">
        <v>0</v>
      </c>
    </row>
    <row r="42" spans="2:9" ht="15" customHeight="1" x14ac:dyDescent="0.2">
      <c r="B42" t="s">
        <v>83</v>
      </c>
      <c r="C42" s="12">
        <v>5</v>
      </c>
      <c r="D42" s="8">
        <v>1.23</v>
      </c>
      <c r="E42" s="12">
        <v>2</v>
      </c>
      <c r="F42" s="8">
        <v>0.71</v>
      </c>
      <c r="G42" s="12">
        <v>3</v>
      </c>
      <c r="H42" s="8">
        <v>2.59</v>
      </c>
      <c r="I42" s="12">
        <v>0</v>
      </c>
    </row>
    <row r="43" spans="2:9" ht="15" customHeight="1" x14ac:dyDescent="0.2">
      <c r="B43" t="s">
        <v>56</v>
      </c>
      <c r="C43" s="12">
        <v>5</v>
      </c>
      <c r="D43" s="8">
        <v>1.23</v>
      </c>
      <c r="E43" s="12">
        <v>5</v>
      </c>
      <c r="F43" s="8">
        <v>1.79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69</v>
      </c>
      <c r="C44" s="12">
        <v>5</v>
      </c>
      <c r="D44" s="8">
        <v>1.23</v>
      </c>
      <c r="E44" s="12">
        <v>0</v>
      </c>
      <c r="F44" s="8">
        <v>0</v>
      </c>
      <c r="G44" s="12">
        <v>3</v>
      </c>
      <c r="H44" s="8">
        <v>2.59</v>
      </c>
      <c r="I44" s="12">
        <v>0</v>
      </c>
    </row>
    <row r="47" spans="2:9" ht="33" customHeight="1" x14ac:dyDescent="0.2">
      <c r="B47" t="s">
        <v>225</v>
      </c>
      <c r="C47" s="10" t="s">
        <v>44</v>
      </c>
      <c r="D47" s="10" t="s">
        <v>45</v>
      </c>
      <c r="E47" s="10" t="s">
        <v>46</v>
      </c>
      <c r="F47" s="10" t="s">
        <v>47</v>
      </c>
      <c r="G47" s="10" t="s">
        <v>48</v>
      </c>
      <c r="H47" s="10" t="s">
        <v>49</v>
      </c>
      <c r="I47" s="10" t="s">
        <v>50</v>
      </c>
    </row>
    <row r="48" spans="2:9" ht="15" customHeight="1" x14ac:dyDescent="0.2">
      <c r="B48" t="s">
        <v>107</v>
      </c>
      <c r="C48" s="12">
        <v>21</v>
      </c>
      <c r="D48" s="8">
        <v>5.16</v>
      </c>
      <c r="E48" s="12">
        <v>4</v>
      </c>
      <c r="F48" s="8">
        <v>1.43</v>
      </c>
      <c r="G48" s="12">
        <v>17</v>
      </c>
      <c r="H48" s="8">
        <v>14.66</v>
      </c>
      <c r="I48" s="12">
        <v>0</v>
      </c>
    </row>
    <row r="49" spans="2:9" ht="15" customHeight="1" x14ac:dyDescent="0.2">
      <c r="B49" t="s">
        <v>122</v>
      </c>
      <c r="C49" s="12">
        <v>16</v>
      </c>
      <c r="D49" s="8">
        <v>3.93</v>
      </c>
      <c r="E49" s="12">
        <v>16</v>
      </c>
      <c r="F49" s="8">
        <v>5.71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139</v>
      </c>
      <c r="C50" s="12">
        <v>15</v>
      </c>
      <c r="D50" s="8">
        <v>3.69</v>
      </c>
      <c r="E50" s="12">
        <v>9</v>
      </c>
      <c r="F50" s="8">
        <v>3.21</v>
      </c>
      <c r="G50" s="12">
        <v>6</v>
      </c>
      <c r="H50" s="8">
        <v>5.17</v>
      </c>
      <c r="I50" s="12">
        <v>0</v>
      </c>
    </row>
    <row r="51" spans="2:9" ht="15" customHeight="1" x14ac:dyDescent="0.2">
      <c r="B51" t="s">
        <v>123</v>
      </c>
      <c r="C51" s="12">
        <v>15</v>
      </c>
      <c r="D51" s="8">
        <v>3.69</v>
      </c>
      <c r="E51" s="12">
        <v>15</v>
      </c>
      <c r="F51" s="8">
        <v>5.36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117</v>
      </c>
      <c r="C52" s="12">
        <v>14</v>
      </c>
      <c r="D52" s="8">
        <v>3.44</v>
      </c>
      <c r="E52" s="12">
        <v>11</v>
      </c>
      <c r="F52" s="8">
        <v>3.93</v>
      </c>
      <c r="G52" s="12">
        <v>3</v>
      </c>
      <c r="H52" s="8">
        <v>2.59</v>
      </c>
      <c r="I52" s="12">
        <v>0</v>
      </c>
    </row>
    <row r="53" spans="2:9" ht="15" customHeight="1" x14ac:dyDescent="0.2">
      <c r="B53" t="s">
        <v>118</v>
      </c>
      <c r="C53" s="12">
        <v>14</v>
      </c>
      <c r="D53" s="8">
        <v>3.44</v>
      </c>
      <c r="E53" s="12">
        <v>12</v>
      </c>
      <c r="F53" s="8">
        <v>4.29</v>
      </c>
      <c r="G53" s="12">
        <v>2</v>
      </c>
      <c r="H53" s="8">
        <v>1.72</v>
      </c>
      <c r="I53" s="12">
        <v>0</v>
      </c>
    </row>
    <row r="54" spans="2:9" ht="15" customHeight="1" x14ac:dyDescent="0.2">
      <c r="B54" t="s">
        <v>114</v>
      </c>
      <c r="C54" s="12">
        <v>12</v>
      </c>
      <c r="D54" s="8">
        <v>2.95</v>
      </c>
      <c r="E54" s="12">
        <v>10</v>
      </c>
      <c r="F54" s="8">
        <v>3.57</v>
      </c>
      <c r="G54" s="12">
        <v>2</v>
      </c>
      <c r="H54" s="8">
        <v>1.72</v>
      </c>
      <c r="I54" s="12">
        <v>0</v>
      </c>
    </row>
    <row r="55" spans="2:9" ht="15" customHeight="1" x14ac:dyDescent="0.2">
      <c r="B55" t="s">
        <v>174</v>
      </c>
      <c r="C55" s="12">
        <v>11</v>
      </c>
      <c r="D55" s="8">
        <v>2.7</v>
      </c>
      <c r="E55" s="12">
        <v>9</v>
      </c>
      <c r="F55" s="8">
        <v>3.21</v>
      </c>
      <c r="G55" s="12">
        <v>2</v>
      </c>
      <c r="H55" s="8">
        <v>1.72</v>
      </c>
      <c r="I55" s="12">
        <v>0</v>
      </c>
    </row>
    <row r="56" spans="2:9" ht="15" customHeight="1" x14ac:dyDescent="0.2">
      <c r="B56" t="s">
        <v>109</v>
      </c>
      <c r="C56" s="12">
        <v>10</v>
      </c>
      <c r="D56" s="8">
        <v>2.46</v>
      </c>
      <c r="E56" s="12">
        <v>9</v>
      </c>
      <c r="F56" s="8">
        <v>3.21</v>
      </c>
      <c r="G56" s="12">
        <v>1</v>
      </c>
      <c r="H56" s="8">
        <v>0.86</v>
      </c>
      <c r="I56" s="12">
        <v>0</v>
      </c>
    </row>
    <row r="57" spans="2:9" ht="15" customHeight="1" x14ac:dyDescent="0.2">
      <c r="B57" t="s">
        <v>145</v>
      </c>
      <c r="C57" s="12">
        <v>10</v>
      </c>
      <c r="D57" s="8">
        <v>2.46</v>
      </c>
      <c r="E57" s="12">
        <v>8</v>
      </c>
      <c r="F57" s="8">
        <v>2.86</v>
      </c>
      <c r="G57" s="12">
        <v>2</v>
      </c>
      <c r="H57" s="8">
        <v>1.72</v>
      </c>
      <c r="I57" s="12">
        <v>0</v>
      </c>
    </row>
    <row r="58" spans="2:9" ht="15" customHeight="1" x14ac:dyDescent="0.2">
      <c r="B58" t="s">
        <v>111</v>
      </c>
      <c r="C58" s="12">
        <v>10</v>
      </c>
      <c r="D58" s="8">
        <v>2.46</v>
      </c>
      <c r="E58" s="12">
        <v>10</v>
      </c>
      <c r="F58" s="8">
        <v>3.57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113</v>
      </c>
      <c r="C59" s="12">
        <v>8</v>
      </c>
      <c r="D59" s="8">
        <v>1.97</v>
      </c>
      <c r="E59" s="12">
        <v>5</v>
      </c>
      <c r="F59" s="8">
        <v>1.79</v>
      </c>
      <c r="G59" s="12">
        <v>3</v>
      </c>
      <c r="H59" s="8">
        <v>2.59</v>
      </c>
      <c r="I59" s="12">
        <v>0</v>
      </c>
    </row>
    <row r="60" spans="2:9" ht="15" customHeight="1" x14ac:dyDescent="0.2">
      <c r="B60" t="s">
        <v>126</v>
      </c>
      <c r="C60" s="12">
        <v>8</v>
      </c>
      <c r="D60" s="8">
        <v>1.97</v>
      </c>
      <c r="E60" s="12">
        <v>8</v>
      </c>
      <c r="F60" s="8">
        <v>2.86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110</v>
      </c>
      <c r="C61" s="12">
        <v>7</v>
      </c>
      <c r="D61" s="8">
        <v>1.72</v>
      </c>
      <c r="E61" s="12">
        <v>3</v>
      </c>
      <c r="F61" s="8">
        <v>1.07</v>
      </c>
      <c r="G61" s="12">
        <v>4</v>
      </c>
      <c r="H61" s="8">
        <v>3.45</v>
      </c>
      <c r="I61" s="12">
        <v>0</v>
      </c>
    </row>
    <row r="62" spans="2:9" ht="15" customHeight="1" x14ac:dyDescent="0.2">
      <c r="B62" t="s">
        <v>172</v>
      </c>
      <c r="C62" s="12">
        <v>7</v>
      </c>
      <c r="D62" s="8">
        <v>1.72</v>
      </c>
      <c r="E62" s="12">
        <v>4</v>
      </c>
      <c r="F62" s="8">
        <v>1.43</v>
      </c>
      <c r="G62" s="12">
        <v>3</v>
      </c>
      <c r="H62" s="8">
        <v>2.59</v>
      </c>
      <c r="I62" s="12">
        <v>0</v>
      </c>
    </row>
    <row r="63" spans="2:9" ht="15" customHeight="1" x14ac:dyDescent="0.2">
      <c r="B63" t="s">
        <v>154</v>
      </c>
      <c r="C63" s="12">
        <v>7</v>
      </c>
      <c r="D63" s="8">
        <v>1.72</v>
      </c>
      <c r="E63" s="12">
        <v>6</v>
      </c>
      <c r="F63" s="8">
        <v>2.14</v>
      </c>
      <c r="G63" s="12">
        <v>1</v>
      </c>
      <c r="H63" s="8">
        <v>0.86</v>
      </c>
      <c r="I63" s="12">
        <v>0</v>
      </c>
    </row>
    <row r="64" spans="2:9" ht="15" customHeight="1" x14ac:dyDescent="0.2">
      <c r="B64" t="s">
        <v>112</v>
      </c>
      <c r="C64" s="12">
        <v>7</v>
      </c>
      <c r="D64" s="8">
        <v>1.72</v>
      </c>
      <c r="E64" s="12">
        <v>6</v>
      </c>
      <c r="F64" s="8">
        <v>2.14</v>
      </c>
      <c r="G64" s="12">
        <v>1</v>
      </c>
      <c r="H64" s="8">
        <v>0.86</v>
      </c>
      <c r="I64" s="12">
        <v>0</v>
      </c>
    </row>
    <row r="65" spans="2:9" ht="15" customHeight="1" x14ac:dyDescent="0.2">
      <c r="B65" t="s">
        <v>173</v>
      </c>
      <c r="C65" s="12">
        <v>6</v>
      </c>
      <c r="D65" s="8">
        <v>1.47</v>
      </c>
      <c r="E65" s="12">
        <v>6</v>
      </c>
      <c r="F65" s="8">
        <v>2.14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156</v>
      </c>
      <c r="C66" s="12">
        <v>6</v>
      </c>
      <c r="D66" s="8">
        <v>1.47</v>
      </c>
      <c r="E66" s="12">
        <v>2</v>
      </c>
      <c r="F66" s="8">
        <v>0.71</v>
      </c>
      <c r="G66" s="12">
        <v>3</v>
      </c>
      <c r="H66" s="8">
        <v>2.59</v>
      </c>
      <c r="I66" s="12">
        <v>1</v>
      </c>
    </row>
    <row r="67" spans="2:9" ht="15" customHeight="1" x14ac:dyDescent="0.2">
      <c r="B67" t="s">
        <v>171</v>
      </c>
      <c r="C67" s="12">
        <v>5</v>
      </c>
      <c r="D67" s="8">
        <v>1.23</v>
      </c>
      <c r="E67" s="12">
        <v>5</v>
      </c>
      <c r="F67" s="8">
        <v>1.79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129</v>
      </c>
      <c r="C68" s="12">
        <v>5</v>
      </c>
      <c r="D68" s="8">
        <v>1.23</v>
      </c>
      <c r="E68" s="12">
        <v>4</v>
      </c>
      <c r="F68" s="8">
        <v>1.43</v>
      </c>
      <c r="G68" s="12">
        <v>1</v>
      </c>
      <c r="H68" s="8">
        <v>0.86</v>
      </c>
      <c r="I68" s="12">
        <v>0</v>
      </c>
    </row>
    <row r="69" spans="2:9" ht="15" customHeight="1" x14ac:dyDescent="0.2">
      <c r="B69" t="s">
        <v>144</v>
      </c>
      <c r="C69" s="12">
        <v>5</v>
      </c>
      <c r="D69" s="8">
        <v>1.23</v>
      </c>
      <c r="E69" s="12">
        <v>5</v>
      </c>
      <c r="F69" s="8">
        <v>1.79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116</v>
      </c>
      <c r="C70" s="12">
        <v>5</v>
      </c>
      <c r="D70" s="8">
        <v>1.23</v>
      </c>
      <c r="E70" s="12">
        <v>1</v>
      </c>
      <c r="F70" s="8">
        <v>0.36</v>
      </c>
      <c r="G70" s="12">
        <v>3</v>
      </c>
      <c r="H70" s="8">
        <v>2.59</v>
      </c>
      <c r="I70" s="12">
        <v>0</v>
      </c>
    </row>
    <row r="71" spans="2:9" ht="15" customHeight="1" x14ac:dyDescent="0.2">
      <c r="B71" t="s">
        <v>119</v>
      </c>
      <c r="C71" s="12">
        <v>5</v>
      </c>
      <c r="D71" s="8">
        <v>1.23</v>
      </c>
      <c r="E71" s="12">
        <v>5</v>
      </c>
      <c r="F71" s="8">
        <v>1.79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136</v>
      </c>
      <c r="C72" s="12">
        <v>5</v>
      </c>
      <c r="D72" s="8">
        <v>1.23</v>
      </c>
      <c r="E72" s="12">
        <v>5</v>
      </c>
      <c r="F72" s="8">
        <v>1.79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120</v>
      </c>
      <c r="C73" s="12">
        <v>5</v>
      </c>
      <c r="D73" s="8">
        <v>1.23</v>
      </c>
      <c r="E73" s="12">
        <v>5</v>
      </c>
      <c r="F73" s="8">
        <v>1.79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133</v>
      </c>
      <c r="C74" s="12">
        <v>5</v>
      </c>
      <c r="D74" s="8">
        <v>1.23</v>
      </c>
      <c r="E74" s="12">
        <v>3</v>
      </c>
      <c r="F74" s="8">
        <v>1.07</v>
      </c>
      <c r="G74" s="12">
        <v>2</v>
      </c>
      <c r="H74" s="8">
        <v>1.72</v>
      </c>
      <c r="I74" s="12">
        <v>0</v>
      </c>
    </row>
    <row r="75" spans="2:9" ht="15" customHeight="1" x14ac:dyDescent="0.2">
      <c r="B75" t="s">
        <v>175</v>
      </c>
      <c r="C75" s="12">
        <v>5</v>
      </c>
      <c r="D75" s="8">
        <v>1.23</v>
      </c>
      <c r="E75" s="12">
        <v>5</v>
      </c>
      <c r="F75" s="8">
        <v>1.79</v>
      </c>
      <c r="G75" s="12">
        <v>0</v>
      </c>
      <c r="H75" s="8">
        <v>0</v>
      </c>
      <c r="I75" s="12">
        <v>0</v>
      </c>
    </row>
    <row r="77" spans="2:9" ht="15" customHeight="1" x14ac:dyDescent="0.2">
      <c r="B77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3C5D3-DDD5-4040-8552-4C342E2F5A29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243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52</v>
      </c>
      <c r="D6" s="8">
        <v>20.47</v>
      </c>
      <c r="E6" s="12">
        <v>37</v>
      </c>
      <c r="F6" s="8">
        <v>20.56</v>
      </c>
      <c r="G6" s="12">
        <v>15</v>
      </c>
      <c r="H6" s="8">
        <v>21.13</v>
      </c>
      <c r="I6" s="12">
        <v>0</v>
      </c>
    </row>
    <row r="7" spans="2:9" ht="15" customHeight="1" x14ac:dyDescent="0.2">
      <c r="B7" t="s">
        <v>30</v>
      </c>
      <c r="C7" s="12">
        <v>27</v>
      </c>
      <c r="D7" s="8">
        <v>10.63</v>
      </c>
      <c r="E7" s="12">
        <v>16</v>
      </c>
      <c r="F7" s="8">
        <v>8.89</v>
      </c>
      <c r="G7" s="12">
        <v>11</v>
      </c>
      <c r="H7" s="8">
        <v>15.49</v>
      </c>
      <c r="I7" s="12">
        <v>0</v>
      </c>
    </row>
    <row r="8" spans="2:9" ht="15" customHeight="1" x14ac:dyDescent="0.2">
      <c r="B8" t="s">
        <v>31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32</v>
      </c>
      <c r="C9" s="12">
        <v>1</v>
      </c>
      <c r="D9" s="8">
        <v>0.39</v>
      </c>
      <c r="E9" s="12">
        <v>0</v>
      </c>
      <c r="F9" s="8">
        <v>0</v>
      </c>
      <c r="G9" s="12">
        <v>1</v>
      </c>
      <c r="H9" s="8">
        <v>1.41</v>
      </c>
      <c r="I9" s="12">
        <v>0</v>
      </c>
    </row>
    <row r="10" spans="2:9" ht="15" customHeight="1" x14ac:dyDescent="0.2">
      <c r="B10" t="s">
        <v>33</v>
      </c>
      <c r="C10" s="12">
        <v>2</v>
      </c>
      <c r="D10" s="8">
        <v>0.79</v>
      </c>
      <c r="E10" s="12">
        <v>1</v>
      </c>
      <c r="F10" s="8">
        <v>0.56000000000000005</v>
      </c>
      <c r="G10" s="12">
        <v>1</v>
      </c>
      <c r="H10" s="8">
        <v>1.41</v>
      </c>
      <c r="I10" s="12">
        <v>0</v>
      </c>
    </row>
    <row r="11" spans="2:9" ht="15" customHeight="1" x14ac:dyDescent="0.2">
      <c r="B11" t="s">
        <v>34</v>
      </c>
      <c r="C11" s="12">
        <v>72</v>
      </c>
      <c r="D11" s="8">
        <v>28.35</v>
      </c>
      <c r="E11" s="12">
        <v>52</v>
      </c>
      <c r="F11" s="8">
        <v>28.89</v>
      </c>
      <c r="G11" s="12">
        <v>20</v>
      </c>
      <c r="H11" s="8">
        <v>28.17</v>
      </c>
      <c r="I11" s="12">
        <v>0</v>
      </c>
    </row>
    <row r="12" spans="2:9" ht="15" customHeight="1" x14ac:dyDescent="0.2">
      <c r="B12" t="s">
        <v>35</v>
      </c>
      <c r="C12" s="12">
        <v>3</v>
      </c>
      <c r="D12" s="8">
        <v>1.18</v>
      </c>
      <c r="E12" s="12">
        <v>0</v>
      </c>
      <c r="F12" s="8">
        <v>0</v>
      </c>
      <c r="G12" s="12">
        <v>3</v>
      </c>
      <c r="H12" s="8">
        <v>4.2300000000000004</v>
      </c>
      <c r="I12" s="12">
        <v>0</v>
      </c>
    </row>
    <row r="13" spans="2:9" ht="15" customHeight="1" x14ac:dyDescent="0.2">
      <c r="B13" t="s">
        <v>36</v>
      </c>
      <c r="C13" s="12">
        <v>8</v>
      </c>
      <c r="D13" s="8">
        <v>3.15</v>
      </c>
      <c r="E13" s="12">
        <v>2</v>
      </c>
      <c r="F13" s="8">
        <v>1.1100000000000001</v>
      </c>
      <c r="G13" s="12">
        <v>6</v>
      </c>
      <c r="H13" s="8">
        <v>8.4499999999999993</v>
      </c>
      <c r="I13" s="12">
        <v>0</v>
      </c>
    </row>
    <row r="14" spans="2:9" ht="15" customHeight="1" x14ac:dyDescent="0.2">
      <c r="B14" t="s">
        <v>37</v>
      </c>
      <c r="C14" s="12">
        <v>8</v>
      </c>
      <c r="D14" s="8">
        <v>3.15</v>
      </c>
      <c r="E14" s="12">
        <v>5</v>
      </c>
      <c r="F14" s="8">
        <v>2.78</v>
      </c>
      <c r="G14" s="12">
        <v>1</v>
      </c>
      <c r="H14" s="8">
        <v>1.41</v>
      </c>
      <c r="I14" s="12">
        <v>0</v>
      </c>
    </row>
    <row r="15" spans="2:9" ht="15" customHeight="1" x14ac:dyDescent="0.2">
      <c r="B15" t="s">
        <v>38</v>
      </c>
      <c r="C15" s="12">
        <v>30</v>
      </c>
      <c r="D15" s="8">
        <v>11.81</v>
      </c>
      <c r="E15" s="12">
        <v>29</v>
      </c>
      <c r="F15" s="8">
        <v>16.11</v>
      </c>
      <c r="G15" s="12">
        <v>1</v>
      </c>
      <c r="H15" s="8">
        <v>1.41</v>
      </c>
      <c r="I15" s="12">
        <v>0</v>
      </c>
    </row>
    <row r="16" spans="2:9" ht="15" customHeight="1" x14ac:dyDescent="0.2">
      <c r="B16" t="s">
        <v>39</v>
      </c>
      <c r="C16" s="12">
        <v>28</v>
      </c>
      <c r="D16" s="8">
        <v>11.02</v>
      </c>
      <c r="E16" s="12">
        <v>26</v>
      </c>
      <c r="F16" s="8">
        <v>14.44</v>
      </c>
      <c r="G16" s="12">
        <v>2</v>
      </c>
      <c r="H16" s="8">
        <v>2.82</v>
      </c>
      <c r="I16" s="12">
        <v>0</v>
      </c>
    </row>
    <row r="17" spans="2:9" ht="15" customHeight="1" x14ac:dyDescent="0.2">
      <c r="B17" t="s">
        <v>40</v>
      </c>
      <c r="C17" s="12">
        <v>6</v>
      </c>
      <c r="D17" s="8">
        <v>2.36</v>
      </c>
      <c r="E17" s="12">
        <v>4</v>
      </c>
      <c r="F17" s="8">
        <v>2.2200000000000002</v>
      </c>
      <c r="G17" s="12">
        <v>1</v>
      </c>
      <c r="H17" s="8">
        <v>1.41</v>
      </c>
      <c r="I17" s="12">
        <v>0</v>
      </c>
    </row>
    <row r="18" spans="2:9" ht="15" customHeight="1" x14ac:dyDescent="0.2">
      <c r="B18" t="s">
        <v>41</v>
      </c>
      <c r="C18" s="12">
        <v>7</v>
      </c>
      <c r="D18" s="8">
        <v>2.76</v>
      </c>
      <c r="E18" s="12">
        <v>4</v>
      </c>
      <c r="F18" s="8">
        <v>2.2200000000000002</v>
      </c>
      <c r="G18" s="12">
        <v>3</v>
      </c>
      <c r="H18" s="8">
        <v>4.2300000000000004</v>
      </c>
      <c r="I18" s="12">
        <v>0</v>
      </c>
    </row>
    <row r="19" spans="2:9" ht="15" customHeight="1" x14ac:dyDescent="0.2">
      <c r="B19" t="s">
        <v>42</v>
      </c>
      <c r="C19" s="12">
        <v>10</v>
      </c>
      <c r="D19" s="8">
        <v>3.94</v>
      </c>
      <c r="E19" s="12">
        <v>4</v>
      </c>
      <c r="F19" s="8">
        <v>2.2200000000000002</v>
      </c>
      <c r="G19" s="12">
        <v>6</v>
      </c>
      <c r="H19" s="8">
        <v>8.4499999999999993</v>
      </c>
      <c r="I19" s="12">
        <v>0</v>
      </c>
    </row>
    <row r="20" spans="2:9" ht="15" customHeight="1" x14ac:dyDescent="0.2">
      <c r="B20" s="9" t="s">
        <v>223</v>
      </c>
      <c r="C20" s="12">
        <f>SUM(LTBL_19366[総数／事業所数])</f>
        <v>254</v>
      </c>
      <c r="E20" s="12">
        <f>SUBTOTAL(109,LTBL_19366[個人／事業所数])</f>
        <v>180</v>
      </c>
      <c r="G20" s="12">
        <f>SUBTOTAL(109,LTBL_19366[法人／事業所数])</f>
        <v>71</v>
      </c>
      <c r="I20" s="12">
        <f>SUBTOTAL(109,LTBL_19366[法人以外の団体／事業所数])</f>
        <v>0</v>
      </c>
    </row>
    <row r="21" spans="2:9" ht="15" customHeight="1" x14ac:dyDescent="0.2">
      <c r="E21" s="11">
        <f>LTBL_19366[[#Totals],[個人／事業所数]]/LTBL_19366[[#Totals],[総数／事業所数]]</f>
        <v>0.70866141732283461</v>
      </c>
      <c r="G21" s="11">
        <f>LTBL_19366[[#Totals],[法人／事業所数]]/LTBL_19366[[#Totals],[総数／事業所数]]</f>
        <v>0.27952755905511811</v>
      </c>
      <c r="I21" s="11">
        <f>LTBL_19366[[#Totals],[法人以外の団体／事業所数]]/LTBL_19366[[#Totals],[総数／事業所数]]</f>
        <v>0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60</v>
      </c>
      <c r="C24" s="12">
        <v>30</v>
      </c>
      <c r="D24" s="8">
        <v>11.81</v>
      </c>
      <c r="E24" s="12">
        <v>16</v>
      </c>
      <c r="F24" s="8">
        <v>8.89</v>
      </c>
      <c r="G24" s="12">
        <v>14</v>
      </c>
      <c r="H24" s="8">
        <v>19.72</v>
      </c>
      <c r="I24" s="12">
        <v>0</v>
      </c>
    </row>
    <row r="25" spans="2:9" ht="15" customHeight="1" x14ac:dyDescent="0.2">
      <c r="B25" t="s">
        <v>51</v>
      </c>
      <c r="C25" s="12">
        <v>28</v>
      </c>
      <c r="D25" s="8">
        <v>11.02</v>
      </c>
      <c r="E25" s="12">
        <v>14</v>
      </c>
      <c r="F25" s="8">
        <v>7.78</v>
      </c>
      <c r="G25" s="12">
        <v>14</v>
      </c>
      <c r="H25" s="8">
        <v>19.72</v>
      </c>
      <c r="I25" s="12">
        <v>0</v>
      </c>
    </row>
    <row r="26" spans="2:9" ht="15" customHeight="1" x14ac:dyDescent="0.2">
      <c r="B26" t="s">
        <v>58</v>
      </c>
      <c r="C26" s="12">
        <v>24</v>
      </c>
      <c r="D26" s="8">
        <v>9.4499999999999993</v>
      </c>
      <c r="E26" s="12">
        <v>24</v>
      </c>
      <c r="F26" s="8">
        <v>13.33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65</v>
      </c>
      <c r="C27" s="12">
        <v>24</v>
      </c>
      <c r="D27" s="8">
        <v>9.4499999999999993</v>
      </c>
      <c r="E27" s="12">
        <v>23</v>
      </c>
      <c r="F27" s="8">
        <v>12.78</v>
      </c>
      <c r="G27" s="12">
        <v>1</v>
      </c>
      <c r="H27" s="8">
        <v>1.41</v>
      </c>
      <c r="I27" s="12">
        <v>0</v>
      </c>
    </row>
    <row r="28" spans="2:9" ht="15" customHeight="1" x14ac:dyDescent="0.2">
      <c r="B28" t="s">
        <v>66</v>
      </c>
      <c r="C28" s="12">
        <v>24</v>
      </c>
      <c r="D28" s="8">
        <v>9.4499999999999993</v>
      </c>
      <c r="E28" s="12">
        <v>24</v>
      </c>
      <c r="F28" s="8">
        <v>13.33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52</v>
      </c>
      <c r="C29" s="12">
        <v>14</v>
      </c>
      <c r="D29" s="8">
        <v>5.51</v>
      </c>
      <c r="E29" s="12">
        <v>13</v>
      </c>
      <c r="F29" s="8">
        <v>7.22</v>
      </c>
      <c r="G29" s="12">
        <v>1</v>
      </c>
      <c r="H29" s="8">
        <v>1.41</v>
      </c>
      <c r="I29" s="12">
        <v>0</v>
      </c>
    </row>
    <row r="30" spans="2:9" ht="15" customHeight="1" x14ac:dyDescent="0.2">
      <c r="B30" t="s">
        <v>53</v>
      </c>
      <c r="C30" s="12">
        <v>10</v>
      </c>
      <c r="D30" s="8">
        <v>3.94</v>
      </c>
      <c r="E30" s="12">
        <v>10</v>
      </c>
      <c r="F30" s="8">
        <v>5.56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70</v>
      </c>
      <c r="C31" s="12">
        <v>7</v>
      </c>
      <c r="D31" s="8">
        <v>2.76</v>
      </c>
      <c r="E31" s="12">
        <v>4</v>
      </c>
      <c r="F31" s="8">
        <v>2.2200000000000002</v>
      </c>
      <c r="G31" s="12">
        <v>3</v>
      </c>
      <c r="H31" s="8">
        <v>4.2300000000000004</v>
      </c>
      <c r="I31" s="12">
        <v>0</v>
      </c>
    </row>
    <row r="32" spans="2:9" ht="15" customHeight="1" x14ac:dyDescent="0.2">
      <c r="B32" t="s">
        <v>79</v>
      </c>
      <c r="C32" s="12">
        <v>6</v>
      </c>
      <c r="D32" s="8">
        <v>2.36</v>
      </c>
      <c r="E32" s="12">
        <v>4</v>
      </c>
      <c r="F32" s="8">
        <v>2.2200000000000002</v>
      </c>
      <c r="G32" s="12">
        <v>2</v>
      </c>
      <c r="H32" s="8">
        <v>2.82</v>
      </c>
      <c r="I32" s="12">
        <v>0</v>
      </c>
    </row>
    <row r="33" spans="2:9" ht="15" customHeight="1" x14ac:dyDescent="0.2">
      <c r="B33" t="s">
        <v>57</v>
      </c>
      <c r="C33" s="12">
        <v>6</v>
      </c>
      <c r="D33" s="8">
        <v>2.36</v>
      </c>
      <c r="E33" s="12">
        <v>5</v>
      </c>
      <c r="F33" s="8">
        <v>2.78</v>
      </c>
      <c r="G33" s="12">
        <v>1</v>
      </c>
      <c r="H33" s="8">
        <v>1.41</v>
      </c>
      <c r="I33" s="12">
        <v>0</v>
      </c>
    </row>
    <row r="34" spans="2:9" ht="15" customHeight="1" x14ac:dyDescent="0.2">
      <c r="B34" t="s">
        <v>61</v>
      </c>
      <c r="C34" s="12">
        <v>6</v>
      </c>
      <c r="D34" s="8">
        <v>2.36</v>
      </c>
      <c r="E34" s="12">
        <v>1</v>
      </c>
      <c r="F34" s="8">
        <v>0.56000000000000005</v>
      </c>
      <c r="G34" s="12">
        <v>5</v>
      </c>
      <c r="H34" s="8">
        <v>7.04</v>
      </c>
      <c r="I34" s="12">
        <v>0</v>
      </c>
    </row>
    <row r="35" spans="2:9" ht="15" customHeight="1" x14ac:dyDescent="0.2">
      <c r="B35" t="s">
        <v>64</v>
      </c>
      <c r="C35" s="12">
        <v>6</v>
      </c>
      <c r="D35" s="8">
        <v>2.36</v>
      </c>
      <c r="E35" s="12">
        <v>6</v>
      </c>
      <c r="F35" s="8">
        <v>3.33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67</v>
      </c>
      <c r="C36" s="12">
        <v>6</v>
      </c>
      <c r="D36" s="8">
        <v>2.36</v>
      </c>
      <c r="E36" s="12">
        <v>4</v>
      </c>
      <c r="F36" s="8">
        <v>2.2200000000000002</v>
      </c>
      <c r="G36" s="12">
        <v>1</v>
      </c>
      <c r="H36" s="8">
        <v>1.41</v>
      </c>
      <c r="I36" s="12">
        <v>0</v>
      </c>
    </row>
    <row r="37" spans="2:9" ht="15" customHeight="1" x14ac:dyDescent="0.2">
      <c r="B37" t="s">
        <v>74</v>
      </c>
      <c r="C37" s="12">
        <v>5</v>
      </c>
      <c r="D37" s="8">
        <v>1.97</v>
      </c>
      <c r="E37" s="12">
        <v>2</v>
      </c>
      <c r="F37" s="8">
        <v>1.1100000000000001</v>
      </c>
      <c r="G37" s="12">
        <v>3</v>
      </c>
      <c r="H37" s="8">
        <v>4.2300000000000004</v>
      </c>
      <c r="I37" s="12">
        <v>0</v>
      </c>
    </row>
    <row r="38" spans="2:9" ht="15" customHeight="1" x14ac:dyDescent="0.2">
      <c r="B38" t="s">
        <v>63</v>
      </c>
      <c r="C38" s="12">
        <v>5</v>
      </c>
      <c r="D38" s="8">
        <v>1.97</v>
      </c>
      <c r="E38" s="12">
        <v>4</v>
      </c>
      <c r="F38" s="8">
        <v>2.2200000000000002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59</v>
      </c>
      <c r="C39" s="12">
        <v>4</v>
      </c>
      <c r="D39" s="8">
        <v>1.57</v>
      </c>
      <c r="E39" s="12">
        <v>3</v>
      </c>
      <c r="F39" s="8">
        <v>1.67</v>
      </c>
      <c r="G39" s="12">
        <v>1</v>
      </c>
      <c r="H39" s="8">
        <v>1.41</v>
      </c>
      <c r="I39" s="12">
        <v>0</v>
      </c>
    </row>
    <row r="40" spans="2:9" ht="15" customHeight="1" x14ac:dyDescent="0.2">
      <c r="B40" t="s">
        <v>81</v>
      </c>
      <c r="C40" s="12">
        <v>4</v>
      </c>
      <c r="D40" s="8">
        <v>1.57</v>
      </c>
      <c r="E40" s="12">
        <v>2</v>
      </c>
      <c r="F40" s="8">
        <v>1.1100000000000001</v>
      </c>
      <c r="G40" s="12">
        <v>2</v>
      </c>
      <c r="H40" s="8">
        <v>2.82</v>
      </c>
      <c r="I40" s="12">
        <v>0</v>
      </c>
    </row>
    <row r="41" spans="2:9" ht="15" customHeight="1" x14ac:dyDescent="0.2">
      <c r="B41" t="s">
        <v>68</v>
      </c>
      <c r="C41" s="12">
        <v>4</v>
      </c>
      <c r="D41" s="8">
        <v>1.57</v>
      </c>
      <c r="E41" s="12">
        <v>4</v>
      </c>
      <c r="F41" s="8">
        <v>2.2200000000000002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82</v>
      </c>
      <c r="C42" s="12">
        <v>3</v>
      </c>
      <c r="D42" s="8">
        <v>1.18</v>
      </c>
      <c r="E42" s="12">
        <v>3</v>
      </c>
      <c r="F42" s="8">
        <v>1.67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83</v>
      </c>
      <c r="C43" s="12">
        <v>3</v>
      </c>
      <c r="D43" s="8">
        <v>1.18</v>
      </c>
      <c r="E43" s="12">
        <v>2</v>
      </c>
      <c r="F43" s="8">
        <v>1.1100000000000001</v>
      </c>
      <c r="G43" s="12">
        <v>1</v>
      </c>
      <c r="H43" s="8">
        <v>1.41</v>
      </c>
      <c r="I43" s="12">
        <v>0</v>
      </c>
    </row>
    <row r="44" spans="2:9" ht="15" customHeight="1" x14ac:dyDescent="0.2">
      <c r="B44" t="s">
        <v>94</v>
      </c>
      <c r="C44" s="12">
        <v>3</v>
      </c>
      <c r="D44" s="8">
        <v>1.18</v>
      </c>
      <c r="E44" s="12">
        <v>0</v>
      </c>
      <c r="F44" s="8">
        <v>0</v>
      </c>
      <c r="G44" s="12">
        <v>3</v>
      </c>
      <c r="H44" s="8">
        <v>4.2300000000000004</v>
      </c>
      <c r="I44" s="12">
        <v>0</v>
      </c>
    </row>
    <row r="45" spans="2:9" ht="15" customHeight="1" x14ac:dyDescent="0.2">
      <c r="B45" t="s">
        <v>69</v>
      </c>
      <c r="C45" s="12">
        <v>3</v>
      </c>
      <c r="D45" s="8">
        <v>1.18</v>
      </c>
      <c r="E45" s="12">
        <v>0</v>
      </c>
      <c r="F45" s="8">
        <v>0</v>
      </c>
      <c r="G45" s="12">
        <v>3</v>
      </c>
      <c r="H45" s="8">
        <v>4.2300000000000004</v>
      </c>
      <c r="I45" s="12">
        <v>0</v>
      </c>
    </row>
    <row r="48" spans="2:9" ht="33" customHeight="1" x14ac:dyDescent="0.2">
      <c r="B48" t="s">
        <v>225</v>
      </c>
      <c r="C48" s="10" t="s">
        <v>44</v>
      </c>
      <c r="D48" s="10" t="s">
        <v>45</v>
      </c>
      <c r="E48" s="10" t="s">
        <v>46</v>
      </c>
      <c r="F48" s="10" t="s">
        <v>47</v>
      </c>
      <c r="G48" s="10" t="s">
        <v>48</v>
      </c>
      <c r="H48" s="10" t="s">
        <v>49</v>
      </c>
      <c r="I48" s="10" t="s">
        <v>50</v>
      </c>
    </row>
    <row r="49" spans="2:9" ht="15" customHeight="1" x14ac:dyDescent="0.2">
      <c r="B49" t="s">
        <v>107</v>
      </c>
      <c r="C49" s="12">
        <v>16</v>
      </c>
      <c r="D49" s="8">
        <v>6.3</v>
      </c>
      <c r="E49" s="12">
        <v>5</v>
      </c>
      <c r="F49" s="8">
        <v>2.78</v>
      </c>
      <c r="G49" s="12">
        <v>11</v>
      </c>
      <c r="H49" s="8">
        <v>15.49</v>
      </c>
      <c r="I49" s="12">
        <v>0</v>
      </c>
    </row>
    <row r="50" spans="2:9" ht="15" customHeight="1" x14ac:dyDescent="0.2">
      <c r="B50" t="s">
        <v>123</v>
      </c>
      <c r="C50" s="12">
        <v>12</v>
      </c>
      <c r="D50" s="8">
        <v>4.72</v>
      </c>
      <c r="E50" s="12">
        <v>12</v>
      </c>
      <c r="F50" s="8">
        <v>6.67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122</v>
      </c>
      <c r="C51" s="12">
        <v>10</v>
      </c>
      <c r="D51" s="8">
        <v>3.94</v>
      </c>
      <c r="E51" s="12">
        <v>10</v>
      </c>
      <c r="F51" s="8">
        <v>5.56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109</v>
      </c>
      <c r="C52" s="12">
        <v>9</v>
      </c>
      <c r="D52" s="8">
        <v>3.54</v>
      </c>
      <c r="E52" s="12">
        <v>8</v>
      </c>
      <c r="F52" s="8">
        <v>4.4400000000000004</v>
      </c>
      <c r="G52" s="12">
        <v>1</v>
      </c>
      <c r="H52" s="8">
        <v>1.41</v>
      </c>
      <c r="I52" s="12">
        <v>0</v>
      </c>
    </row>
    <row r="53" spans="2:9" ht="15" customHeight="1" x14ac:dyDescent="0.2">
      <c r="B53" t="s">
        <v>114</v>
      </c>
      <c r="C53" s="12">
        <v>9</v>
      </c>
      <c r="D53" s="8">
        <v>3.54</v>
      </c>
      <c r="E53" s="12">
        <v>6</v>
      </c>
      <c r="F53" s="8">
        <v>3.33</v>
      </c>
      <c r="G53" s="12">
        <v>3</v>
      </c>
      <c r="H53" s="8">
        <v>4.2300000000000004</v>
      </c>
      <c r="I53" s="12">
        <v>0</v>
      </c>
    </row>
    <row r="54" spans="2:9" ht="15" customHeight="1" x14ac:dyDescent="0.2">
      <c r="B54" t="s">
        <v>149</v>
      </c>
      <c r="C54" s="12">
        <v>7</v>
      </c>
      <c r="D54" s="8">
        <v>2.76</v>
      </c>
      <c r="E54" s="12">
        <v>7</v>
      </c>
      <c r="F54" s="8">
        <v>3.89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145</v>
      </c>
      <c r="C55" s="12">
        <v>7</v>
      </c>
      <c r="D55" s="8">
        <v>2.76</v>
      </c>
      <c r="E55" s="12">
        <v>7</v>
      </c>
      <c r="F55" s="8">
        <v>3.89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118</v>
      </c>
      <c r="C56" s="12">
        <v>7</v>
      </c>
      <c r="D56" s="8">
        <v>2.76</v>
      </c>
      <c r="E56" s="12">
        <v>7</v>
      </c>
      <c r="F56" s="8">
        <v>3.89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126</v>
      </c>
      <c r="C57" s="12">
        <v>7</v>
      </c>
      <c r="D57" s="8">
        <v>2.76</v>
      </c>
      <c r="E57" s="12">
        <v>4</v>
      </c>
      <c r="F57" s="8">
        <v>2.2200000000000002</v>
      </c>
      <c r="G57" s="12">
        <v>3</v>
      </c>
      <c r="H57" s="8">
        <v>4.2300000000000004</v>
      </c>
      <c r="I57" s="12">
        <v>0</v>
      </c>
    </row>
    <row r="58" spans="2:9" ht="15" customHeight="1" x14ac:dyDescent="0.2">
      <c r="B58" t="s">
        <v>110</v>
      </c>
      <c r="C58" s="12">
        <v>6</v>
      </c>
      <c r="D58" s="8">
        <v>2.36</v>
      </c>
      <c r="E58" s="12">
        <v>6</v>
      </c>
      <c r="F58" s="8">
        <v>3.33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176</v>
      </c>
      <c r="C59" s="12">
        <v>6</v>
      </c>
      <c r="D59" s="8">
        <v>2.36</v>
      </c>
      <c r="E59" s="12">
        <v>4</v>
      </c>
      <c r="F59" s="8">
        <v>2.2200000000000002</v>
      </c>
      <c r="G59" s="12">
        <v>2</v>
      </c>
      <c r="H59" s="8">
        <v>2.82</v>
      </c>
      <c r="I59" s="12">
        <v>0</v>
      </c>
    </row>
    <row r="60" spans="2:9" ht="15" customHeight="1" x14ac:dyDescent="0.2">
      <c r="B60" t="s">
        <v>111</v>
      </c>
      <c r="C60" s="12">
        <v>6</v>
      </c>
      <c r="D60" s="8">
        <v>2.36</v>
      </c>
      <c r="E60" s="12">
        <v>6</v>
      </c>
      <c r="F60" s="8">
        <v>3.33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139</v>
      </c>
      <c r="C61" s="12">
        <v>6</v>
      </c>
      <c r="D61" s="8">
        <v>2.36</v>
      </c>
      <c r="E61" s="12">
        <v>2</v>
      </c>
      <c r="F61" s="8">
        <v>1.1100000000000001</v>
      </c>
      <c r="G61" s="12">
        <v>4</v>
      </c>
      <c r="H61" s="8">
        <v>5.63</v>
      </c>
      <c r="I61" s="12">
        <v>0</v>
      </c>
    </row>
    <row r="62" spans="2:9" ht="15" customHeight="1" x14ac:dyDescent="0.2">
      <c r="B62" t="s">
        <v>177</v>
      </c>
      <c r="C62" s="12">
        <v>5</v>
      </c>
      <c r="D62" s="8">
        <v>1.97</v>
      </c>
      <c r="E62" s="12">
        <v>2</v>
      </c>
      <c r="F62" s="8">
        <v>1.1100000000000001</v>
      </c>
      <c r="G62" s="12">
        <v>3</v>
      </c>
      <c r="H62" s="8">
        <v>4.2300000000000004</v>
      </c>
      <c r="I62" s="12">
        <v>0</v>
      </c>
    </row>
    <row r="63" spans="2:9" ht="15" customHeight="1" x14ac:dyDescent="0.2">
      <c r="B63" t="s">
        <v>116</v>
      </c>
      <c r="C63" s="12">
        <v>5</v>
      </c>
      <c r="D63" s="8">
        <v>1.97</v>
      </c>
      <c r="E63" s="12">
        <v>4</v>
      </c>
      <c r="F63" s="8">
        <v>2.2200000000000002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119</v>
      </c>
      <c r="C64" s="12">
        <v>5</v>
      </c>
      <c r="D64" s="8">
        <v>1.97</v>
      </c>
      <c r="E64" s="12">
        <v>5</v>
      </c>
      <c r="F64" s="8">
        <v>2.78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134</v>
      </c>
      <c r="C65" s="12">
        <v>4</v>
      </c>
      <c r="D65" s="8">
        <v>1.57</v>
      </c>
      <c r="E65" s="12">
        <v>4</v>
      </c>
      <c r="F65" s="8">
        <v>2.2200000000000002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178</v>
      </c>
      <c r="C66" s="12">
        <v>4</v>
      </c>
      <c r="D66" s="8">
        <v>1.57</v>
      </c>
      <c r="E66" s="12">
        <v>4</v>
      </c>
      <c r="F66" s="8">
        <v>2.2200000000000002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162</v>
      </c>
      <c r="C67" s="12">
        <v>4</v>
      </c>
      <c r="D67" s="8">
        <v>1.57</v>
      </c>
      <c r="E67" s="12">
        <v>3</v>
      </c>
      <c r="F67" s="8">
        <v>1.67</v>
      </c>
      <c r="G67" s="12">
        <v>1</v>
      </c>
      <c r="H67" s="8">
        <v>1.41</v>
      </c>
      <c r="I67" s="12">
        <v>0</v>
      </c>
    </row>
    <row r="68" spans="2:9" ht="15" customHeight="1" x14ac:dyDescent="0.2">
      <c r="B68" t="s">
        <v>117</v>
      </c>
      <c r="C68" s="12">
        <v>4</v>
      </c>
      <c r="D68" s="8">
        <v>1.57</v>
      </c>
      <c r="E68" s="12">
        <v>4</v>
      </c>
      <c r="F68" s="8">
        <v>2.2200000000000002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4CD29-EACF-4D34-9914-6F1C44E9B834}">
  <sheetPr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244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64</v>
      </c>
      <c r="D6" s="8">
        <v>16.54</v>
      </c>
      <c r="E6" s="12">
        <v>22</v>
      </c>
      <c r="F6" s="8">
        <v>9.61</v>
      </c>
      <c r="G6" s="12">
        <v>42</v>
      </c>
      <c r="H6" s="8">
        <v>27.63</v>
      </c>
      <c r="I6" s="12">
        <v>0</v>
      </c>
    </row>
    <row r="7" spans="2:9" ht="15" customHeight="1" x14ac:dyDescent="0.2">
      <c r="B7" t="s">
        <v>30</v>
      </c>
      <c r="C7" s="12">
        <v>51</v>
      </c>
      <c r="D7" s="8">
        <v>13.18</v>
      </c>
      <c r="E7" s="12">
        <v>29</v>
      </c>
      <c r="F7" s="8">
        <v>12.66</v>
      </c>
      <c r="G7" s="12">
        <v>22</v>
      </c>
      <c r="H7" s="8">
        <v>14.47</v>
      </c>
      <c r="I7" s="12">
        <v>0</v>
      </c>
    </row>
    <row r="8" spans="2:9" ht="15" customHeight="1" x14ac:dyDescent="0.2">
      <c r="B8" t="s">
        <v>31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32</v>
      </c>
      <c r="C9" s="12">
        <v>4</v>
      </c>
      <c r="D9" s="8">
        <v>1.03</v>
      </c>
      <c r="E9" s="12">
        <v>2</v>
      </c>
      <c r="F9" s="8">
        <v>0.87</v>
      </c>
      <c r="G9" s="12">
        <v>2</v>
      </c>
      <c r="H9" s="8">
        <v>1.32</v>
      </c>
      <c r="I9" s="12">
        <v>0</v>
      </c>
    </row>
    <row r="10" spans="2:9" ht="15" customHeight="1" x14ac:dyDescent="0.2">
      <c r="B10" t="s">
        <v>33</v>
      </c>
      <c r="C10" s="12">
        <v>4</v>
      </c>
      <c r="D10" s="8">
        <v>1.03</v>
      </c>
      <c r="E10" s="12">
        <v>0</v>
      </c>
      <c r="F10" s="8">
        <v>0</v>
      </c>
      <c r="G10" s="12">
        <v>4</v>
      </c>
      <c r="H10" s="8">
        <v>2.63</v>
      </c>
      <c r="I10" s="12">
        <v>0</v>
      </c>
    </row>
    <row r="11" spans="2:9" ht="15" customHeight="1" x14ac:dyDescent="0.2">
      <c r="B11" t="s">
        <v>34</v>
      </c>
      <c r="C11" s="12">
        <v>90</v>
      </c>
      <c r="D11" s="8">
        <v>23.26</v>
      </c>
      <c r="E11" s="12">
        <v>47</v>
      </c>
      <c r="F11" s="8">
        <v>20.52</v>
      </c>
      <c r="G11" s="12">
        <v>43</v>
      </c>
      <c r="H11" s="8">
        <v>28.29</v>
      </c>
      <c r="I11" s="12">
        <v>0</v>
      </c>
    </row>
    <row r="12" spans="2:9" ht="15" customHeight="1" x14ac:dyDescent="0.2">
      <c r="B12" t="s">
        <v>35</v>
      </c>
      <c r="C12" s="12">
        <v>1</v>
      </c>
      <c r="D12" s="8">
        <v>0.26</v>
      </c>
      <c r="E12" s="12">
        <v>0</v>
      </c>
      <c r="F12" s="8">
        <v>0</v>
      </c>
      <c r="G12" s="12">
        <v>1</v>
      </c>
      <c r="H12" s="8">
        <v>0.66</v>
      </c>
      <c r="I12" s="12">
        <v>0</v>
      </c>
    </row>
    <row r="13" spans="2:9" ht="15" customHeight="1" x14ac:dyDescent="0.2">
      <c r="B13" t="s">
        <v>36</v>
      </c>
      <c r="C13" s="12">
        <v>20</v>
      </c>
      <c r="D13" s="8">
        <v>5.17</v>
      </c>
      <c r="E13" s="12">
        <v>10</v>
      </c>
      <c r="F13" s="8">
        <v>4.37</v>
      </c>
      <c r="G13" s="12">
        <v>10</v>
      </c>
      <c r="H13" s="8">
        <v>6.58</v>
      </c>
      <c r="I13" s="12">
        <v>0</v>
      </c>
    </row>
    <row r="14" spans="2:9" ht="15" customHeight="1" x14ac:dyDescent="0.2">
      <c r="B14" t="s">
        <v>37</v>
      </c>
      <c r="C14" s="12">
        <v>15</v>
      </c>
      <c r="D14" s="8">
        <v>3.88</v>
      </c>
      <c r="E14" s="12">
        <v>11</v>
      </c>
      <c r="F14" s="8">
        <v>4.8</v>
      </c>
      <c r="G14" s="12">
        <v>4</v>
      </c>
      <c r="H14" s="8">
        <v>2.63</v>
      </c>
      <c r="I14" s="12">
        <v>0</v>
      </c>
    </row>
    <row r="15" spans="2:9" ht="15" customHeight="1" x14ac:dyDescent="0.2">
      <c r="B15" t="s">
        <v>38</v>
      </c>
      <c r="C15" s="12">
        <v>36</v>
      </c>
      <c r="D15" s="8">
        <v>9.3000000000000007</v>
      </c>
      <c r="E15" s="12">
        <v>33</v>
      </c>
      <c r="F15" s="8">
        <v>14.41</v>
      </c>
      <c r="G15" s="12">
        <v>2</v>
      </c>
      <c r="H15" s="8">
        <v>1.32</v>
      </c>
      <c r="I15" s="12">
        <v>0</v>
      </c>
    </row>
    <row r="16" spans="2:9" ht="15" customHeight="1" x14ac:dyDescent="0.2">
      <c r="B16" t="s">
        <v>39</v>
      </c>
      <c r="C16" s="12">
        <v>56</v>
      </c>
      <c r="D16" s="8">
        <v>14.47</v>
      </c>
      <c r="E16" s="12">
        <v>47</v>
      </c>
      <c r="F16" s="8">
        <v>20.52</v>
      </c>
      <c r="G16" s="12">
        <v>9</v>
      </c>
      <c r="H16" s="8">
        <v>5.92</v>
      </c>
      <c r="I16" s="12">
        <v>0</v>
      </c>
    </row>
    <row r="17" spans="2:9" ht="15" customHeight="1" x14ac:dyDescent="0.2">
      <c r="B17" t="s">
        <v>40</v>
      </c>
      <c r="C17" s="12">
        <v>13</v>
      </c>
      <c r="D17" s="8">
        <v>3.36</v>
      </c>
      <c r="E17" s="12">
        <v>7</v>
      </c>
      <c r="F17" s="8">
        <v>3.06</v>
      </c>
      <c r="G17" s="12">
        <v>3</v>
      </c>
      <c r="H17" s="8">
        <v>1.97</v>
      </c>
      <c r="I17" s="12">
        <v>0</v>
      </c>
    </row>
    <row r="18" spans="2:9" ht="15" customHeight="1" x14ac:dyDescent="0.2">
      <c r="B18" t="s">
        <v>41</v>
      </c>
      <c r="C18" s="12">
        <v>16</v>
      </c>
      <c r="D18" s="8">
        <v>4.13</v>
      </c>
      <c r="E18" s="12">
        <v>11</v>
      </c>
      <c r="F18" s="8">
        <v>4.8</v>
      </c>
      <c r="G18" s="12">
        <v>3</v>
      </c>
      <c r="H18" s="8">
        <v>1.97</v>
      </c>
      <c r="I18" s="12">
        <v>0</v>
      </c>
    </row>
    <row r="19" spans="2:9" ht="15" customHeight="1" x14ac:dyDescent="0.2">
      <c r="B19" t="s">
        <v>42</v>
      </c>
      <c r="C19" s="12">
        <v>17</v>
      </c>
      <c r="D19" s="8">
        <v>4.3899999999999997</v>
      </c>
      <c r="E19" s="12">
        <v>10</v>
      </c>
      <c r="F19" s="8">
        <v>4.37</v>
      </c>
      <c r="G19" s="12">
        <v>7</v>
      </c>
      <c r="H19" s="8">
        <v>4.6100000000000003</v>
      </c>
      <c r="I19" s="12">
        <v>0</v>
      </c>
    </row>
    <row r="20" spans="2:9" ht="15" customHeight="1" x14ac:dyDescent="0.2">
      <c r="B20" s="9" t="s">
        <v>223</v>
      </c>
      <c r="C20" s="12">
        <f>SUM(LTBL_19368[総数／事業所数])</f>
        <v>387</v>
      </c>
      <c r="E20" s="12">
        <f>SUBTOTAL(109,LTBL_19368[個人／事業所数])</f>
        <v>229</v>
      </c>
      <c r="G20" s="12">
        <f>SUBTOTAL(109,LTBL_19368[法人／事業所数])</f>
        <v>152</v>
      </c>
      <c r="I20" s="12">
        <f>SUBTOTAL(109,LTBL_19368[法人以外の団体／事業所数])</f>
        <v>0</v>
      </c>
    </row>
    <row r="21" spans="2:9" ht="15" customHeight="1" x14ac:dyDescent="0.2">
      <c r="E21" s="11">
        <f>LTBL_19368[[#Totals],[個人／事業所数]]/LTBL_19368[[#Totals],[総数／事業所数]]</f>
        <v>0.59173126614987082</v>
      </c>
      <c r="G21" s="11">
        <f>LTBL_19368[[#Totals],[法人／事業所数]]/LTBL_19368[[#Totals],[総数／事業所数]]</f>
        <v>0.39276485788113696</v>
      </c>
      <c r="I21" s="11">
        <f>LTBL_19368[[#Totals],[法人以外の団体／事業所数]]/LTBL_19368[[#Totals],[総数／事業所数]]</f>
        <v>0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66</v>
      </c>
      <c r="C24" s="12">
        <v>47</v>
      </c>
      <c r="D24" s="8">
        <v>12.14</v>
      </c>
      <c r="E24" s="12">
        <v>43</v>
      </c>
      <c r="F24" s="8">
        <v>18.78</v>
      </c>
      <c r="G24" s="12">
        <v>4</v>
      </c>
      <c r="H24" s="8">
        <v>2.63</v>
      </c>
      <c r="I24" s="12">
        <v>0</v>
      </c>
    </row>
    <row r="25" spans="2:9" ht="15" customHeight="1" x14ac:dyDescent="0.2">
      <c r="B25" t="s">
        <v>51</v>
      </c>
      <c r="C25" s="12">
        <v>36</v>
      </c>
      <c r="D25" s="8">
        <v>9.3000000000000007</v>
      </c>
      <c r="E25" s="12">
        <v>8</v>
      </c>
      <c r="F25" s="8">
        <v>3.49</v>
      </c>
      <c r="G25" s="12">
        <v>28</v>
      </c>
      <c r="H25" s="8">
        <v>18.420000000000002</v>
      </c>
      <c r="I25" s="12">
        <v>0</v>
      </c>
    </row>
    <row r="26" spans="2:9" ht="15" customHeight="1" x14ac:dyDescent="0.2">
      <c r="B26" t="s">
        <v>60</v>
      </c>
      <c r="C26" s="12">
        <v>32</v>
      </c>
      <c r="D26" s="8">
        <v>8.27</v>
      </c>
      <c r="E26" s="12">
        <v>19</v>
      </c>
      <c r="F26" s="8">
        <v>8.3000000000000007</v>
      </c>
      <c r="G26" s="12">
        <v>13</v>
      </c>
      <c r="H26" s="8">
        <v>8.5500000000000007</v>
      </c>
      <c r="I26" s="12">
        <v>0</v>
      </c>
    </row>
    <row r="27" spans="2:9" ht="15" customHeight="1" x14ac:dyDescent="0.2">
      <c r="B27" t="s">
        <v>65</v>
      </c>
      <c r="C27" s="12">
        <v>29</v>
      </c>
      <c r="D27" s="8">
        <v>7.49</v>
      </c>
      <c r="E27" s="12">
        <v>29</v>
      </c>
      <c r="F27" s="8">
        <v>12.66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58</v>
      </c>
      <c r="C28" s="12">
        <v>23</v>
      </c>
      <c r="D28" s="8">
        <v>5.94</v>
      </c>
      <c r="E28" s="12">
        <v>17</v>
      </c>
      <c r="F28" s="8">
        <v>7.42</v>
      </c>
      <c r="G28" s="12">
        <v>6</v>
      </c>
      <c r="H28" s="8">
        <v>3.95</v>
      </c>
      <c r="I28" s="12">
        <v>0</v>
      </c>
    </row>
    <row r="29" spans="2:9" ht="15" customHeight="1" x14ac:dyDescent="0.2">
      <c r="B29" t="s">
        <v>52</v>
      </c>
      <c r="C29" s="12">
        <v>19</v>
      </c>
      <c r="D29" s="8">
        <v>4.91</v>
      </c>
      <c r="E29" s="12">
        <v>11</v>
      </c>
      <c r="F29" s="8">
        <v>4.8</v>
      </c>
      <c r="G29" s="12">
        <v>8</v>
      </c>
      <c r="H29" s="8">
        <v>5.26</v>
      </c>
      <c r="I29" s="12">
        <v>0</v>
      </c>
    </row>
    <row r="30" spans="2:9" ht="15" customHeight="1" x14ac:dyDescent="0.2">
      <c r="B30" t="s">
        <v>61</v>
      </c>
      <c r="C30" s="12">
        <v>18</v>
      </c>
      <c r="D30" s="8">
        <v>4.6500000000000004</v>
      </c>
      <c r="E30" s="12">
        <v>10</v>
      </c>
      <c r="F30" s="8">
        <v>4.37</v>
      </c>
      <c r="G30" s="12">
        <v>8</v>
      </c>
      <c r="H30" s="8">
        <v>5.26</v>
      </c>
      <c r="I30" s="12">
        <v>0</v>
      </c>
    </row>
    <row r="31" spans="2:9" ht="15" customHeight="1" x14ac:dyDescent="0.2">
      <c r="B31" t="s">
        <v>57</v>
      </c>
      <c r="C31" s="12">
        <v>13</v>
      </c>
      <c r="D31" s="8">
        <v>3.36</v>
      </c>
      <c r="E31" s="12">
        <v>7</v>
      </c>
      <c r="F31" s="8">
        <v>3.06</v>
      </c>
      <c r="G31" s="12">
        <v>6</v>
      </c>
      <c r="H31" s="8">
        <v>3.95</v>
      </c>
      <c r="I31" s="12">
        <v>0</v>
      </c>
    </row>
    <row r="32" spans="2:9" ht="15" customHeight="1" x14ac:dyDescent="0.2">
      <c r="B32" t="s">
        <v>67</v>
      </c>
      <c r="C32" s="12">
        <v>13</v>
      </c>
      <c r="D32" s="8">
        <v>3.36</v>
      </c>
      <c r="E32" s="12">
        <v>7</v>
      </c>
      <c r="F32" s="8">
        <v>3.06</v>
      </c>
      <c r="G32" s="12">
        <v>3</v>
      </c>
      <c r="H32" s="8">
        <v>1.97</v>
      </c>
      <c r="I32" s="12">
        <v>0</v>
      </c>
    </row>
    <row r="33" spans="2:9" ht="15" customHeight="1" x14ac:dyDescent="0.2">
      <c r="B33" t="s">
        <v>68</v>
      </c>
      <c r="C33" s="12">
        <v>11</v>
      </c>
      <c r="D33" s="8">
        <v>2.84</v>
      </c>
      <c r="E33" s="12">
        <v>11</v>
      </c>
      <c r="F33" s="8">
        <v>4.8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55</v>
      </c>
      <c r="C34" s="12">
        <v>10</v>
      </c>
      <c r="D34" s="8">
        <v>2.58</v>
      </c>
      <c r="E34" s="12">
        <v>6</v>
      </c>
      <c r="F34" s="8">
        <v>2.62</v>
      </c>
      <c r="G34" s="12">
        <v>4</v>
      </c>
      <c r="H34" s="8">
        <v>2.63</v>
      </c>
      <c r="I34" s="12">
        <v>0</v>
      </c>
    </row>
    <row r="35" spans="2:9" ht="15" customHeight="1" x14ac:dyDescent="0.2">
      <c r="B35" t="s">
        <v>53</v>
      </c>
      <c r="C35" s="12">
        <v>9</v>
      </c>
      <c r="D35" s="8">
        <v>2.33</v>
      </c>
      <c r="E35" s="12">
        <v>3</v>
      </c>
      <c r="F35" s="8">
        <v>1.31</v>
      </c>
      <c r="G35" s="12">
        <v>6</v>
      </c>
      <c r="H35" s="8">
        <v>3.95</v>
      </c>
      <c r="I35" s="12">
        <v>0</v>
      </c>
    </row>
    <row r="36" spans="2:9" ht="15" customHeight="1" x14ac:dyDescent="0.2">
      <c r="B36" t="s">
        <v>82</v>
      </c>
      <c r="C36" s="12">
        <v>9</v>
      </c>
      <c r="D36" s="8">
        <v>2.33</v>
      </c>
      <c r="E36" s="12">
        <v>6</v>
      </c>
      <c r="F36" s="8">
        <v>2.62</v>
      </c>
      <c r="G36" s="12">
        <v>3</v>
      </c>
      <c r="H36" s="8">
        <v>1.97</v>
      </c>
      <c r="I36" s="12">
        <v>0</v>
      </c>
    </row>
    <row r="37" spans="2:9" ht="15" customHeight="1" x14ac:dyDescent="0.2">
      <c r="B37" t="s">
        <v>59</v>
      </c>
      <c r="C37" s="12">
        <v>9</v>
      </c>
      <c r="D37" s="8">
        <v>2.33</v>
      </c>
      <c r="E37" s="12">
        <v>3</v>
      </c>
      <c r="F37" s="8">
        <v>1.31</v>
      </c>
      <c r="G37" s="12">
        <v>6</v>
      </c>
      <c r="H37" s="8">
        <v>3.95</v>
      </c>
      <c r="I37" s="12">
        <v>0</v>
      </c>
    </row>
    <row r="38" spans="2:9" ht="15" customHeight="1" x14ac:dyDescent="0.2">
      <c r="B38" t="s">
        <v>70</v>
      </c>
      <c r="C38" s="12">
        <v>9</v>
      </c>
      <c r="D38" s="8">
        <v>2.33</v>
      </c>
      <c r="E38" s="12">
        <v>9</v>
      </c>
      <c r="F38" s="8">
        <v>3.93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63</v>
      </c>
      <c r="C39" s="12">
        <v>8</v>
      </c>
      <c r="D39" s="8">
        <v>2.0699999999999998</v>
      </c>
      <c r="E39" s="12">
        <v>5</v>
      </c>
      <c r="F39" s="8">
        <v>2.1800000000000002</v>
      </c>
      <c r="G39" s="12">
        <v>3</v>
      </c>
      <c r="H39" s="8">
        <v>1.97</v>
      </c>
      <c r="I39" s="12">
        <v>0</v>
      </c>
    </row>
    <row r="40" spans="2:9" ht="15" customHeight="1" x14ac:dyDescent="0.2">
      <c r="B40" t="s">
        <v>62</v>
      </c>
      <c r="C40" s="12">
        <v>7</v>
      </c>
      <c r="D40" s="8">
        <v>1.81</v>
      </c>
      <c r="E40" s="12">
        <v>6</v>
      </c>
      <c r="F40" s="8">
        <v>2.62</v>
      </c>
      <c r="G40" s="12">
        <v>1</v>
      </c>
      <c r="H40" s="8">
        <v>0.66</v>
      </c>
      <c r="I40" s="12">
        <v>0</v>
      </c>
    </row>
    <row r="41" spans="2:9" ht="15" customHeight="1" x14ac:dyDescent="0.2">
      <c r="B41" t="s">
        <v>81</v>
      </c>
      <c r="C41" s="12">
        <v>7</v>
      </c>
      <c r="D41" s="8">
        <v>1.81</v>
      </c>
      <c r="E41" s="12">
        <v>4</v>
      </c>
      <c r="F41" s="8">
        <v>1.75</v>
      </c>
      <c r="G41" s="12">
        <v>3</v>
      </c>
      <c r="H41" s="8">
        <v>1.97</v>
      </c>
      <c r="I41" s="12">
        <v>0</v>
      </c>
    </row>
    <row r="42" spans="2:9" ht="15" customHeight="1" x14ac:dyDescent="0.2">
      <c r="B42" t="s">
        <v>74</v>
      </c>
      <c r="C42" s="12">
        <v>6</v>
      </c>
      <c r="D42" s="8">
        <v>1.55</v>
      </c>
      <c r="E42" s="12">
        <v>0</v>
      </c>
      <c r="F42" s="8">
        <v>0</v>
      </c>
      <c r="G42" s="12">
        <v>6</v>
      </c>
      <c r="H42" s="8">
        <v>3.95</v>
      </c>
      <c r="I42" s="12">
        <v>0</v>
      </c>
    </row>
    <row r="43" spans="2:9" ht="15" customHeight="1" x14ac:dyDescent="0.2">
      <c r="B43" t="s">
        <v>78</v>
      </c>
      <c r="C43" s="12">
        <v>5</v>
      </c>
      <c r="D43" s="8">
        <v>1.29</v>
      </c>
      <c r="E43" s="12">
        <v>2</v>
      </c>
      <c r="F43" s="8">
        <v>0.87</v>
      </c>
      <c r="G43" s="12">
        <v>3</v>
      </c>
      <c r="H43" s="8">
        <v>1.97</v>
      </c>
      <c r="I43" s="12">
        <v>0</v>
      </c>
    </row>
    <row r="44" spans="2:9" ht="15" customHeight="1" x14ac:dyDescent="0.2">
      <c r="B44" t="s">
        <v>86</v>
      </c>
      <c r="C44" s="12">
        <v>5</v>
      </c>
      <c r="D44" s="8">
        <v>1.29</v>
      </c>
      <c r="E44" s="12">
        <v>4</v>
      </c>
      <c r="F44" s="8">
        <v>1.75</v>
      </c>
      <c r="G44" s="12">
        <v>1</v>
      </c>
      <c r="H44" s="8">
        <v>0.66</v>
      </c>
      <c r="I44" s="12">
        <v>0</v>
      </c>
    </row>
    <row r="45" spans="2:9" ht="15" customHeight="1" x14ac:dyDescent="0.2">
      <c r="B45" t="s">
        <v>90</v>
      </c>
      <c r="C45" s="12">
        <v>5</v>
      </c>
      <c r="D45" s="8">
        <v>1.29</v>
      </c>
      <c r="E45" s="12">
        <v>2</v>
      </c>
      <c r="F45" s="8">
        <v>0.87</v>
      </c>
      <c r="G45" s="12">
        <v>2</v>
      </c>
      <c r="H45" s="8">
        <v>1.32</v>
      </c>
      <c r="I45" s="12">
        <v>0</v>
      </c>
    </row>
    <row r="46" spans="2:9" ht="15" customHeight="1" x14ac:dyDescent="0.2">
      <c r="B46" t="s">
        <v>69</v>
      </c>
      <c r="C46" s="12">
        <v>5</v>
      </c>
      <c r="D46" s="8">
        <v>1.29</v>
      </c>
      <c r="E46" s="12">
        <v>0</v>
      </c>
      <c r="F46" s="8">
        <v>0</v>
      </c>
      <c r="G46" s="12">
        <v>3</v>
      </c>
      <c r="H46" s="8">
        <v>1.97</v>
      </c>
      <c r="I46" s="12">
        <v>0</v>
      </c>
    </row>
    <row r="47" spans="2:9" ht="15" customHeight="1" x14ac:dyDescent="0.2">
      <c r="B47" t="s">
        <v>80</v>
      </c>
      <c r="C47" s="12">
        <v>5</v>
      </c>
      <c r="D47" s="8">
        <v>1.29</v>
      </c>
      <c r="E47" s="12">
        <v>1</v>
      </c>
      <c r="F47" s="8">
        <v>0.44</v>
      </c>
      <c r="G47" s="12">
        <v>4</v>
      </c>
      <c r="H47" s="8">
        <v>2.63</v>
      </c>
      <c r="I47" s="12">
        <v>0</v>
      </c>
    </row>
    <row r="50" spans="2:9" ht="33" customHeight="1" x14ac:dyDescent="0.2">
      <c r="B50" t="s">
        <v>225</v>
      </c>
      <c r="C50" s="10" t="s">
        <v>44</v>
      </c>
      <c r="D50" s="10" t="s">
        <v>45</v>
      </c>
      <c r="E50" s="10" t="s">
        <v>46</v>
      </c>
      <c r="F50" s="10" t="s">
        <v>47</v>
      </c>
      <c r="G50" s="10" t="s">
        <v>48</v>
      </c>
      <c r="H50" s="10" t="s">
        <v>49</v>
      </c>
      <c r="I50" s="10" t="s">
        <v>50</v>
      </c>
    </row>
    <row r="51" spans="2:9" ht="15" customHeight="1" x14ac:dyDescent="0.2">
      <c r="B51" t="s">
        <v>123</v>
      </c>
      <c r="C51" s="12">
        <v>23</v>
      </c>
      <c r="D51" s="8">
        <v>5.94</v>
      </c>
      <c r="E51" s="12">
        <v>21</v>
      </c>
      <c r="F51" s="8">
        <v>9.17</v>
      </c>
      <c r="G51" s="12">
        <v>2</v>
      </c>
      <c r="H51" s="8">
        <v>1.32</v>
      </c>
      <c r="I51" s="12">
        <v>0</v>
      </c>
    </row>
    <row r="52" spans="2:9" ht="15" customHeight="1" x14ac:dyDescent="0.2">
      <c r="B52" t="s">
        <v>122</v>
      </c>
      <c r="C52" s="12">
        <v>16</v>
      </c>
      <c r="D52" s="8">
        <v>4.13</v>
      </c>
      <c r="E52" s="12">
        <v>16</v>
      </c>
      <c r="F52" s="8">
        <v>6.99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107</v>
      </c>
      <c r="C53" s="12">
        <v>15</v>
      </c>
      <c r="D53" s="8">
        <v>3.88</v>
      </c>
      <c r="E53" s="12">
        <v>1</v>
      </c>
      <c r="F53" s="8">
        <v>0.44</v>
      </c>
      <c r="G53" s="12">
        <v>14</v>
      </c>
      <c r="H53" s="8">
        <v>9.2100000000000009</v>
      </c>
      <c r="I53" s="12">
        <v>0</v>
      </c>
    </row>
    <row r="54" spans="2:9" ht="15" customHeight="1" x14ac:dyDescent="0.2">
      <c r="B54" t="s">
        <v>114</v>
      </c>
      <c r="C54" s="12">
        <v>11</v>
      </c>
      <c r="D54" s="8">
        <v>2.84</v>
      </c>
      <c r="E54" s="12">
        <v>7</v>
      </c>
      <c r="F54" s="8">
        <v>3.06</v>
      </c>
      <c r="G54" s="12">
        <v>4</v>
      </c>
      <c r="H54" s="8">
        <v>2.63</v>
      </c>
      <c r="I54" s="12">
        <v>0</v>
      </c>
    </row>
    <row r="55" spans="2:9" ht="15" customHeight="1" x14ac:dyDescent="0.2">
      <c r="B55" t="s">
        <v>115</v>
      </c>
      <c r="C55" s="12">
        <v>10</v>
      </c>
      <c r="D55" s="8">
        <v>2.58</v>
      </c>
      <c r="E55" s="12">
        <v>8</v>
      </c>
      <c r="F55" s="8">
        <v>3.49</v>
      </c>
      <c r="G55" s="12">
        <v>2</v>
      </c>
      <c r="H55" s="8">
        <v>1.32</v>
      </c>
      <c r="I55" s="12">
        <v>0</v>
      </c>
    </row>
    <row r="56" spans="2:9" ht="15" customHeight="1" x14ac:dyDescent="0.2">
      <c r="B56" t="s">
        <v>108</v>
      </c>
      <c r="C56" s="12">
        <v>9</v>
      </c>
      <c r="D56" s="8">
        <v>2.33</v>
      </c>
      <c r="E56" s="12">
        <v>2</v>
      </c>
      <c r="F56" s="8">
        <v>0.87</v>
      </c>
      <c r="G56" s="12">
        <v>7</v>
      </c>
      <c r="H56" s="8">
        <v>4.6100000000000003</v>
      </c>
      <c r="I56" s="12">
        <v>0</v>
      </c>
    </row>
    <row r="57" spans="2:9" ht="15" customHeight="1" x14ac:dyDescent="0.2">
      <c r="B57" t="s">
        <v>129</v>
      </c>
      <c r="C57" s="12">
        <v>9</v>
      </c>
      <c r="D57" s="8">
        <v>2.33</v>
      </c>
      <c r="E57" s="12">
        <v>6</v>
      </c>
      <c r="F57" s="8">
        <v>2.62</v>
      </c>
      <c r="G57" s="12">
        <v>3</v>
      </c>
      <c r="H57" s="8">
        <v>1.97</v>
      </c>
      <c r="I57" s="12">
        <v>0</v>
      </c>
    </row>
    <row r="58" spans="2:9" ht="15" customHeight="1" x14ac:dyDescent="0.2">
      <c r="B58" t="s">
        <v>126</v>
      </c>
      <c r="C58" s="12">
        <v>9</v>
      </c>
      <c r="D58" s="8">
        <v>2.33</v>
      </c>
      <c r="E58" s="12">
        <v>9</v>
      </c>
      <c r="F58" s="8">
        <v>3.93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133</v>
      </c>
      <c r="C59" s="12">
        <v>8</v>
      </c>
      <c r="D59" s="8">
        <v>2.0699999999999998</v>
      </c>
      <c r="E59" s="12">
        <v>6</v>
      </c>
      <c r="F59" s="8">
        <v>2.62</v>
      </c>
      <c r="G59" s="12">
        <v>2</v>
      </c>
      <c r="H59" s="8">
        <v>1.32</v>
      </c>
      <c r="I59" s="12">
        <v>0</v>
      </c>
    </row>
    <row r="60" spans="2:9" ht="15" customHeight="1" x14ac:dyDescent="0.2">
      <c r="B60" t="s">
        <v>124</v>
      </c>
      <c r="C60" s="12">
        <v>8</v>
      </c>
      <c r="D60" s="8">
        <v>2.0699999999999998</v>
      </c>
      <c r="E60" s="12">
        <v>6</v>
      </c>
      <c r="F60" s="8">
        <v>2.62</v>
      </c>
      <c r="G60" s="12">
        <v>2</v>
      </c>
      <c r="H60" s="8">
        <v>1.32</v>
      </c>
      <c r="I60" s="12">
        <v>0</v>
      </c>
    </row>
    <row r="61" spans="2:9" ht="15" customHeight="1" x14ac:dyDescent="0.2">
      <c r="B61" t="s">
        <v>109</v>
      </c>
      <c r="C61" s="12">
        <v>7</v>
      </c>
      <c r="D61" s="8">
        <v>1.81</v>
      </c>
      <c r="E61" s="12">
        <v>4</v>
      </c>
      <c r="F61" s="8">
        <v>1.75</v>
      </c>
      <c r="G61" s="12">
        <v>3</v>
      </c>
      <c r="H61" s="8">
        <v>1.97</v>
      </c>
      <c r="I61" s="12">
        <v>0</v>
      </c>
    </row>
    <row r="62" spans="2:9" ht="15" customHeight="1" x14ac:dyDescent="0.2">
      <c r="B62" t="s">
        <v>119</v>
      </c>
      <c r="C62" s="12">
        <v>7</v>
      </c>
      <c r="D62" s="8">
        <v>1.81</v>
      </c>
      <c r="E62" s="12">
        <v>7</v>
      </c>
      <c r="F62" s="8">
        <v>3.06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120</v>
      </c>
      <c r="C63" s="12">
        <v>7</v>
      </c>
      <c r="D63" s="8">
        <v>1.81</v>
      </c>
      <c r="E63" s="12">
        <v>7</v>
      </c>
      <c r="F63" s="8">
        <v>3.06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121</v>
      </c>
      <c r="C64" s="12">
        <v>7</v>
      </c>
      <c r="D64" s="8">
        <v>1.81</v>
      </c>
      <c r="E64" s="12">
        <v>7</v>
      </c>
      <c r="F64" s="8">
        <v>3.06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148</v>
      </c>
      <c r="C65" s="12">
        <v>6</v>
      </c>
      <c r="D65" s="8">
        <v>1.55</v>
      </c>
      <c r="E65" s="12">
        <v>5</v>
      </c>
      <c r="F65" s="8">
        <v>2.1800000000000002</v>
      </c>
      <c r="G65" s="12">
        <v>1</v>
      </c>
      <c r="H65" s="8">
        <v>0.66</v>
      </c>
      <c r="I65" s="12">
        <v>0</v>
      </c>
    </row>
    <row r="66" spans="2:9" ht="15" customHeight="1" x14ac:dyDescent="0.2">
      <c r="B66" t="s">
        <v>112</v>
      </c>
      <c r="C66" s="12">
        <v>6</v>
      </c>
      <c r="D66" s="8">
        <v>1.55</v>
      </c>
      <c r="E66" s="12">
        <v>3</v>
      </c>
      <c r="F66" s="8">
        <v>1.31</v>
      </c>
      <c r="G66" s="12">
        <v>3</v>
      </c>
      <c r="H66" s="8">
        <v>1.97</v>
      </c>
      <c r="I66" s="12">
        <v>0</v>
      </c>
    </row>
    <row r="67" spans="2:9" ht="15" customHeight="1" x14ac:dyDescent="0.2">
      <c r="B67" t="s">
        <v>116</v>
      </c>
      <c r="C67" s="12">
        <v>6</v>
      </c>
      <c r="D67" s="8">
        <v>1.55</v>
      </c>
      <c r="E67" s="12">
        <v>3</v>
      </c>
      <c r="F67" s="8">
        <v>1.31</v>
      </c>
      <c r="G67" s="12">
        <v>3</v>
      </c>
      <c r="H67" s="8">
        <v>1.97</v>
      </c>
      <c r="I67" s="12">
        <v>0</v>
      </c>
    </row>
    <row r="68" spans="2:9" ht="15" customHeight="1" x14ac:dyDescent="0.2">
      <c r="B68" t="s">
        <v>125</v>
      </c>
      <c r="C68" s="12">
        <v>6</v>
      </c>
      <c r="D68" s="8">
        <v>1.55</v>
      </c>
      <c r="E68" s="12">
        <v>6</v>
      </c>
      <c r="F68" s="8">
        <v>2.62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110</v>
      </c>
      <c r="C69" s="12">
        <v>5</v>
      </c>
      <c r="D69" s="8">
        <v>1.29</v>
      </c>
      <c r="E69" s="12">
        <v>2</v>
      </c>
      <c r="F69" s="8">
        <v>0.87</v>
      </c>
      <c r="G69" s="12">
        <v>3</v>
      </c>
      <c r="H69" s="8">
        <v>1.97</v>
      </c>
      <c r="I69" s="12">
        <v>0</v>
      </c>
    </row>
    <row r="70" spans="2:9" ht="15" customHeight="1" x14ac:dyDescent="0.2">
      <c r="B70" t="s">
        <v>179</v>
      </c>
      <c r="C70" s="12">
        <v>5</v>
      </c>
      <c r="D70" s="8">
        <v>1.29</v>
      </c>
      <c r="E70" s="12">
        <v>3</v>
      </c>
      <c r="F70" s="8">
        <v>1.31</v>
      </c>
      <c r="G70" s="12">
        <v>2</v>
      </c>
      <c r="H70" s="8">
        <v>1.32</v>
      </c>
      <c r="I70" s="12">
        <v>0</v>
      </c>
    </row>
    <row r="71" spans="2:9" ht="15" customHeight="1" x14ac:dyDescent="0.2">
      <c r="B71" t="s">
        <v>144</v>
      </c>
      <c r="C71" s="12">
        <v>5</v>
      </c>
      <c r="D71" s="8">
        <v>1.29</v>
      </c>
      <c r="E71" s="12">
        <v>5</v>
      </c>
      <c r="F71" s="8">
        <v>2.1800000000000002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145</v>
      </c>
      <c r="C72" s="12">
        <v>5</v>
      </c>
      <c r="D72" s="8">
        <v>1.29</v>
      </c>
      <c r="E72" s="12">
        <v>2</v>
      </c>
      <c r="F72" s="8">
        <v>0.87</v>
      </c>
      <c r="G72" s="12">
        <v>3</v>
      </c>
      <c r="H72" s="8">
        <v>1.97</v>
      </c>
      <c r="I72" s="12">
        <v>0</v>
      </c>
    </row>
    <row r="73" spans="2:9" ht="15" customHeight="1" x14ac:dyDescent="0.2">
      <c r="B73" t="s">
        <v>111</v>
      </c>
      <c r="C73" s="12">
        <v>5</v>
      </c>
      <c r="D73" s="8">
        <v>1.29</v>
      </c>
      <c r="E73" s="12">
        <v>4</v>
      </c>
      <c r="F73" s="8">
        <v>1.75</v>
      </c>
      <c r="G73" s="12">
        <v>1</v>
      </c>
      <c r="H73" s="8">
        <v>0.66</v>
      </c>
      <c r="I73" s="12">
        <v>0</v>
      </c>
    </row>
    <row r="74" spans="2:9" ht="15" customHeight="1" x14ac:dyDescent="0.2">
      <c r="B74" t="s">
        <v>139</v>
      </c>
      <c r="C74" s="12">
        <v>5</v>
      </c>
      <c r="D74" s="8">
        <v>1.29</v>
      </c>
      <c r="E74" s="12">
        <v>1</v>
      </c>
      <c r="F74" s="8">
        <v>0.44</v>
      </c>
      <c r="G74" s="12">
        <v>4</v>
      </c>
      <c r="H74" s="8">
        <v>2.63</v>
      </c>
      <c r="I74" s="12">
        <v>0</v>
      </c>
    </row>
    <row r="75" spans="2:9" ht="15" customHeight="1" x14ac:dyDescent="0.2">
      <c r="B75" t="s">
        <v>180</v>
      </c>
      <c r="C75" s="12">
        <v>5</v>
      </c>
      <c r="D75" s="8">
        <v>1.29</v>
      </c>
      <c r="E75" s="12">
        <v>5</v>
      </c>
      <c r="F75" s="8">
        <v>2.1800000000000002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181</v>
      </c>
      <c r="C76" s="12">
        <v>5</v>
      </c>
      <c r="D76" s="8">
        <v>1.29</v>
      </c>
      <c r="E76" s="12">
        <v>4</v>
      </c>
      <c r="F76" s="8">
        <v>1.75</v>
      </c>
      <c r="G76" s="12">
        <v>1</v>
      </c>
      <c r="H76" s="8">
        <v>0.66</v>
      </c>
      <c r="I76" s="12">
        <v>0</v>
      </c>
    </row>
    <row r="78" spans="2:9" ht="15" customHeight="1" x14ac:dyDescent="0.2">
      <c r="B78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5ABA0-C06E-4F86-BA26-14E2D06AE011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245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113</v>
      </c>
      <c r="D6" s="8">
        <v>12.93</v>
      </c>
      <c r="E6" s="12">
        <v>29</v>
      </c>
      <c r="F6" s="8">
        <v>6.61</v>
      </c>
      <c r="G6" s="12">
        <v>84</v>
      </c>
      <c r="H6" s="8">
        <v>19.670000000000002</v>
      </c>
      <c r="I6" s="12">
        <v>0</v>
      </c>
    </row>
    <row r="7" spans="2:9" ht="15" customHeight="1" x14ac:dyDescent="0.2">
      <c r="B7" t="s">
        <v>30</v>
      </c>
      <c r="C7" s="12">
        <v>56</v>
      </c>
      <c r="D7" s="8">
        <v>6.41</v>
      </c>
      <c r="E7" s="12">
        <v>16</v>
      </c>
      <c r="F7" s="8">
        <v>3.64</v>
      </c>
      <c r="G7" s="12">
        <v>40</v>
      </c>
      <c r="H7" s="8">
        <v>9.3699999999999992</v>
      </c>
      <c r="I7" s="12">
        <v>0</v>
      </c>
    </row>
    <row r="8" spans="2:9" ht="15" customHeight="1" x14ac:dyDescent="0.2">
      <c r="B8" t="s">
        <v>31</v>
      </c>
      <c r="C8" s="12">
        <v>2</v>
      </c>
      <c r="D8" s="8">
        <v>0.23</v>
      </c>
      <c r="E8" s="12">
        <v>0</v>
      </c>
      <c r="F8" s="8">
        <v>0</v>
      </c>
      <c r="G8" s="12">
        <v>1</v>
      </c>
      <c r="H8" s="8">
        <v>0.23</v>
      </c>
      <c r="I8" s="12">
        <v>0</v>
      </c>
    </row>
    <row r="9" spans="2:9" ht="15" customHeight="1" x14ac:dyDescent="0.2">
      <c r="B9" t="s">
        <v>32</v>
      </c>
      <c r="C9" s="12">
        <v>5</v>
      </c>
      <c r="D9" s="8">
        <v>0.56999999999999995</v>
      </c>
      <c r="E9" s="12">
        <v>1</v>
      </c>
      <c r="F9" s="8">
        <v>0.23</v>
      </c>
      <c r="G9" s="12">
        <v>3</v>
      </c>
      <c r="H9" s="8">
        <v>0.7</v>
      </c>
      <c r="I9" s="12">
        <v>1</v>
      </c>
    </row>
    <row r="10" spans="2:9" ht="15" customHeight="1" x14ac:dyDescent="0.2">
      <c r="B10" t="s">
        <v>33</v>
      </c>
      <c r="C10" s="12">
        <v>9</v>
      </c>
      <c r="D10" s="8">
        <v>1.03</v>
      </c>
      <c r="E10" s="12">
        <v>2</v>
      </c>
      <c r="F10" s="8">
        <v>0.46</v>
      </c>
      <c r="G10" s="12">
        <v>7</v>
      </c>
      <c r="H10" s="8">
        <v>1.64</v>
      </c>
      <c r="I10" s="12">
        <v>0</v>
      </c>
    </row>
    <row r="11" spans="2:9" ht="15" customHeight="1" x14ac:dyDescent="0.2">
      <c r="B11" t="s">
        <v>34</v>
      </c>
      <c r="C11" s="12">
        <v>220</v>
      </c>
      <c r="D11" s="8">
        <v>25.17</v>
      </c>
      <c r="E11" s="12">
        <v>83</v>
      </c>
      <c r="F11" s="8">
        <v>18.91</v>
      </c>
      <c r="G11" s="12">
        <v>137</v>
      </c>
      <c r="H11" s="8">
        <v>32.08</v>
      </c>
      <c r="I11" s="12">
        <v>0</v>
      </c>
    </row>
    <row r="12" spans="2:9" ht="15" customHeight="1" x14ac:dyDescent="0.2">
      <c r="B12" t="s">
        <v>35</v>
      </c>
      <c r="C12" s="12">
        <v>6</v>
      </c>
      <c r="D12" s="8">
        <v>0.69</v>
      </c>
      <c r="E12" s="12">
        <v>1</v>
      </c>
      <c r="F12" s="8">
        <v>0.23</v>
      </c>
      <c r="G12" s="12">
        <v>5</v>
      </c>
      <c r="H12" s="8">
        <v>1.17</v>
      </c>
      <c r="I12" s="12">
        <v>0</v>
      </c>
    </row>
    <row r="13" spans="2:9" ht="15" customHeight="1" x14ac:dyDescent="0.2">
      <c r="B13" t="s">
        <v>36</v>
      </c>
      <c r="C13" s="12">
        <v>102</v>
      </c>
      <c r="D13" s="8">
        <v>11.67</v>
      </c>
      <c r="E13" s="12">
        <v>56</v>
      </c>
      <c r="F13" s="8">
        <v>12.76</v>
      </c>
      <c r="G13" s="12">
        <v>45</v>
      </c>
      <c r="H13" s="8">
        <v>10.54</v>
      </c>
      <c r="I13" s="12">
        <v>1</v>
      </c>
    </row>
    <row r="14" spans="2:9" ht="15" customHeight="1" x14ac:dyDescent="0.2">
      <c r="B14" t="s">
        <v>37</v>
      </c>
      <c r="C14" s="12">
        <v>30</v>
      </c>
      <c r="D14" s="8">
        <v>3.43</v>
      </c>
      <c r="E14" s="12">
        <v>16</v>
      </c>
      <c r="F14" s="8">
        <v>3.64</v>
      </c>
      <c r="G14" s="12">
        <v>14</v>
      </c>
      <c r="H14" s="8">
        <v>3.28</v>
      </c>
      <c r="I14" s="12">
        <v>0</v>
      </c>
    </row>
    <row r="15" spans="2:9" ht="15" customHeight="1" x14ac:dyDescent="0.2">
      <c r="B15" t="s">
        <v>38</v>
      </c>
      <c r="C15" s="12">
        <v>124</v>
      </c>
      <c r="D15" s="8">
        <v>14.19</v>
      </c>
      <c r="E15" s="12">
        <v>103</v>
      </c>
      <c r="F15" s="8">
        <v>23.46</v>
      </c>
      <c r="G15" s="12">
        <v>21</v>
      </c>
      <c r="H15" s="8">
        <v>4.92</v>
      </c>
      <c r="I15" s="12">
        <v>0</v>
      </c>
    </row>
    <row r="16" spans="2:9" ht="15" customHeight="1" x14ac:dyDescent="0.2">
      <c r="B16" t="s">
        <v>39</v>
      </c>
      <c r="C16" s="12">
        <v>103</v>
      </c>
      <c r="D16" s="8">
        <v>11.78</v>
      </c>
      <c r="E16" s="12">
        <v>76</v>
      </c>
      <c r="F16" s="8">
        <v>17.309999999999999</v>
      </c>
      <c r="G16" s="12">
        <v>25</v>
      </c>
      <c r="H16" s="8">
        <v>5.85</v>
      </c>
      <c r="I16" s="12">
        <v>0</v>
      </c>
    </row>
    <row r="17" spans="2:9" ht="15" customHeight="1" x14ac:dyDescent="0.2">
      <c r="B17" t="s">
        <v>40</v>
      </c>
      <c r="C17" s="12">
        <v>37</v>
      </c>
      <c r="D17" s="8">
        <v>4.2300000000000004</v>
      </c>
      <c r="E17" s="12">
        <v>22</v>
      </c>
      <c r="F17" s="8">
        <v>5.01</v>
      </c>
      <c r="G17" s="12">
        <v>14</v>
      </c>
      <c r="H17" s="8">
        <v>3.28</v>
      </c>
      <c r="I17" s="12">
        <v>0</v>
      </c>
    </row>
    <row r="18" spans="2:9" ht="15" customHeight="1" x14ac:dyDescent="0.2">
      <c r="B18" t="s">
        <v>41</v>
      </c>
      <c r="C18" s="12">
        <v>20</v>
      </c>
      <c r="D18" s="8">
        <v>2.29</v>
      </c>
      <c r="E18" s="12">
        <v>13</v>
      </c>
      <c r="F18" s="8">
        <v>2.96</v>
      </c>
      <c r="G18" s="12">
        <v>5</v>
      </c>
      <c r="H18" s="8">
        <v>1.17</v>
      </c>
      <c r="I18" s="12">
        <v>0</v>
      </c>
    </row>
    <row r="19" spans="2:9" ht="15" customHeight="1" x14ac:dyDescent="0.2">
      <c r="B19" t="s">
        <v>42</v>
      </c>
      <c r="C19" s="12">
        <v>47</v>
      </c>
      <c r="D19" s="8">
        <v>5.38</v>
      </c>
      <c r="E19" s="12">
        <v>21</v>
      </c>
      <c r="F19" s="8">
        <v>4.78</v>
      </c>
      <c r="G19" s="12">
        <v>26</v>
      </c>
      <c r="H19" s="8">
        <v>6.09</v>
      </c>
      <c r="I19" s="12">
        <v>0</v>
      </c>
    </row>
    <row r="20" spans="2:9" ht="15" customHeight="1" x14ac:dyDescent="0.2">
      <c r="B20" s="9" t="s">
        <v>223</v>
      </c>
      <c r="C20" s="12">
        <f>SUM(LTBL_19384[総数／事業所数])</f>
        <v>874</v>
      </c>
      <c r="E20" s="12">
        <f>SUBTOTAL(109,LTBL_19384[個人／事業所数])</f>
        <v>439</v>
      </c>
      <c r="G20" s="12">
        <f>SUBTOTAL(109,LTBL_19384[法人／事業所数])</f>
        <v>427</v>
      </c>
      <c r="I20" s="12">
        <f>SUBTOTAL(109,LTBL_19384[法人以外の団体／事業所数])</f>
        <v>2</v>
      </c>
    </row>
    <row r="21" spans="2:9" ht="15" customHeight="1" x14ac:dyDescent="0.2">
      <c r="E21" s="11">
        <f>LTBL_19384[[#Totals],[個人／事業所数]]/LTBL_19384[[#Totals],[総数／事業所数]]</f>
        <v>0.50228832951945079</v>
      </c>
      <c r="G21" s="11">
        <f>LTBL_19384[[#Totals],[法人／事業所数]]/LTBL_19384[[#Totals],[総数／事業所数]]</f>
        <v>0.48855835240274598</v>
      </c>
      <c r="I21" s="11">
        <f>LTBL_19384[[#Totals],[法人以外の団体／事業所数]]/LTBL_19384[[#Totals],[総数／事業所数]]</f>
        <v>2.2883295194508009E-3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65</v>
      </c>
      <c r="C24" s="12">
        <v>120</v>
      </c>
      <c r="D24" s="8">
        <v>13.73</v>
      </c>
      <c r="E24" s="12">
        <v>103</v>
      </c>
      <c r="F24" s="8">
        <v>23.46</v>
      </c>
      <c r="G24" s="12">
        <v>17</v>
      </c>
      <c r="H24" s="8">
        <v>3.98</v>
      </c>
      <c r="I24" s="12">
        <v>0</v>
      </c>
    </row>
    <row r="25" spans="2:9" ht="15" customHeight="1" x14ac:dyDescent="0.2">
      <c r="B25" t="s">
        <v>66</v>
      </c>
      <c r="C25" s="12">
        <v>90</v>
      </c>
      <c r="D25" s="8">
        <v>10.3</v>
      </c>
      <c r="E25" s="12">
        <v>73</v>
      </c>
      <c r="F25" s="8">
        <v>16.63</v>
      </c>
      <c r="G25" s="12">
        <v>17</v>
      </c>
      <c r="H25" s="8">
        <v>3.98</v>
      </c>
      <c r="I25" s="12">
        <v>0</v>
      </c>
    </row>
    <row r="26" spans="2:9" ht="15" customHeight="1" x14ac:dyDescent="0.2">
      <c r="B26" t="s">
        <v>61</v>
      </c>
      <c r="C26" s="12">
        <v>88</v>
      </c>
      <c r="D26" s="8">
        <v>10.07</v>
      </c>
      <c r="E26" s="12">
        <v>55</v>
      </c>
      <c r="F26" s="8">
        <v>12.53</v>
      </c>
      <c r="G26" s="12">
        <v>33</v>
      </c>
      <c r="H26" s="8">
        <v>7.73</v>
      </c>
      <c r="I26" s="12">
        <v>0</v>
      </c>
    </row>
    <row r="27" spans="2:9" ht="15" customHeight="1" x14ac:dyDescent="0.2">
      <c r="B27" t="s">
        <v>60</v>
      </c>
      <c r="C27" s="12">
        <v>62</v>
      </c>
      <c r="D27" s="8">
        <v>7.09</v>
      </c>
      <c r="E27" s="12">
        <v>23</v>
      </c>
      <c r="F27" s="8">
        <v>5.24</v>
      </c>
      <c r="G27" s="12">
        <v>39</v>
      </c>
      <c r="H27" s="8">
        <v>9.1300000000000008</v>
      </c>
      <c r="I27" s="12">
        <v>0</v>
      </c>
    </row>
    <row r="28" spans="2:9" ht="15" customHeight="1" x14ac:dyDescent="0.2">
      <c r="B28" t="s">
        <v>51</v>
      </c>
      <c r="C28" s="12">
        <v>58</v>
      </c>
      <c r="D28" s="8">
        <v>6.64</v>
      </c>
      <c r="E28" s="12">
        <v>9</v>
      </c>
      <c r="F28" s="8">
        <v>2.0499999999999998</v>
      </c>
      <c r="G28" s="12">
        <v>49</v>
      </c>
      <c r="H28" s="8">
        <v>11.48</v>
      </c>
      <c r="I28" s="12">
        <v>0</v>
      </c>
    </row>
    <row r="29" spans="2:9" ht="15" customHeight="1" x14ac:dyDescent="0.2">
      <c r="B29" t="s">
        <v>57</v>
      </c>
      <c r="C29" s="12">
        <v>41</v>
      </c>
      <c r="D29" s="8">
        <v>4.6900000000000004</v>
      </c>
      <c r="E29" s="12">
        <v>9</v>
      </c>
      <c r="F29" s="8">
        <v>2.0499999999999998</v>
      </c>
      <c r="G29" s="12">
        <v>32</v>
      </c>
      <c r="H29" s="8">
        <v>7.49</v>
      </c>
      <c r="I29" s="12">
        <v>0</v>
      </c>
    </row>
    <row r="30" spans="2:9" ht="15" customHeight="1" x14ac:dyDescent="0.2">
      <c r="B30" t="s">
        <v>59</v>
      </c>
      <c r="C30" s="12">
        <v>40</v>
      </c>
      <c r="D30" s="8">
        <v>4.58</v>
      </c>
      <c r="E30" s="12">
        <v>26</v>
      </c>
      <c r="F30" s="8">
        <v>5.92</v>
      </c>
      <c r="G30" s="12">
        <v>14</v>
      </c>
      <c r="H30" s="8">
        <v>3.28</v>
      </c>
      <c r="I30" s="12">
        <v>0</v>
      </c>
    </row>
    <row r="31" spans="2:9" ht="15" customHeight="1" x14ac:dyDescent="0.2">
      <c r="B31" t="s">
        <v>67</v>
      </c>
      <c r="C31" s="12">
        <v>37</v>
      </c>
      <c r="D31" s="8">
        <v>4.2300000000000004</v>
      </c>
      <c r="E31" s="12">
        <v>22</v>
      </c>
      <c r="F31" s="8">
        <v>5.01</v>
      </c>
      <c r="G31" s="12">
        <v>14</v>
      </c>
      <c r="H31" s="8">
        <v>3.28</v>
      </c>
      <c r="I31" s="12">
        <v>0</v>
      </c>
    </row>
    <row r="32" spans="2:9" ht="15" customHeight="1" x14ac:dyDescent="0.2">
      <c r="B32" t="s">
        <v>53</v>
      </c>
      <c r="C32" s="12">
        <v>28</v>
      </c>
      <c r="D32" s="8">
        <v>3.2</v>
      </c>
      <c r="E32" s="12">
        <v>6</v>
      </c>
      <c r="F32" s="8">
        <v>1.37</v>
      </c>
      <c r="G32" s="12">
        <v>22</v>
      </c>
      <c r="H32" s="8">
        <v>5.15</v>
      </c>
      <c r="I32" s="12">
        <v>0</v>
      </c>
    </row>
    <row r="33" spans="2:9" ht="15" customHeight="1" x14ac:dyDescent="0.2">
      <c r="B33" t="s">
        <v>52</v>
      </c>
      <c r="C33" s="12">
        <v>27</v>
      </c>
      <c r="D33" s="8">
        <v>3.09</v>
      </c>
      <c r="E33" s="12">
        <v>14</v>
      </c>
      <c r="F33" s="8">
        <v>3.19</v>
      </c>
      <c r="G33" s="12">
        <v>13</v>
      </c>
      <c r="H33" s="8">
        <v>3.04</v>
      </c>
      <c r="I33" s="12">
        <v>0</v>
      </c>
    </row>
    <row r="34" spans="2:9" ht="15" customHeight="1" x14ac:dyDescent="0.2">
      <c r="B34" t="s">
        <v>55</v>
      </c>
      <c r="C34" s="12">
        <v>22</v>
      </c>
      <c r="D34" s="8">
        <v>2.52</v>
      </c>
      <c r="E34" s="12">
        <v>8</v>
      </c>
      <c r="F34" s="8">
        <v>1.82</v>
      </c>
      <c r="G34" s="12">
        <v>14</v>
      </c>
      <c r="H34" s="8">
        <v>3.28</v>
      </c>
      <c r="I34" s="12">
        <v>0</v>
      </c>
    </row>
    <row r="35" spans="2:9" ht="15" customHeight="1" x14ac:dyDescent="0.2">
      <c r="B35" t="s">
        <v>70</v>
      </c>
      <c r="C35" s="12">
        <v>19</v>
      </c>
      <c r="D35" s="8">
        <v>2.17</v>
      </c>
      <c r="E35" s="12">
        <v>17</v>
      </c>
      <c r="F35" s="8">
        <v>3.87</v>
      </c>
      <c r="G35" s="12">
        <v>2</v>
      </c>
      <c r="H35" s="8">
        <v>0.47</v>
      </c>
      <c r="I35" s="12">
        <v>0</v>
      </c>
    </row>
    <row r="36" spans="2:9" ht="15" customHeight="1" x14ac:dyDescent="0.2">
      <c r="B36" t="s">
        <v>63</v>
      </c>
      <c r="C36" s="12">
        <v>16</v>
      </c>
      <c r="D36" s="8">
        <v>1.83</v>
      </c>
      <c r="E36" s="12">
        <v>8</v>
      </c>
      <c r="F36" s="8">
        <v>1.82</v>
      </c>
      <c r="G36" s="12">
        <v>8</v>
      </c>
      <c r="H36" s="8">
        <v>1.87</v>
      </c>
      <c r="I36" s="12">
        <v>0</v>
      </c>
    </row>
    <row r="37" spans="2:9" ht="15" customHeight="1" x14ac:dyDescent="0.2">
      <c r="B37" t="s">
        <v>74</v>
      </c>
      <c r="C37" s="12">
        <v>15</v>
      </c>
      <c r="D37" s="8">
        <v>1.72</v>
      </c>
      <c r="E37" s="12">
        <v>1</v>
      </c>
      <c r="F37" s="8">
        <v>0.23</v>
      </c>
      <c r="G37" s="12">
        <v>14</v>
      </c>
      <c r="H37" s="8">
        <v>3.28</v>
      </c>
      <c r="I37" s="12">
        <v>0</v>
      </c>
    </row>
    <row r="38" spans="2:9" ht="15" customHeight="1" x14ac:dyDescent="0.2">
      <c r="B38" t="s">
        <v>58</v>
      </c>
      <c r="C38" s="12">
        <v>15</v>
      </c>
      <c r="D38" s="8">
        <v>1.72</v>
      </c>
      <c r="E38" s="12">
        <v>14</v>
      </c>
      <c r="F38" s="8">
        <v>3.19</v>
      </c>
      <c r="G38" s="12">
        <v>1</v>
      </c>
      <c r="H38" s="8">
        <v>0.23</v>
      </c>
      <c r="I38" s="12">
        <v>0</v>
      </c>
    </row>
    <row r="39" spans="2:9" ht="15" customHeight="1" x14ac:dyDescent="0.2">
      <c r="B39" t="s">
        <v>68</v>
      </c>
      <c r="C39" s="12">
        <v>15</v>
      </c>
      <c r="D39" s="8">
        <v>1.72</v>
      </c>
      <c r="E39" s="12">
        <v>13</v>
      </c>
      <c r="F39" s="8">
        <v>2.96</v>
      </c>
      <c r="G39" s="12">
        <v>2</v>
      </c>
      <c r="H39" s="8">
        <v>0.47</v>
      </c>
      <c r="I39" s="12">
        <v>0</v>
      </c>
    </row>
    <row r="40" spans="2:9" ht="15" customHeight="1" x14ac:dyDescent="0.2">
      <c r="B40" t="s">
        <v>56</v>
      </c>
      <c r="C40" s="12">
        <v>14</v>
      </c>
      <c r="D40" s="8">
        <v>1.6</v>
      </c>
      <c r="E40" s="12">
        <v>4</v>
      </c>
      <c r="F40" s="8">
        <v>0.91</v>
      </c>
      <c r="G40" s="12">
        <v>10</v>
      </c>
      <c r="H40" s="8">
        <v>2.34</v>
      </c>
      <c r="I40" s="12">
        <v>0</v>
      </c>
    </row>
    <row r="41" spans="2:9" ht="15" customHeight="1" x14ac:dyDescent="0.2">
      <c r="B41" t="s">
        <v>71</v>
      </c>
      <c r="C41" s="12">
        <v>13</v>
      </c>
      <c r="D41" s="8">
        <v>1.49</v>
      </c>
      <c r="E41" s="12">
        <v>2</v>
      </c>
      <c r="F41" s="8">
        <v>0.46</v>
      </c>
      <c r="G41" s="12">
        <v>11</v>
      </c>
      <c r="H41" s="8">
        <v>2.58</v>
      </c>
      <c r="I41" s="12">
        <v>0</v>
      </c>
    </row>
    <row r="42" spans="2:9" ht="15" customHeight="1" x14ac:dyDescent="0.2">
      <c r="B42" t="s">
        <v>72</v>
      </c>
      <c r="C42" s="12">
        <v>13</v>
      </c>
      <c r="D42" s="8">
        <v>1.49</v>
      </c>
      <c r="E42" s="12">
        <v>1</v>
      </c>
      <c r="F42" s="8">
        <v>0.23</v>
      </c>
      <c r="G42" s="12">
        <v>11</v>
      </c>
      <c r="H42" s="8">
        <v>2.58</v>
      </c>
      <c r="I42" s="12">
        <v>1</v>
      </c>
    </row>
    <row r="43" spans="2:9" ht="15" customHeight="1" x14ac:dyDescent="0.2">
      <c r="B43" t="s">
        <v>62</v>
      </c>
      <c r="C43" s="12">
        <v>13</v>
      </c>
      <c r="D43" s="8">
        <v>1.49</v>
      </c>
      <c r="E43" s="12">
        <v>8</v>
      </c>
      <c r="F43" s="8">
        <v>1.82</v>
      </c>
      <c r="G43" s="12">
        <v>5</v>
      </c>
      <c r="H43" s="8">
        <v>1.17</v>
      </c>
      <c r="I43" s="12">
        <v>0</v>
      </c>
    </row>
    <row r="46" spans="2:9" ht="33" customHeight="1" x14ac:dyDescent="0.2">
      <c r="B46" t="s">
        <v>225</v>
      </c>
      <c r="C46" s="10" t="s">
        <v>44</v>
      </c>
      <c r="D46" s="10" t="s">
        <v>45</v>
      </c>
      <c r="E46" s="10" t="s">
        <v>46</v>
      </c>
      <c r="F46" s="10" t="s">
        <v>47</v>
      </c>
      <c r="G46" s="10" t="s">
        <v>48</v>
      </c>
      <c r="H46" s="10" t="s">
        <v>49</v>
      </c>
      <c r="I46" s="10" t="s">
        <v>50</v>
      </c>
    </row>
    <row r="47" spans="2:9" ht="15" customHeight="1" x14ac:dyDescent="0.2">
      <c r="B47" t="s">
        <v>115</v>
      </c>
      <c r="C47" s="12">
        <v>63</v>
      </c>
      <c r="D47" s="8">
        <v>7.21</v>
      </c>
      <c r="E47" s="12">
        <v>48</v>
      </c>
      <c r="F47" s="8">
        <v>10.93</v>
      </c>
      <c r="G47" s="12">
        <v>15</v>
      </c>
      <c r="H47" s="8">
        <v>3.51</v>
      </c>
      <c r="I47" s="12">
        <v>0</v>
      </c>
    </row>
    <row r="48" spans="2:9" ht="15" customHeight="1" x14ac:dyDescent="0.2">
      <c r="B48" t="s">
        <v>123</v>
      </c>
      <c r="C48" s="12">
        <v>58</v>
      </c>
      <c r="D48" s="8">
        <v>6.64</v>
      </c>
      <c r="E48" s="12">
        <v>49</v>
      </c>
      <c r="F48" s="8">
        <v>11.16</v>
      </c>
      <c r="G48" s="12">
        <v>9</v>
      </c>
      <c r="H48" s="8">
        <v>2.11</v>
      </c>
      <c r="I48" s="12">
        <v>0</v>
      </c>
    </row>
    <row r="49" spans="2:9" ht="15" customHeight="1" x14ac:dyDescent="0.2">
      <c r="B49" t="s">
        <v>119</v>
      </c>
      <c r="C49" s="12">
        <v>40</v>
      </c>
      <c r="D49" s="8">
        <v>4.58</v>
      </c>
      <c r="E49" s="12">
        <v>33</v>
      </c>
      <c r="F49" s="8">
        <v>7.52</v>
      </c>
      <c r="G49" s="12">
        <v>7</v>
      </c>
      <c r="H49" s="8">
        <v>1.64</v>
      </c>
      <c r="I49" s="12">
        <v>0</v>
      </c>
    </row>
    <row r="50" spans="2:9" ht="15" customHeight="1" x14ac:dyDescent="0.2">
      <c r="B50" t="s">
        <v>112</v>
      </c>
      <c r="C50" s="12">
        <v>33</v>
      </c>
      <c r="D50" s="8">
        <v>3.78</v>
      </c>
      <c r="E50" s="12">
        <v>21</v>
      </c>
      <c r="F50" s="8">
        <v>4.78</v>
      </c>
      <c r="G50" s="12">
        <v>12</v>
      </c>
      <c r="H50" s="8">
        <v>2.81</v>
      </c>
      <c r="I50" s="12">
        <v>0</v>
      </c>
    </row>
    <row r="51" spans="2:9" ht="15" customHeight="1" x14ac:dyDescent="0.2">
      <c r="B51" t="s">
        <v>120</v>
      </c>
      <c r="C51" s="12">
        <v>32</v>
      </c>
      <c r="D51" s="8">
        <v>3.66</v>
      </c>
      <c r="E51" s="12">
        <v>28</v>
      </c>
      <c r="F51" s="8">
        <v>6.38</v>
      </c>
      <c r="G51" s="12">
        <v>4</v>
      </c>
      <c r="H51" s="8">
        <v>0.94</v>
      </c>
      <c r="I51" s="12">
        <v>0</v>
      </c>
    </row>
    <row r="52" spans="2:9" ht="15" customHeight="1" x14ac:dyDescent="0.2">
      <c r="B52" t="s">
        <v>124</v>
      </c>
      <c r="C52" s="12">
        <v>24</v>
      </c>
      <c r="D52" s="8">
        <v>2.75</v>
      </c>
      <c r="E52" s="12">
        <v>18</v>
      </c>
      <c r="F52" s="8">
        <v>4.0999999999999996</v>
      </c>
      <c r="G52" s="12">
        <v>6</v>
      </c>
      <c r="H52" s="8">
        <v>1.41</v>
      </c>
      <c r="I52" s="12">
        <v>0</v>
      </c>
    </row>
    <row r="53" spans="2:9" ht="15" customHeight="1" x14ac:dyDescent="0.2">
      <c r="B53" t="s">
        <v>129</v>
      </c>
      <c r="C53" s="12">
        <v>23</v>
      </c>
      <c r="D53" s="8">
        <v>2.63</v>
      </c>
      <c r="E53" s="12">
        <v>7</v>
      </c>
      <c r="F53" s="8">
        <v>1.59</v>
      </c>
      <c r="G53" s="12">
        <v>16</v>
      </c>
      <c r="H53" s="8">
        <v>3.75</v>
      </c>
      <c r="I53" s="12">
        <v>0</v>
      </c>
    </row>
    <row r="54" spans="2:9" ht="15" customHeight="1" x14ac:dyDescent="0.2">
      <c r="B54" t="s">
        <v>131</v>
      </c>
      <c r="C54" s="12">
        <v>20</v>
      </c>
      <c r="D54" s="8">
        <v>2.29</v>
      </c>
      <c r="E54" s="12">
        <v>6</v>
      </c>
      <c r="F54" s="8">
        <v>1.37</v>
      </c>
      <c r="G54" s="12">
        <v>14</v>
      </c>
      <c r="H54" s="8">
        <v>3.28</v>
      </c>
      <c r="I54" s="12">
        <v>0</v>
      </c>
    </row>
    <row r="55" spans="2:9" ht="15" customHeight="1" x14ac:dyDescent="0.2">
      <c r="B55" t="s">
        <v>108</v>
      </c>
      <c r="C55" s="12">
        <v>19</v>
      </c>
      <c r="D55" s="8">
        <v>2.17</v>
      </c>
      <c r="E55" s="12">
        <v>1</v>
      </c>
      <c r="F55" s="8">
        <v>0.23</v>
      </c>
      <c r="G55" s="12">
        <v>18</v>
      </c>
      <c r="H55" s="8">
        <v>4.22</v>
      </c>
      <c r="I55" s="12">
        <v>0</v>
      </c>
    </row>
    <row r="56" spans="2:9" ht="15" customHeight="1" x14ac:dyDescent="0.2">
      <c r="B56" t="s">
        <v>109</v>
      </c>
      <c r="C56" s="12">
        <v>19</v>
      </c>
      <c r="D56" s="8">
        <v>2.17</v>
      </c>
      <c r="E56" s="12">
        <v>5</v>
      </c>
      <c r="F56" s="8">
        <v>1.1399999999999999</v>
      </c>
      <c r="G56" s="12">
        <v>14</v>
      </c>
      <c r="H56" s="8">
        <v>3.28</v>
      </c>
      <c r="I56" s="12">
        <v>0</v>
      </c>
    </row>
    <row r="57" spans="2:9" ht="15" customHeight="1" x14ac:dyDescent="0.2">
      <c r="B57" t="s">
        <v>126</v>
      </c>
      <c r="C57" s="12">
        <v>19</v>
      </c>
      <c r="D57" s="8">
        <v>2.17</v>
      </c>
      <c r="E57" s="12">
        <v>17</v>
      </c>
      <c r="F57" s="8">
        <v>3.87</v>
      </c>
      <c r="G57" s="12">
        <v>2</v>
      </c>
      <c r="H57" s="8">
        <v>0.47</v>
      </c>
      <c r="I57" s="12">
        <v>0</v>
      </c>
    </row>
    <row r="58" spans="2:9" ht="15" customHeight="1" x14ac:dyDescent="0.2">
      <c r="B58" t="s">
        <v>134</v>
      </c>
      <c r="C58" s="12">
        <v>15</v>
      </c>
      <c r="D58" s="8">
        <v>1.72</v>
      </c>
      <c r="E58" s="12">
        <v>3</v>
      </c>
      <c r="F58" s="8">
        <v>0.68</v>
      </c>
      <c r="G58" s="12">
        <v>12</v>
      </c>
      <c r="H58" s="8">
        <v>2.81</v>
      </c>
      <c r="I58" s="12">
        <v>0</v>
      </c>
    </row>
    <row r="59" spans="2:9" ht="15" customHeight="1" x14ac:dyDescent="0.2">
      <c r="B59" t="s">
        <v>127</v>
      </c>
      <c r="C59" s="12">
        <v>15</v>
      </c>
      <c r="D59" s="8">
        <v>1.72</v>
      </c>
      <c r="E59" s="12">
        <v>6</v>
      </c>
      <c r="F59" s="8">
        <v>1.37</v>
      </c>
      <c r="G59" s="12">
        <v>9</v>
      </c>
      <c r="H59" s="8">
        <v>2.11</v>
      </c>
      <c r="I59" s="12">
        <v>0</v>
      </c>
    </row>
    <row r="60" spans="2:9" ht="15" customHeight="1" x14ac:dyDescent="0.2">
      <c r="B60" t="s">
        <v>121</v>
      </c>
      <c r="C60" s="12">
        <v>14</v>
      </c>
      <c r="D60" s="8">
        <v>1.6</v>
      </c>
      <c r="E60" s="12">
        <v>14</v>
      </c>
      <c r="F60" s="8">
        <v>3.19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182</v>
      </c>
      <c r="C61" s="12">
        <v>13</v>
      </c>
      <c r="D61" s="8">
        <v>1.49</v>
      </c>
      <c r="E61" s="12">
        <v>2</v>
      </c>
      <c r="F61" s="8">
        <v>0.46</v>
      </c>
      <c r="G61" s="12">
        <v>11</v>
      </c>
      <c r="H61" s="8">
        <v>2.58</v>
      </c>
      <c r="I61" s="12">
        <v>0</v>
      </c>
    </row>
    <row r="62" spans="2:9" ht="15" customHeight="1" x14ac:dyDescent="0.2">
      <c r="B62" t="s">
        <v>114</v>
      </c>
      <c r="C62" s="12">
        <v>13</v>
      </c>
      <c r="D62" s="8">
        <v>1.49</v>
      </c>
      <c r="E62" s="12">
        <v>5</v>
      </c>
      <c r="F62" s="8">
        <v>1.1399999999999999</v>
      </c>
      <c r="G62" s="12">
        <v>8</v>
      </c>
      <c r="H62" s="8">
        <v>1.87</v>
      </c>
      <c r="I62" s="12">
        <v>0</v>
      </c>
    </row>
    <row r="63" spans="2:9" ht="15" customHeight="1" x14ac:dyDescent="0.2">
      <c r="B63" t="s">
        <v>122</v>
      </c>
      <c r="C63" s="12">
        <v>13</v>
      </c>
      <c r="D63" s="8">
        <v>1.49</v>
      </c>
      <c r="E63" s="12">
        <v>13</v>
      </c>
      <c r="F63" s="8">
        <v>2.96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107</v>
      </c>
      <c r="C64" s="12">
        <v>12</v>
      </c>
      <c r="D64" s="8">
        <v>1.37</v>
      </c>
      <c r="E64" s="12">
        <v>2</v>
      </c>
      <c r="F64" s="8">
        <v>0.46</v>
      </c>
      <c r="G64" s="12">
        <v>10</v>
      </c>
      <c r="H64" s="8">
        <v>2.34</v>
      </c>
      <c r="I64" s="12">
        <v>0</v>
      </c>
    </row>
    <row r="65" spans="2:9" ht="15" customHeight="1" x14ac:dyDescent="0.2">
      <c r="B65" t="s">
        <v>183</v>
      </c>
      <c r="C65" s="12">
        <v>12</v>
      </c>
      <c r="D65" s="8">
        <v>1.37</v>
      </c>
      <c r="E65" s="12">
        <v>7</v>
      </c>
      <c r="F65" s="8">
        <v>1.59</v>
      </c>
      <c r="G65" s="12">
        <v>5</v>
      </c>
      <c r="H65" s="8">
        <v>1.17</v>
      </c>
      <c r="I65" s="12">
        <v>0</v>
      </c>
    </row>
    <row r="66" spans="2:9" ht="15" customHeight="1" x14ac:dyDescent="0.2">
      <c r="B66" t="s">
        <v>125</v>
      </c>
      <c r="C66" s="12">
        <v>12</v>
      </c>
      <c r="D66" s="8">
        <v>1.37</v>
      </c>
      <c r="E66" s="12">
        <v>11</v>
      </c>
      <c r="F66" s="8">
        <v>2.5099999999999998</v>
      </c>
      <c r="G66" s="12">
        <v>1</v>
      </c>
      <c r="H66" s="8">
        <v>0.23</v>
      </c>
      <c r="I66" s="12">
        <v>0</v>
      </c>
    </row>
    <row r="68" spans="2:9" ht="15" customHeight="1" x14ac:dyDescent="0.2">
      <c r="B68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0730B-E509-4B8F-A8C8-53FB91B1D343}">
  <sheetPr>
    <pageSetUpPr fitToPage="1"/>
  </sheetPr>
  <dimension ref="B2:I9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246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19</v>
      </c>
      <c r="D6" s="8">
        <v>18.63</v>
      </c>
      <c r="E6" s="12">
        <v>9</v>
      </c>
      <c r="F6" s="8">
        <v>12.5</v>
      </c>
      <c r="G6" s="12">
        <v>10</v>
      </c>
      <c r="H6" s="8">
        <v>38.46</v>
      </c>
      <c r="I6" s="12">
        <v>0</v>
      </c>
    </row>
    <row r="7" spans="2:9" ht="15" customHeight="1" x14ac:dyDescent="0.2">
      <c r="B7" t="s">
        <v>30</v>
      </c>
      <c r="C7" s="12">
        <v>12</v>
      </c>
      <c r="D7" s="8">
        <v>11.76</v>
      </c>
      <c r="E7" s="12">
        <v>3</v>
      </c>
      <c r="F7" s="8">
        <v>4.17</v>
      </c>
      <c r="G7" s="12">
        <v>8</v>
      </c>
      <c r="H7" s="8">
        <v>30.77</v>
      </c>
      <c r="I7" s="12">
        <v>1</v>
      </c>
    </row>
    <row r="8" spans="2:9" ht="15" customHeight="1" x14ac:dyDescent="0.2">
      <c r="B8" t="s">
        <v>31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32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33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34</v>
      </c>
      <c r="C11" s="12">
        <v>9</v>
      </c>
      <c r="D11" s="8">
        <v>8.82</v>
      </c>
      <c r="E11" s="12">
        <v>7</v>
      </c>
      <c r="F11" s="8">
        <v>9.7200000000000006</v>
      </c>
      <c r="G11" s="12">
        <v>2</v>
      </c>
      <c r="H11" s="8">
        <v>7.69</v>
      </c>
      <c r="I11" s="12">
        <v>0</v>
      </c>
    </row>
    <row r="12" spans="2:9" ht="15" customHeight="1" x14ac:dyDescent="0.2">
      <c r="B12" t="s">
        <v>35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36</v>
      </c>
      <c r="C13" s="12">
        <v>1</v>
      </c>
      <c r="D13" s="8">
        <v>0.98</v>
      </c>
      <c r="E13" s="12">
        <v>0</v>
      </c>
      <c r="F13" s="8">
        <v>0</v>
      </c>
      <c r="G13" s="12">
        <v>1</v>
      </c>
      <c r="H13" s="8">
        <v>3.85</v>
      </c>
      <c r="I13" s="12">
        <v>0</v>
      </c>
    </row>
    <row r="14" spans="2:9" ht="15" customHeight="1" x14ac:dyDescent="0.2">
      <c r="B14" t="s">
        <v>37</v>
      </c>
      <c r="C14" s="12">
        <v>4</v>
      </c>
      <c r="D14" s="8">
        <v>3.92</v>
      </c>
      <c r="E14" s="12">
        <v>1</v>
      </c>
      <c r="F14" s="8">
        <v>1.39</v>
      </c>
      <c r="G14" s="12">
        <v>3</v>
      </c>
      <c r="H14" s="8">
        <v>11.54</v>
      </c>
      <c r="I14" s="12">
        <v>0</v>
      </c>
    </row>
    <row r="15" spans="2:9" ht="15" customHeight="1" x14ac:dyDescent="0.2">
      <c r="B15" t="s">
        <v>38</v>
      </c>
      <c r="C15" s="12">
        <v>42</v>
      </c>
      <c r="D15" s="8">
        <v>41.18</v>
      </c>
      <c r="E15" s="12">
        <v>40</v>
      </c>
      <c r="F15" s="8">
        <v>55.56</v>
      </c>
      <c r="G15" s="12">
        <v>0</v>
      </c>
      <c r="H15" s="8">
        <v>0</v>
      </c>
      <c r="I15" s="12">
        <v>1</v>
      </c>
    </row>
    <row r="16" spans="2:9" ht="15" customHeight="1" x14ac:dyDescent="0.2">
      <c r="B16" t="s">
        <v>39</v>
      </c>
      <c r="C16" s="12">
        <v>6</v>
      </c>
      <c r="D16" s="8">
        <v>5.88</v>
      </c>
      <c r="E16" s="12">
        <v>6</v>
      </c>
      <c r="F16" s="8">
        <v>8.33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40</v>
      </c>
      <c r="C17" s="12">
        <v>3</v>
      </c>
      <c r="D17" s="8">
        <v>2.94</v>
      </c>
      <c r="E17" s="12">
        <v>3</v>
      </c>
      <c r="F17" s="8">
        <v>4.17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41</v>
      </c>
      <c r="C18" s="12">
        <v>2</v>
      </c>
      <c r="D18" s="8">
        <v>1.96</v>
      </c>
      <c r="E18" s="12">
        <v>0</v>
      </c>
      <c r="F18" s="8">
        <v>0</v>
      </c>
      <c r="G18" s="12">
        <v>1</v>
      </c>
      <c r="H18" s="8">
        <v>3.85</v>
      </c>
      <c r="I18" s="12">
        <v>0</v>
      </c>
    </row>
    <row r="19" spans="2:9" ht="15" customHeight="1" x14ac:dyDescent="0.2">
      <c r="B19" t="s">
        <v>42</v>
      </c>
      <c r="C19" s="12">
        <v>4</v>
      </c>
      <c r="D19" s="8">
        <v>3.92</v>
      </c>
      <c r="E19" s="12">
        <v>3</v>
      </c>
      <c r="F19" s="8">
        <v>4.17</v>
      </c>
      <c r="G19" s="12">
        <v>1</v>
      </c>
      <c r="H19" s="8">
        <v>3.85</v>
      </c>
      <c r="I19" s="12">
        <v>0</v>
      </c>
    </row>
    <row r="20" spans="2:9" ht="15" customHeight="1" x14ac:dyDescent="0.2">
      <c r="B20" s="9" t="s">
        <v>223</v>
      </c>
      <c r="C20" s="12">
        <f>SUM(LTBL_19422[総数／事業所数])</f>
        <v>102</v>
      </c>
      <c r="E20" s="12">
        <f>SUBTOTAL(109,LTBL_19422[個人／事業所数])</f>
        <v>72</v>
      </c>
      <c r="G20" s="12">
        <f>SUBTOTAL(109,LTBL_19422[法人／事業所数])</f>
        <v>26</v>
      </c>
      <c r="I20" s="12">
        <f>SUBTOTAL(109,LTBL_19422[法人以外の団体／事業所数])</f>
        <v>2</v>
      </c>
    </row>
    <row r="21" spans="2:9" ht="15" customHeight="1" x14ac:dyDescent="0.2">
      <c r="E21" s="11">
        <f>LTBL_19422[[#Totals],[個人／事業所数]]/LTBL_19422[[#Totals],[総数／事業所数]]</f>
        <v>0.70588235294117652</v>
      </c>
      <c r="G21" s="11">
        <f>LTBL_19422[[#Totals],[法人／事業所数]]/LTBL_19422[[#Totals],[総数／事業所数]]</f>
        <v>0.25490196078431371</v>
      </c>
      <c r="I21" s="11">
        <f>LTBL_19422[[#Totals],[法人以外の団体／事業所数]]/LTBL_19422[[#Totals],[総数／事業所数]]</f>
        <v>1.9607843137254902E-2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64</v>
      </c>
      <c r="C24" s="12">
        <v>32</v>
      </c>
      <c r="D24" s="8">
        <v>31.37</v>
      </c>
      <c r="E24" s="12">
        <v>31</v>
      </c>
      <c r="F24" s="8">
        <v>43.06</v>
      </c>
      <c r="G24" s="12">
        <v>0</v>
      </c>
      <c r="H24" s="8">
        <v>0</v>
      </c>
      <c r="I24" s="12">
        <v>1</v>
      </c>
    </row>
    <row r="25" spans="2:9" ht="15" customHeight="1" x14ac:dyDescent="0.2">
      <c r="B25" t="s">
        <v>51</v>
      </c>
      <c r="C25" s="12">
        <v>11</v>
      </c>
      <c r="D25" s="8">
        <v>10.78</v>
      </c>
      <c r="E25" s="12">
        <v>4</v>
      </c>
      <c r="F25" s="8">
        <v>5.56</v>
      </c>
      <c r="G25" s="12">
        <v>7</v>
      </c>
      <c r="H25" s="8">
        <v>26.92</v>
      </c>
      <c r="I25" s="12">
        <v>0</v>
      </c>
    </row>
    <row r="26" spans="2:9" ht="15" customHeight="1" x14ac:dyDescent="0.2">
      <c r="B26" t="s">
        <v>65</v>
      </c>
      <c r="C26" s="12">
        <v>9</v>
      </c>
      <c r="D26" s="8">
        <v>8.82</v>
      </c>
      <c r="E26" s="12">
        <v>9</v>
      </c>
      <c r="F26" s="8">
        <v>12.5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66</v>
      </c>
      <c r="C27" s="12">
        <v>6</v>
      </c>
      <c r="D27" s="8">
        <v>5.88</v>
      </c>
      <c r="E27" s="12">
        <v>6</v>
      </c>
      <c r="F27" s="8">
        <v>8.33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52</v>
      </c>
      <c r="C28" s="12">
        <v>5</v>
      </c>
      <c r="D28" s="8">
        <v>4.9000000000000004</v>
      </c>
      <c r="E28" s="12">
        <v>4</v>
      </c>
      <c r="F28" s="8">
        <v>5.56</v>
      </c>
      <c r="G28" s="12">
        <v>1</v>
      </c>
      <c r="H28" s="8">
        <v>3.85</v>
      </c>
      <c r="I28" s="12">
        <v>0</v>
      </c>
    </row>
    <row r="29" spans="2:9" ht="15" customHeight="1" x14ac:dyDescent="0.2">
      <c r="B29" t="s">
        <v>58</v>
      </c>
      <c r="C29" s="12">
        <v>5</v>
      </c>
      <c r="D29" s="8">
        <v>4.9000000000000004</v>
      </c>
      <c r="E29" s="12">
        <v>5</v>
      </c>
      <c r="F29" s="8">
        <v>6.94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70</v>
      </c>
      <c r="C30" s="12">
        <v>4</v>
      </c>
      <c r="D30" s="8">
        <v>3.92</v>
      </c>
      <c r="E30" s="12">
        <v>3</v>
      </c>
      <c r="F30" s="8">
        <v>4.17</v>
      </c>
      <c r="G30" s="12">
        <v>1</v>
      </c>
      <c r="H30" s="8">
        <v>3.85</v>
      </c>
      <c r="I30" s="12">
        <v>0</v>
      </c>
    </row>
    <row r="31" spans="2:9" ht="15" customHeight="1" x14ac:dyDescent="0.2">
      <c r="B31" t="s">
        <v>53</v>
      </c>
      <c r="C31" s="12">
        <v>3</v>
      </c>
      <c r="D31" s="8">
        <v>2.94</v>
      </c>
      <c r="E31" s="12">
        <v>1</v>
      </c>
      <c r="F31" s="8">
        <v>1.39</v>
      </c>
      <c r="G31" s="12">
        <v>2</v>
      </c>
      <c r="H31" s="8">
        <v>7.69</v>
      </c>
      <c r="I31" s="12">
        <v>0</v>
      </c>
    </row>
    <row r="32" spans="2:9" ht="15" customHeight="1" x14ac:dyDescent="0.2">
      <c r="B32" t="s">
        <v>67</v>
      </c>
      <c r="C32" s="12">
        <v>3</v>
      </c>
      <c r="D32" s="8">
        <v>2.94</v>
      </c>
      <c r="E32" s="12">
        <v>3</v>
      </c>
      <c r="F32" s="8">
        <v>4.17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78</v>
      </c>
      <c r="C33" s="12">
        <v>2</v>
      </c>
      <c r="D33" s="8">
        <v>1.96</v>
      </c>
      <c r="E33" s="12">
        <v>0</v>
      </c>
      <c r="F33" s="8">
        <v>0</v>
      </c>
      <c r="G33" s="12">
        <v>1</v>
      </c>
      <c r="H33" s="8">
        <v>3.85</v>
      </c>
      <c r="I33" s="12">
        <v>1</v>
      </c>
    </row>
    <row r="34" spans="2:9" ht="15" customHeight="1" x14ac:dyDescent="0.2">
      <c r="B34" t="s">
        <v>95</v>
      </c>
      <c r="C34" s="12">
        <v>2</v>
      </c>
      <c r="D34" s="8">
        <v>1.96</v>
      </c>
      <c r="E34" s="12">
        <v>1</v>
      </c>
      <c r="F34" s="8">
        <v>1.39</v>
      </c>
      <c r="G34" s="12">
        <v>1</v>
      </c>
      <c r="H34" s="8">
        <v>3.85</v>
      </c>
      <c r="I34" s="12">
        <v>0</v>
      </c>
    </row>
    <row r="35" spans="2:9" ht="15" customHeight="1" x14ac:dyDescent="0.2">
      <c r="B35" t="s">
        <v>77</v>
      </c>
      <c r="C35" s="12">
        <v>2</v>
      </c>
      <c r="D35" s="8">
        <v>1.96</v>
      </c>
      <c r="E35" s="12">
        <v>0</v>
      </c>
      <c r="F35" s="8">
        <v>0</v>
      </c>
      <c r="G35" s="12">
        <v>2</v>
      </c>
      <c r="H35" s="8">
        <v>7.69</v>
      </c>
      <c r="I35" s="12">
        <v>0</v>
      </c>
    </row>
    <row r="36" spans="2:9" ht="15" customHeight="1" x14ac:dyDescent="0.2">
      <c r="B36" t="s">
        <v>60</v>
      </c>
      <c r="C36" s="12">
        <v>2</v>
      </c>
      <c r="D36" s="8">
        <v>1.96</v>
      </c>
      <c r="E36" s="12">
        <v>1</v>
      </c>
      <c r="F36" s="8">
        <v>1.39</v>
      </c>
      <c r="G36" s="12">
        <v>1</v>
      </c>
      <c r="H36" s="8">
        <v>3.85</v>
      </c>
      <c r="I36" s="12">
        <v>0</v>
      </c>
    </row>
    <row r="37" spans="2:9" ht="15" customHeight="1" x14ac:dyDescent="0.2">
      <c r="B37" t="s">
        <v>62</v>
      </c>
      <c r="C37" s="12">
        <v>2</v>
      </c>
      <c r="D37" s="8">
        <v>1.96</v>
      </c>
      <c r="E37" s="12">
        <v>0</v>
      </c>
      <c r="F37" s="8">
        <v>0</v>
      </c>
      <c r="G37" s="12">
        <v>2</v>
      </c>
      <c r="H37" s="8">
        <v>7.69</v>
      </c>
      <c r="I37" s="12">
        <v>0</v>
      </c>
    </row>
    <row r="38" spans="2:9" ht="15" customHeight="1" x14ac:dyDescent="0.2">
      <c r="B38" t="s">
        <v>63</v>
      </c>
      <c r="C38" s="12">
        <v>2</v>
      </c>
      <c r="D38" s="8">
        <v>1.96</v>
      </c>
      <c r="E38" s="12">
        <v>1</v>
      </c>
      <c r="F38" s="8">
        <v>1.39</v>
      </c>
      <c r="G38" s="12">
        <v>1</v>
      </c>
      <c r="H38" s="8">
        <v>3.85</v>
      </c>
      <c r="I38" s="12">
        <v>0</v>
      </c>
    </row>
    <row r="39" spans="2:9" ht="15" customHeight="1" x14ac:dyDescent="0.2">
      <c r="B39" t="s">
        <v>79</v>
      </c>
      <c r="C39" s="12">
        <v>1</v>
      </c>
      <c r="D39" s="8">
        <v>0.98</v>
      </c>
      <c r="E39" s="12">
        <v>0</v>
      </c>
      <c r="F39" s="8">
        <v>0</v>
      </c>
      <c r="G39" s="12">
        <v>1</v>
      </c>
      <c r="H39" s="8">
        <v>3.85</v>
      </c>
      <c r="I39" s="12">
        <v>0</v>
      </c>
    </row>
    <row r="40" spans="2:9" ht="15" customHeight="1" x14ac:dyDescent="0.2">
      <c r="B40" t="s">
        <v>73</v>
      </c>
      <c r="C40" s="12">
        <v>1</v>
      </c>
      <c r="D40" s="8">
        <v>0.98</v>
      </c>
      <c r="E40" s="12">
        <v>0</v>
      </c>
      <c r="F40" s="8">
        <v>0</v>
      </c>
      <c r="G40" s="12">
        <v>1</v>
      </c>
      <c r="H40" s="8">
        <v>3.85</v>
      </c>
      <c r="I40" s="12">
        <v>0</v>
      </c>
    </row>
    <row r="41" spans="2:9" ht="15" customHeight="1" x14ac:dyDescent="0.2">
      <c r="B41" t="s">
        <v>96</v>
      </c>
      <c r="C41" s="12">
        <v>1</v>
      </c>
      <c r="D41" s="8">
        <v>0.98</v>
      </c>
      <c r="E41" s="12">
        <v>1</v>
      </c>
      <c r="F41" s="8">
        <v>1.39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76</v>
      </c>
      <c r="C42" s="12">
        <v>1</v>
      </c>
      <c r="D42" s="8">
        <v>0.98</v>
      </c>
      <c r="E42" s="12">
        <v>0</v>
      </c>
      <c r="F42" s="8">
        <v>0</v>
      </c>
      <c r="G42" s="12">
        <v>1</v>
      </c>
      <c r="H42" s="8">
        <v>3.85</v>
      </c>
      <c r="I42" s="12">
        <v>0</v>
      </c>
    </row>
    <row r="43" spans="2:9" ht="15" customHeight="1" x14ac:dyDescent="0.2">
      <c r="B43" t="s">
        <v>97</v>
      </c>
      <c r="C43" s="12">
        <v>1</v>
      </c>
      <c r="D43" s="8">
        <v>0.98</v>
      </c>
      <c r="E43" s="12">
        <v>0</v>
      </c>
      <c r="F43" s="8">
        <v>0</v>
      </c>
      <c r="G43" s="12">
        <v>1</v>
      </c>
      <c r="H43" s="8">
        <v>3.85</v>
      </c>
      <c r="I43" s="12">
        <v>0</v>
      </c>
    </row>
    <row r="44" spans="2:9" ht="15" customHeight="1" x14ac:dyDescent="0.2">
      <c r="B44" t="s">
        <v>55</v>
      </c>
      <c r="C44" s="12">
        <v>1</v>
      </c>
      <c r="D44" s="8">
        <v>0.98</v>
      </c>
      <c r="E44" s="12">
        <v>1</v>
      </c>
      <c r="F44" s="8">
        <v>1.39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83</v>
      </c>
      <c r="C45" s="12">
        <v>1</v>
      </c>
      <c r="D45" s="8">
        <v>0.98</v>
      </c>
      <c r="E45" s="12">
        <v>0</v>
      </c>
      <c r="F45" s="8">
        <v>0</v>
      </c>
      <c r="G45" s="12">
        <v>1</v>
      </c>
      <c r="H45" s="8">
        <v>3.85</v>
      </c>
      <c r="I45" s="12">
        <v>0</v>
      </c>
    </row>
    <row r="46" spans="2:9" ht="15" customHeight="1" x14ac:dyDescent="0.2">
      <c r="B46" t="s">
        <v>57</v>
      </c>
      <c r="C46" s="12">
        <v>1</v>
      </c>
      <c r="D46" s="8">
        <v>0.98</v>
      </c>
      <c r="E46" s="12">
        <v>1</v>
      </c>
      <c r="F46" s="8">
        <v>1.39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93</v>
      </c>
      <c r="C47" s="12">
        <v>1</v>
      </c>
      <c r="D47" s="8">
        <v>0.98</v>
      </c>
      <c r="E47" s="12">
        <v>0</v>
      </c>
      <c r="F47" s="8">
        <v>0</v>
      </c>
      <c r="G47" s="12">
        <v>1</v>
      </c>
      <c r="H47" s="8">
        <v>3.85</v>
      </c>
      <c r="I47" s="12">
        <v>0</v>
      </c>
    </row>
    <row r="48" spans="2:9" ht="15" customHeight="1" x14ac:dyDescent="0.2">
      <c r="B48" t="s">
        <v>90</v>
      </c>
      <c r="C48" s="12">
        <v>1</v>
      </c>
      <c r="D48" s="8">
        <v>0.98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68</v>
      </c>
      <c r="C49" s="12">
        <v>1</v>
      </c>
      <c r="D49" s="8">
        <v>0.98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69</v>
      </c>
      <c r="C50" s="12">
        <v>1</v>
      </c>
      <c r="D50" s="8">
        <v>0.98</v>
      </c>
      <c r="E50" s="12">
        <v>0</v>
      </c>
      <c r="F50" s="8">
        <v>0</v>
      </c>
      <c r="G50" s="12">
        <v>1</v>
      </c>
      <c r="H50" s="8">
        <v>3.85</v>
      </c>
      <c r="I50" s="12">
        <v>0</v>
      </c>
    </row>
    <row r="53" spans="2:9" ht="33" customHeight="1" x14ac:dyDescent="0.2">
      <c r="B53" t="s">
        <v>225</v>
      </c>
      <c r="C53" s="10" t="s">
        <v>44</v>
      </c>
      <c r="D53" s="10" t="s">
        <v>45</v>
      </c>
      <c r="E53" s="10" t="s">
        <v>46</v>
      </c>
      <c r="F53" s="10" t="s">
        <v>47</v>
      </c>
      <c r="G53" s="10" t="s">
        <v>48</v>
      </c>
      <c r="H53" s="10" t="s">
        <v>49</v>
      </c>
      <c r="I53" s="10" t="s">
        <v>50</v>
      </c>
    </row>
    <row r="54" spans="2:9" ht="15" customHeight="1" x14ac:dyDescent="0.2">
      <c r="B54" t="s">
        <v>198</v>
      </c>
      <c r="C54" s="12">
        <v>22</v>
      </c>
      <c r="D54" s="8">
        <v>21.57</v>
      </c>
      <c r="E54" s="12">
        <v>21</v>
      </c>
      <c r="F54" s="8">
        <v>29.17</v>
      </c>
      <c r="G54" s="12">
        <v>0</v>
      </c>
      <c r="H54" s="8">
        <v>0</v>
      </c>
      <c r="I54" s="12">
        <v>1</v>
      </c>
    </row>
    <row r="55" spans="2:9" ht="15" customHeight="1" x14ac:dyDescent="0.2">
      <c r="B55" t="s">
        <v>117</v>
      </c>
      <c r="C55" s="12">
        <v>10</v>
      </c>
      <c r="D55" s="8">
        <v>9.8000000000000007</v>
      </c>
      <c r="E55" s="12">
        <v>10</v>
      </c>
      <c r="F55" s="8">
        <v>13.89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107</v>
      </c>
      <c r="C56" s="12">
        <v>7</v>
      </c>
      <c r="D56" s="8">
        <v>6.86</v>
      </c>
      <c r="E56" s="12">
        <v>1</v>
      </c>
      <c r="F56" s="8">
        <v>1.39</v>
      </c>
      <c r="G56" s="12">
        <v>6</v>
      </c>
      <c r="H56" s="8">
        <v>23.08</v>
      </c>
      <c r="I56" s="12">
        <v>0</v>
      </c>
    </row>
    <row r="57" spans="2:9" ht="15" customHeight="1" x14ac:dyDescent="0.2">
      <c r="B57" t="s">
        <v>118</v>
      </c>
      <c r="C57" s="12">
        <v>6</v>
      </c>
      <c r="D57" s="8">
        <v>5.88</v>
      </c>
      <c r="E57" s="12">
        <v>6</v>
      </c>
      <c r="F57" s="8">
        <v>8.33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149</v>
      </c>
      <c r="C58" s="12">
        <v>4</v>
      </c>
      <c r="D58" s="8">
        <v>3.92</v>
      </c>
      <c r="E58" s="12">
        <v>4</v>
      </c>
      <c r="F58" s="8">
        <v>5.56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111</v>
      </c>
      <c r="C59" s="12">
        <v>4</v>
      </c>
      <c r="D59" s="8">
        <v>3.92</v>
      </c>
      <c r="E59" s="12">
        <v>4</v>
      </c>
      <c r="F59" s="8">
        <v>5.56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123</v>
      </c>
      <c r="C60" s="12">
        <v>4</v>
      </c>
      <c r="D60" s="8">
        <v>3.92</v>
      </c>
      <c r="E60" s="12">
        <v>4</v>
      </c>
      <c r="F60" s="8">
        <v>5.56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126</v>
      </c>
      <c r="C61" s="12">
        <v>4</v>
      </c>
      <c r="D61" s="8">
        <v>3.92</v>
      </c>
      <c r="E61" s="12">
        <v>3</v>
      </c>
      <c r="F61" s="8">
        <v>4.17</v>
      </c>
      <c r="G61" s="12">
        <v>1</v>
      </c>
      <c r="H61" s="8">
        <v>3.85</v>
      </c>
      <c r="I61" s="12">
        <v>0</v>
      </c>
    </row>
    <row r="62" spans="2:9" ht="15" customHeight="1" x14ac:dyDescent="0.2">
      <c r="B62" t="s">
        <v>109</v>
      </c>
      <c r="C62" s="12">
        <v>3</v>
      </c>
      <c r="D62" s="8">
        <v>2.94</v>
      </c>
      <c r="E62" s="12">
        <v>3</v>
      </c>
      <c r="F62" s="8">
        <v>4.17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110</v>
      </c>
      <c r="C63" s="12">
        <v>2</v>
      </c>
      <c r="D63" s="8">
        <v>1.96</v>
      </c>
      <c r="E63" s="12">
        <v>1</v>
      </c>
      <c r="F63" s="8">
        <v>1.39</v>
      </c>
      <c r="G63" s="12">
        <v>1</v>
      </c>
      <c r="H63" s="8">
        <v>3.85</v>
      </c>
      <c r="I63" s="12">
        <v>0</v>
      </c>
    </row>
    <row r="64" spans="2:9" ht="15" customHeight="1" x14ac:dyDescent="0.2">
      <c r="B64" t="s">
        <v>197</v>
      </c>
      <c r="C64" s="12">
        <v>2</v>
      </c>
      <c r="D64" s="8">
        <v>1.96</v>
      </c>
      <c r="E64" s="12">
        <v>0</v>
      </c>
      <c r="F64" s="8">
        <v>0</v>
      </c>
      <c r="G64" s="12">
        <v>2</v>
      </c>
      <c r="H64" s="8">
        <v>7.69</v>
      </c>
      <c r="I64" s="12">
        <v>0</v>
      </c>
    </row>
    <row r="65" spans="2:9" ht="15" customHeight="1" x14ac:dyDescent="0.2">
      <c r="B65" t="s">
        <v>116</v>
      </c>
      <c r="C65" s="12">
        <v>2</v>
      </c>
      <c r="D65" s="8">
        <v>1.96</v>
      </c>
      <c r="E65" s="12">
        <v>1</v>
      </c>
      <c r="F65" s="8">
        <v>1.39</v>
      </c>
      <c r="G65" s="12">
        <v>1</v>
      </c>
      <c r="H65" s="8">
        <v>3.85</v>
      </c>
      <c r="I65" s="12">
        <v>0</v>
      </c>
    </row>
    <row r="66" spans="2:9" ht="15" customHeight="1" x14ac:dyDescent="0.2">
      <c r="B66" t="s">
        <v>119</v>
      </c>
      <c r="C66" s="12">
        <v>2</v>
      </c>
      <c r="D66" s="8">
        <v>1.96</v>
      </c>
      <c r="E66" s="12">
        <v>2</v>
      </c>
      <c r="F66" s="8">
        <v>2.78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122</v>
      </c>
      <c r="C67" s="12">
        <v>2</v>
      </c>
      <c r="D67" s="8">
        <v>1.96</v>
      </c>
      <c r="E67" s="12">
        <v>2</v>
      </c>
      <c r="F67" s="8">
        <v>2.78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124</v>
      </c>
      <c r="C68" s="12">
        <v>2</v>
      </c>
      <c r="D68" s="8">
        <v>1.96</v>
      </c>
      <c r="E68" s="12">
        <v>2</v>
      </c>
      <c r="F68" s="8">
        <v>2.78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108</v>
      </c>
      <c r="C69" s="12">
        <v>1</v>
      </c>
      <c r="D69" s="8">
        <v>0.98</v>
      </c>
      <c r="E69" s="12">
        <v>0</v>
      </c>
      <c r="F69" s="8">
        <v>0</v>
      </c>
      <c r="G69" s="12">
        <v>1</v>
      </c>
      <c r="H69" s="8">
        <v>3.85</v>
      </c>
      <c r="I69" s="12">
        <v>0</v>
      </c>
    </row>
    <row r="70" spans="2:9" ht="15" customHeight="1" x14ac:dyDescent="0.2">
      <c r="B70" t="s">
        <v>184</v>
      </c>
      <c r="C70" s="12">
        <v>1</v>
      </c>
      <c r="D70" s="8">
        <v>0.98</v>
      </c>
      <c r="E70" s="12">
        <v>0</v>
      </c>
      <c r="F70" s="8">
        <v>0</v>
      </c>
      <c r="G70" s="12">
        <v>1</v>
      </c>
      <c r="H70" s="8">
        <v>3.85</v>
      </c>
      <c r="I70" s="12">
        <v>0</v>
      </c>
    </row>
    <row r="71" spans="2:9" ht="15" customHeight="1" x14ac:dyDescent="0.2">
      <c r="B71" t="s">
        <v>134</v>
      </c>
      <c r="C71" s="12">
        <v>1</v>
      </c>
      <c r="D71" s="8">
        <v>0.98</v>
      </c>
      <c r="E71" s="12">
        <v>0</v>
      </c>
      <c r="F71" s="8">
        <v>0</v>
      </c>
      <c r="G71" s="12">
        <v>1</v>
      </c>
      <c r="H71" s="8">
        <v>3.85</v>
      </c>
      <c r="I71" s="12">
        <v>0</v>
      </c>
    </row>
    <row r="72" spans="2:9" ht="15" customHeight="1" x14ac:dyDescent="0.2">
      <c r="B72" t="s">
        <v>185</v>
      </c>
      <c r="C72" s="12">
        <v>1</v>
      </c>
      <c r="D72" s="8">
        <v>0.98</v>
      </c>
      <c r="E72" s="12">
        <v>0</v>
      </c>
      <c r="F72" s="8">
        <v>0</v>
      </c>
      <c r="G72" s="12">
        <v>1</v>
      </c>
      <c r="H72" s="8">
        <v>3.85</v>
      </c>
      <c r="I72" s="12">
        <v>0</v>
      </c>
    </row>
    <row r="73" spans="2:9" ht="15" customHeight="1" x14ac:dyDescent="0.2">
      <c r="B73" t="s">
        <v>186</v>
      </c>
      <c r="C73" s="12">
        <v>1</v>
      </c>
      <c r="D73" s="8">
        <v>0.98</v>
      </c>
      <c r="E73" s="12">
        <v>0</v>
      </c>
      <c r="F73" s="8">
        <v>0</v>
      </c>
      <c r="G73" s="12">
        <v>0</v>
      </c>
      <c r="H73" s="8">
        <v>0</v>
      </c>
      <c r="I73" s="12">
        <v>1</v>
      </c>
    </row>
    <row r="74" spans="2:9" ht="15" customHeight="1" x14ac:dyDescent="0.2">
      <c r="B74" t="s">
        <v>187</v>
      </c>
      <c r="C74" s="12">
        <v>1</v>
      </c>
      <c r="D74" s="8">
        <v>0.98</v>
      </c>
      <c r="E74" s="12">
        <v>0</v>
      </c>
      <c r="F74" s="8">
        <v>0</v>
      </c>
      <c r="G74" s="12">
        <v>1</v>
      </c>
      <c r="H74" s="8">
        <v>3.85</v>
      </c>
      <c r="I74" s="12">
        <v>0</v>
      </c>
    </row>
    <row r="75" spans="2:9" ht="15" customHeight="1" x14ac:dyDescent="0.2">
      <c r="B75" t="s">
        <v>188</v>
      </c>
      <c r="C75" s="12">
        <v>1</v>
      </c>
      <c r="D75" s="8">
        <v>0.98</v>
      </c>
      <c r="E75" s="12">
        <v>1</v>
      </c>
      <c r="F75" s="8">
        <v>1.39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189</v>
      </c>
      <c r="C76" s="12">
        <v>1</v>
      </c>
      <c r="D76" s="8">
        <v>0.98</v>
      </c>
      <c r="E76" s="12">
        <v>0</v>
      </c>
      <c r="F76" s="8">
        <v>0</v>
      </c>
      <c r="G76" s="12">
        <v>1</v>
      </c>
      <c r="H76" s="8">
        <v>3.85</v>
      </c>
      <c r="I76" s="12">
        <v>0</v>
      </c>
    </row>
    <row r="77" spans="2:9" ht="15" customHeight="1" x14ac:dyDescent="0.2">
      <c r="B77" t="s">
        <v>142</v>
      </c>
      <c r="C77" s="12">
        <v>1</v>
      </c>
      <c r="D77" s="8">
        <v>0.98</v>
      </c>
      <c r="E77" s="12">
        <v>0</v>
      </c>
      <c r="F77" s="8">
        <v>0</v>
      </c>
      <c r="G77" s="12">
        <v>1</v>
      </c>
      <c r="H77" s="8">
        <v>3.85</v>
      </c>
      <c r="I77" s="12">
        <v>0</v>
      </c>
    </row>
    <row r="78" spans="2:9" ht="15" customHeight="1" x14ac:dyDescent="0.2">
      <c r="B78" t="s">
        <v>190</v>
      </c>
      <c r="C78" s="12">
        <v>1</v>
      </c>
      <c r="D78" s="8">
        <v>0.98</v>
      </c>
      <c r="E78" s="12">
        <v>1</v>
      </c>
      <c r="F78" s="8">
        <v>1.39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191</v>
      </c>
      <c r="C79" s="12">
        <v>1</v>
      </c>
      <c r="D79" s="8">
        <v>0.98</v>
      </c>
      <c r="E79" s="12">
        <v>0</v>
      </c>
      <c r="F79" s="8">
        <v>0</v>
      </c>
      <c r="G79" s="12">
        <v>1</v>
      </c>
      <c r="H79" s="8">
        <v>3.85</v>
      </c>
      <c r="I79" s="12">
        <v>0</v>
      </c>
    </row>
    <row r="80" spans="2:9" ht="15" customHeight="1" x14ac:dyDescent="0.2">
      <c r="B80" t="s">
        <v>137</v>
      </c>
      <c r="C80" s="12">
        <v>1</v>
      </c>
      <c r="D80" s="8">
        <v>0.98</v>
      </c>
      <c r="E80" s="12">
        <v>0</v>
      </c>
      <c r="F80" s="8">
        <v>0</v>
      </c>
      <c r="G80" s="12">
        <v>1</v>
      </c>
      <c r="H80" s="8">
        <v>3.85</v>
      </c>
      <c r="I80" s="12">
        <v>0</v>
      </c>
    </row>
    <row r="81" spans="2:9" ht="15" customHeight="1" x14ac:dyDescent="0.2">
      <c r="B81" t="s">
        <v>138</v>
      </c>
      <c r="C81" s="12">
        <v>1</v>
      </c>
      <c r="D81" s="8">
        <v>0.98</v>
      </c>
      <c r="E81" s="12">
        <v>0</v>
      </c>
      <c r="F81" s="8">
        <v>0</v>
      </c>
      <c r="G81" s="12">
        <v>1</v>
      </c>
      <c r="H81" s="8">
        <v>3.85</v>
      </c>
      <c r="I81" s="12">
        <v>0</v>
      </c>
    </row>
    <row r="82" spans="2:9" ht="15" customHeight="1" x14ac:dyDescent="0.2">
      <c r="B82" t="s">
        <v>192</v>
      </c>
      <c r="C82" s="12">
        <v>1</v>
      </c>
      <c r="D82" s="8">
        <v>0.98</v>
      </c>
      <c r="E82" s="12">
        <v>0</v>
      </c>
      <c r="F82" s="8">
        <v>0</v>
      </c>
      <c r="G82" s="12">
        <v>1</v>
      </c>
      <c r="H82" s="8">
        <v>3.85</v>
      </c>
      <c r="I82" s="12">
        <v>0</v>
      </c>
    </row>
    <row r="83" spans="2:9" ht="15" customHeight="1" x14ac:dyDescent="0.2">
      <c r="B83" t="s">
        <v>193</v>
      </c>
      <c r="C83" s="12">
        <v>1</v>
      </c>
      <c r="D83" s="8">
        <v>0.98</v>
      </c>
      <c r="E83" s="12">
        <v>1</v>
      </c>
      <c r="F83" s="8">
        <v>1.39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194</v>
      </c>
      <c r="C84" s="12">
        <v>1</v>
      </c>
      <c r="D84" s="8">
        <v>0.98</v>
      </c>
      <c r="E84" s="12">
        <v>0</v>
      </c>
      <c r="F84" s="8">
        <v>0</v>
      </c>
      <c r="G84" s="12">
        <v>1</v>
      </c>
      <c r="H84" s="8">
        <v>3.85</v>
      </c>
      <c r="I84" s="12">
        <v>0</v>
      </c>
    </row>
    <row r="85" spans="2:9" ht="15" customHeight="1" x14ac:dyDescent="0.2">
      <c r="B85" t="s">
        <v>129</v>
      </c>
      <c r="C85" s="12">
        <v>1</v>
      </c>
      <c r="D85" s="8">
        <v>0.98</v>
      </c>
      <c r="E85" s="12">
        <v>1</v>
      </c>
      <c r="F85" s="8">
        <v>1.39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144</v>
      </c>
      <c r="C86" s="12">
        <v>1</v>
      </c>
      <c r="D86" s="8">
        <v>0.98</v>
      </c>
      <c r="E86" s="12">
        <v>1</v>
      </c>
      <c r="F86" s="8">
        <v>1.39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195</v>
      </c>
      <c r="C87" s="12">
        <v>1</v>
      </c>
      <c r="D87" s="8">
        <v>0.98</v>
      </c>
      <c r="E87" s="12">
        <v>0</v>
      </c>
      <c r="F87" s="8">
        <v>0</v>
      </c>
      <c r="G87" s="12">
        <v>1</v>
      </c>
      <c r="H87" s="8">
        <v>3.85</v>
      </c>
      <c r="I87" s="12">
        <v>0</v>
      </c>
    </row>
    <row r="88" spans="2:9" ht="15" customHeight="1" x14ac:dyDescent="0.2">
      <c r="B88" t="s">
        <v>139</v>
      </c>
      <c r="C88" s="12">
        <v>1</v>
      </c>
      <c r="D88" s="8">
        <v>0.98</v>
      </c>
      <c r="E88" s="12">
        <v>1</v>
      </c>
      <c r="F88" s="8">
        <v>1.39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196</v>
      </c>
      <c r="C89" s="12">
        <v>1</v>
      </c>
      <c r="D89" s="8">
        <v>0.98</v>
      </c>
      <c r="E89" s="12">
        <v>0</v>
      </c>
      <c r="F89" s="8">
        <v>0</v>
      </c>
      <c r="G89" s="12">
        <v>1</v>
      </c>
      <c r="H89" s="8">
        <v>3.85</v>
      </c>
      <c r="I89" s="12">
        <v>0</v>
      </c>
    </row>
    <row r="90" spans="2:9" ht="15" customHeight="1" x14ac:dyDescent="0.2">
      <c r="B90" t="s">
        <v>120</v>
      </c>
      <c r="C90" s="12">
        <v>1</v>
      </c>
      <c r="D90" s="8">
        <v>0.98</v>
      </c>
      <c r="E90" s="12">
        <v>1</v>
      </c>
      <c r="F90" s="8">
        <v>1.39</v>
      </c>
      <c r="G90" s="12">
        <v>0</v>
      </c>
      <c r="H90" s="8">
        <v>0</v>
      </c>
      <c r="I90" s="12">
        <v>0</v>
      </c>
    </row>
    <row r="91" spans="2:9" ht="15" customHeight="1" x14ac:dyDescent="0.2">
      <c r="B91" t="s">
        <v>168</v>
      </c>
      <c r="C91" s="12">
        <v>1</v>
      </c>
      <c r="D91" s="8">
        <v>0.98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2">
      <c r="B92" t="s">
        <v>140</v>
      </c>
      <c r="C92" s="12">
        <v>1</v>
      </c>
      <c r="D92" s="8">
        <v>0.98</v>
      </c>
      <c r="E92" s="12">
        <v>1</v>
      </c>
      <c r="F92" s="8">
        <v>1.39</v>
      </c>
      <c r="G92" s="12">
        <v>0</v>
      </c>
      <c r="H92" s="8">
        <v>0</v>
      </c>
      <c r="I92" s="12">
        <v>0</v>
      </c>
    </row>
    <row r="93" spans="2:9" ht="15" customHeight="1" x14ac:dyDescent="0.2">
      <c r="B93" t="s">
        <v>175</v>
      </c>
      <c r="C93" s="12">
        <v>1</v>
      </c>
      <c r="D93" s="8">
        <v>0.98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2">
      <c r="B94" t="s">
        <v>199</v>
      </c>
      <c r="C94" s="12">
        <v>1</v>
      </c>
      <c r="D94" s="8">
        <v>0.98</v>
      </c>
      <c r="E94" s="12">
        <v>0</v>
      </c>
      <c r="F94" s="8">
        <v>0</v>
      </c>
      <c r="G94" s="12">
        <v>1</v>
      </c>
      <c r="H94" s="8">
        <v>3.85</v>
      </c>
      <c r="I94" s="12">
        <v>0</v>
      </c>
    </row>
    <row r="96" spans="2:9" ht="15" customHeight="1" x14ac:dyDescent="0.2">
      <c r="B96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8C22E-09D2-45A9-B421-5654144B1814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247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19</v>
      </c>
      <c r="D6" s="8">
        <v>14.84</v>
      </c>
      <c r="E6" s="12">
        <v>12</v>
      </c>
      <c r="F6" s="8">
        <v>15</v>
      </c>
      <c r="G6" s="12">
        <v>7</v>
      </c>
      <c r="H6" s="8">
        <v>15.91</v>
      </c>
      <c r="I6" s="12">
        <v>0</v>
      </c>
    </row>
    <row r="7" spans="2:9" ht="15" customHeight="1" x14ac:dyDescent="0.2">
      <c r="B7" t="s">
        <v>30</v>
      </c>
      <c r="C7" s="12">
        <v>41</v>
      </c>
      <c r="D7" s="8">
        <v>32.03</v>
      </c>
      <c r="E7" s="12">
        <v>26</v>
      </c>
      <c r="F7" s="8">
        <v>32.5</v>
      </c>
      <c r="G7" s="12">
        <v>15</v>
      </c>
      <c r="H7" s="8">
        <v>34.090000000000003</v>
      </c>
      <c r="I7" s="12">
        <v>0</v>
      </c>
    </row>
    <row r="8" spans="2:9" ht="15" customHeight="1" x14ac:dyDescent="0.2">
      <c r="B8" t="s">
        <v>31</v>
      </c>
      <c r="C8" s="12">
        <v>4</v>
      </c>
      <c r="D8" s="8">
        <v>3.13</v>
      </c>
      <c r="E8" s="12">
        <v>0</v>
      </c>
      <c r="F8" s="8">
        <v>0</v>
      </c>
      <c r="G8" s="12">
        <v>2</v>
      </c>
      <c r="H8" s="8">
        <v>4.55</v>
      </c>
      <c r="I8" s="12">
        <v>0</v>
      </c>
    </row>
    <row r="9" spans="2:9" ht="15" customHeight="1" x14ac:dyDescent="0.2">
      <c r="B9" t="s">
        <v>32</v>
      </c>
      <c r="C9" s="12">
        <v>1</v>
      </c>
      <c r="D9" s="8">
        <v>0.78</v>
      </c>
      <c r="E9" s="12">
        <v>1</v>
      </c>
      <c r="F9" s="8">
        <v>1.25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33</v>
      </c>
      <c r="C10" s="12">
        <v>2</v>
      </c>
      <c r="D10" s="8">
        <v>1.56</v>
      </c>
      <c r="E10" s="12">
        <v>1</v>
      </c>
      <c r="F10" s="8">
        <v>1.25</v>
      </c>
      <c r="G10" s="12">
        <v>1</v>
      </c>
      <c r="H10" s="8">
        <v>2.27</v>
      </c>
      <c r="I10" s="12">
        <v>0</v>
      </c>
    </row>
    <row r="11" spans="2:9" ht="15" customHeight="1" x14ac:dyDescent="0.2">
      <c r="B11" t="s">
        <v>34</v>
      </c>
      <c r="C11" s="12">
        <v>24</v>
      </c>
      <c r="D11" s="8">
        <v>18.75</v>
      </c>
      <c r="E11" s="12">
        <v>13</v>
      </c>
      <c r="F11" s="8">
        <v>16.25</v>
      </c>
      <c r="G11" s="12">
        <v>11</v>
      </c>
      <c r="H11" s="8">
        <v>25</v>
      </c>
      <c r="I11" s="12">
        <v>0</v>
      </c>
    </row>
    <row r="12" spans="2:9" ht="15" customHeight="1" x14ac:dyDescent="0.2">
      <c r="B12" t="s">
        <v>35</v>
      </c>
      <c r="C12" s="12">
        <v>1</v>
      </c>
      <c r="D12" s="8">
        <v>0.78</v>
      </c>
      <c r="E12" s="12">
        <v>1</v>
      </c>
      <c r="F12" s="8">
        <v>1.25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36</v>
      </c>
      <c r="C13" s="12">
        <v>2</v>
      </c>
      <c r="D13" s="8">
        <v>1.56</v>
      </c>
      <c r="E13" s="12">
        <v>0</v>
      </c>
      <c r="F13" s="8">
        <v>0</v>
      </c>
      <c r="G13" s="12">
        <v>2</v>
      </c>
      <c r="H13" s="8">
        <v>4.55</v>
      </c>
      <c r="I13" s="12">
        <v>0</v>
      </c>
    </row>
    <row r="14" spans="2:9" ht="15" customHeight="1" x14ac:dyDescent="0.2">
      <c r="B14" t="s">
        <v>37</v>
      </c>
      <c r="C14" s="12">
        <v>2</v>
      </c>
      <c r="D14" s="8">
        <v>1.56</v>
      </c>
      <c r="E14" s="12">
        <v>1</v>
      </c>
      <c r="F14" s="8">
        <v>1.25</v>
      </c>
      <c r="G14" s="12">
        <v>1</v>
      </c>
      <c r="H14" s="8">
        <v>2.27</v>
      </c>
      <c r="I14" s="12">
        <v>0</v>
      </c>
    </row>
    <row r="15" spans="2:9" ht="15" customHeight="1" x14ac:dyDescent="0.2">
      <c r="B15" t="s">
        <v>38</v>
      </c>
      <c r="C15" s="12">
        <v>10</v>
      </c>
      <c r="D15" s="8">
        <v>7.81</v>
      </c>
      <c r="E15" s="12">
        <v>8</v>
      </c>
      <c r="F15" s="8">
        <v>10</v>
      </c>
      <c r="G15" s="12">
        <v>2</v>
      </c>
      <c r="H15" s="8">
        <v>4.55</v>
      </c>
      <c r="I15" s="12">
        <v>0</v>
      </c>
    </row>
    <row r="16" spans="2:9" ht="15" customHeight="1" x14ac:dyDescent="0.2">
      <c r="B16" t="s">
        <v>39</v>
      </c>
      <c r="C16" s="12">
        <v>13</v>
      </c>
      <c r="D16" s="8">
        <v>10.16</v>
      </c>
      <c r="E16" s="12">
        <v>11</v>
      </c>
      <c r="F16" s="8">
        <v>13.75</v>
      </c>
      <c r="G16" s="12">
        <v>1</v>
      </c>
      <c r="H16" s="8">
        <v>2.27</v>
      </c>
      <c r="I16" s="12">
        <v>1</v>
      </c>
    </row>
    <row r="17" spans="2:9" ht="15" customHeight="1" x14ac:dyDescent="0.2">
      <c r="B17" t="s">
        <v>40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41</v>
      </c>
      <c r="C18" s="12">
        <v>4</v>
      </c>
      <c r="D18" s="8">
        <v>3.13</v>
      </c>
      <c r="E18" s="12">
        <v>2</v>
      </c>
      <c r="F18" s="8">
        <v>2.5</v>
      </c>
      <c r="G18" s="12">
        <v>1</v>
      </c>
      <c r="H18" s="8">
        <v>2.27</v>
      </c>
      <c r="I18" s="12">
        <v>0</v>
      </c>
    </row>
    <row r="19" spans="2:9" ht="15" customHeight="1" x14ac:dyDescent="0.2">
      <c r="B19" t="s">
        <v>42</v>
      </c>
      <c r="C19" s="12">
        <v>5</v>
      </c>
      <c r="D19" s="8">
        <v>3.91</v>
      </c>
      <c r="E19" s="12">
        <v>4</v>
      </c>
      <c r="F19" s="8">
        <v>5</v>
      </c>
      <c r="G19" s="12">
        <v>1</v>
      </c>
      <c r="H19" s="8">
        <v>2.27</v>
      </c>
      <c r="I19" s="12">
        <v>0</v>
      </c>
    </row>
    <row r="20" spans="2:9" ht="15" customHeight="1" x14ac:dyDescent="0.2">
      <c r="B20" s="9" t="s">
        <v>223</v>
      </c>
      <c r="C20" s="12">
        <f>SUM(LTBL_19423[総数／事業所数])</f>
        <v>128</v>
      </c>
      <c r="E20" s="12">
        <f>SUBTOTAL(109,LTBL_19423[個人／事業所数])</f>
        <v>80</v>
      </c>
      <c r="G20" s="12">
        <f>SUBTOTAL(109,LTBL_19423[法人／事業所数])</f>
        <v>44</v>
      </c>
      <c r="I20" s="12">
        <f>SUBTOTAL(109,LTBL_19423[法人以外の団体／事業所数])</f>
        <v>1</v>
      </c>
    </row>
    <row r="21" spans="2:9" ht="15" customHeight="1" x14ac:dyDescent="0.2">
      <c r="E21" s="11">
        <f>LTBL_19423[[#Totals],[個人／事業所数]]/LTBL_19423[[#Totals],[総数／事業所数]]</f>
        <v>0.625</v>
      </c>
      <c r="G21" s="11">
        <f>LTBL_19423[[#Totals],[法人／事業所数]]/LTBL_19423[[#Totals],[総数／事業所数]]</f>
        <v>0.34375</v>
      </c>
      <c r="I21" s="11">
        <f>LTBL_19423[[#Totals],[法人以外の団体／事業所数]]/LTBL_19423[[#Totals],[総数／事業所数]]</f>
        <v>7.8125E-3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54</v>
      </c>
      <c r="C24" s="12">
        <v>18</v>
      </c>
      <c r="D24" s="8">
        <v>14.06</v>
      </c>
      <c r="E24" s="12">
        <v>15</v>
      </c>
      <c r="F24" s="8">
        <v>18.75</v>
      </c>
      <c r="G24" s="12">
        <v>3</v>
      </c>
      <c r="H24" s="8">
        <v>6.82</v>
      </c>
      <c r="I24" s="12">
        <v>0</v>
      </c>
    </row>
    <row r="25" spans="2:9" ht="15" customHeight="1" x14ac:dyDescent="0.2">
      <c r="B25" t="s">
        <v>60</v>
      </c>
      <c r="C25" s="12">
        <v>10</v>
      </c>
      <c r="D25" s="8">
        <v>7.81</v>
      </c>
      <c r="E25" s="12">
        <v>5</v>
      </c>
      <c r="F25" s="8">
        <v>6.25</v>
      </c>
      <c r="G25" s="12">
        <v>5</v>
      </c>
      <c r="H25" s="8">
        <v>11.36</v>
      </c>
      <c r="I25" s="12">
        <v>0</v>
      </c>
    </row>
    <row r="26" spans="2:9" ht="15" customHeight="1" x14ac:dyDescent="0.2">
      <c r="B26" t="s">
        <v>65</v>
      </c>
      <c r="C26" s="12">
        <v>10</v>
      </c>
      <c r="D26" s="8">
        <v>7.81</v>
      </c>
      <c r="E26" s="12">
        <v>8</v>
      </c>
      <c r="F26" s="8">
        <v>10</v>
      </c>
      <c r="G26" s="12">
        <v>2</v>
      </c>
      <c r="H26" s="8">
        <v>4.55</v>
      </c>
      <c r="I26" s="12">
        <v>0</v>
      </c>
    </row>
    <row r="27" spans="2:9" ht="15" customHeight="1" x14ac:dyDescent="0.2">
      <c r="B27" t="s">
        <v>66</v>
      </c>
      <c r="C27" s="12">
        <v>10</v>
      </c>
      <c r="D27" s="8">
        <v>7.81</v>
      </c>
      <c r="E27" s="12">
        <v>10</v>
      </c>
      <c r="F27" s="8">
        <v>12.5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53</v>
      </c>
      <c r="C28" s="12">
        <v>8</v>
      </c>
      <c r="D28" s="8">
        <v>6.25</v>
      </c>
      <c r="E28" s="12">
        <v>6</v>
      </c>
      <c r="F28" s="8">
        <v>7.5</v>
      </c>
      <c r="G28" s="12">
        <v>2</v>
      </c>
      <c r="H28" s="8">
        <v>4.55</v>
      </c>
      <c r="I28" s="12">
        <v>0</v>
      </c>
    </row>
    <row r="29" spans="2:9" ht="15" customHeight="1" x14ac:dyDescent="0.2">
      <c r="B29" t="s">
        <v>52</v>
      </c>
      <c r="C29" s="12">
        <v>6</v>
      </c>
      <c r="D29" s="8">
        <v>4.6900000000000004</v>
      </c>
      <c r="E29" s="12">
        <v>5</v>
      </c>
      <c r="F29" s="8">
        <v>6.25</v>
      </c>
      <c r="G29" s="12">
        <v>1</v>
      </c>
      <c r="H29" s="8">
        <v>2.27</v>
      </c>
      <c r="I29" s="12">
        <v>0</v>
      </c>
    </row>
    <row r="30" spans="2:9" ht="15" customHeight="1" x14ac:dyDescent="0.2">
      <c r="B30" t="s">
        <v>58</v>
      </c>
      <c r="C30" s="12">
        <v>6</v>
      </c>
      <c r="D30" s="8">
        <v>4.6900000000000004</v>
      </c>
      <c r="E30" s="12">
        <v>5</v>
      </c>
      <c r="F30" s="8">
        <v>6.25</v>
      </c>
      <c r="G30" s="12">
        <v>1</v>
      </c>
      <c r="H30" s="8">
        <v>2.27</v>
      </c>
      <c r="I30" s="12">
        <v>0</v>
      </c>
    </row>
    <row r="31" spans="2:9" ht="15" customHeight="1" x14ac:dyDescent="0.2">
      <c r="B31" t="s">
        <v>51</v>
      </c>
      <c r="C31" s="12">
        <v>5</v>
      </c>
      <c r="D31" s="8">
        <v>3.91</v>
      </c>
      <c r="E31" s="12">
        <v>1</v>
      </c>
      <c r="F31" s="8">
        <v>1.25</v>
      </c>
      <c r="G31" s="12">
        <v>4</v>
      </c>
      <c r="H31" s="8">
        <v>9.09</v>
      </c>
      <c r="I31" s="12">
        <v>0</v>
      </c>
    </row>
    <row r="32" spans="2:9" ht="15" customHeight="1" x14ac:dyDescent="0.2">
      <c r="B32" t="s">
        <v>70</v>
      </c>
      <c r="C32" s="12">
        <v>4</v>
      </c>
      <c r="D32" s="8">
        <v>3.13</v>
      </c>
      <c r="E32" s="12">
        <v>4</v>
      </c>
      <c r="F32" s="8">
        <v>5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82</v>
      </c>
      <c r="C33" s="12">
        <v>3</v>
      </c>
      <c r="D33" s="8">
        <v>2.34</v>
      </c>
      <c r="E33" s="12">
        <v>2</v>
      </c>
      <c r="F33" s="8">
        <v>2.5</v>
      </c>
      <c r="G33" s="12">
        <v>1</v>
      </c>
      <c r="H33" s="8">
        <v>2.27</v>
      </c>
      <c r="I33" s="12">
        <v>0</v>
      </c>
    </row>
    <row r="34" spans="2:9" ht="15" customHeight="1" x14ac:dyDescent="0.2">
      <c r="B34" t="s">
        <v>78</v>
      </c>
      <c r="C34" s="12">
        <v>2</v>
      </c>
      <c r="D34" s="8">
        <v>1.56</v>
      </c>
      <c r="E34" s="12">
        <v>0</v>
      </c>
      <c r="F34" s="8">
        <v>0</v>
      </c>
      <c r="G34" s="12">
        <v>2</v>
      </c>
      <c r="H34" s="8">
        <v>4.55</v>
      </c>
      <c r="I34" s="12">
        <v>0</v>
      </c>
    </row>
    <row r="35" spans="2:9" ht="15" customHeight="1" x14ac:dyDescent="0.2">
      <c r="B35" t="s">
        <v>89</v>
      </c>
      <c r="C35" s="12">
        <v>2</v>
      </c>
      <c r="D35" s="8">
        <v>1.56</v>
      </c>
      <c r="E35" s="12">
        <v>0</v>
      </c>
      <c r="F35" s="8">
        <v>0</v>
      </c>
      <c r="G35" s="12">
        <v>2</v>
      </c>
      <c r="H35" s="8">
        <v>4.55</v>
      </c>
      <c r="I35" s="12">
        <v>0</v>
      </c>
    </row>
    <row r="36" spans="2:9" ht="15" customHeight="1" x14ac:dyDescent="0.2">
      <c r="B36" t="s">
        <v>73</v>
      </c>
      <c r="C36" s="12">
        <v>2</v>
      </c>
      <c r="D36" s="8">
        <v>1.56</v>
      </c>
      <c r="E36" s="12">
        <v>1</v>
      </c>
      <c r="F36" s="8">
        <v>1.25</v>
      </c>
      <c r="G36" s="12">
        <v>1</v>
      </c>
      <c r="H36" s="8">
        <v>2.27</v>
      </c>
      <c r="I36" s="12">
        <v>0</v>
      </c>
    </row>
    <row r="37" spans="2:9" ht="15" customHeight="1" x14ac:dyDescent="0.2">
      <c r="B37" t="s">
        <v>85</v>
      </c>
      <c r="C37" s="12">
        <v>2</v>
      </c>
      <c r="D37" s="8">
        <v>1.56</v>
      </c>
      <c r="E37" s="12">
        <v>1</v>
      </c>
      <c r="F37" s="8">
        <v>1.25</v>
      </c>
      <c r="G37" s="12">
        <v>1</v>
      </c>
      <c r="H37" s="8">
        <v>2.27</v>
      </c>
      <c r="I37" s="12">
        <v>0</v>
      </c>
    </row>
    <row r="38" spans="2:9" ht="15" customHeight="1" x14ac:dyDescent="0.2">
      <c r="B38" t="s">
        <v>98</v>
      </c>
      <c r="C38" s="12">
        <v>2</v>
      </c>
      <c r="D38" s="8">
        <v>1.56</v>
      </c>
      <c r="E38" s="12">
        <v>1</v>
      </c>
      <c r="F38" s="8">
        <v>1.25</v>
      </c>
      <c r="G38" s="12">
        <v>1</v>
      </c>
      <c r="H38" s="8">
        <v>2.27</v>
      </c>
      <c r="I38" s="12">
        <v>0</v>
      </c>
    </row>
    <row r="39" spans="2:9" ht="15" customHeight="1" x14ac:dyDescent="0.2">
      <c r="B39" t="s">
        <v>55</v>
      </c>
      <c r="C39" s="12">
        <v>2</v>
      </c>
      <c r="D39" s="8">
        <v>1.56</v>
      </c>
      <c r="E39" s="12">
        <v>1</v>
      </c>
      <c r="F39" s="8">
        <v>1.25</v>
      </c>
      <c r="G39" s="12">
        <v>1</v>
      </c>
      <c r="H39" s="8">
        <v>2.27</v>
      </c>
      <c r="I39" s="12">
        <v>0</v>
      </c>
    </row>
    <row r="40" spans="2:9" ht="15" customHeight="1" x14ac:dyDescent="0.2">
      <c r="B40" t="s">
        <v>91</v>
      </c>
      <c r="C40" s="12">
        <v>2</v>
      </c>
      <c r="D40" s="8">
        <v>1.56</v>
      </c>
      <c r="E40" s="12">
        <v>0</v>
      </c>
      <c r="F40" s="8">
        <v>0</v>
      </c>
      <c r="G40" s="12">
        <v>2</v>
      </c>
      <c r="H40" s="8">
        <v>4.55</v>
      </c>
      <c r="I40" s="12">
        <v>0</v>
      </c>
    </row>
    <row r="41" spans="2:9" ht="15" customHeight="1" x14ac:dyDescent="0.2">
      <c r="B41" t="s">
        <v>99</v>
      </c>
      <c r="C41" s="12">
        <v>2</v>
      </c>
      <c r="D41" s="8">
        <v>1.56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87</v>
      </c>
      <c r="C42" s="12">
        <v>2</v>
      </c>
      <c r="D42" s="8">
        <v>1.56</v>
      </c>
      <c r="E42" s="12">
        <v>0</v>
      </c>
      <c r="F42" s="8">
        <v>0</v>
      </c>
      <c r="G42" s="12">
        <v>2</v>
      </c>
      <c r="H42" s="8">
        <v>4.55</v>
      </c>
      <c r="I42" s="12">
        <v>0</v>
      </c>
    </row>
    <row r="43" spans="2:9" ht="15" customHeight="1" x14ac:dyDescent="0.2">
      <c r="B43" t="s">
        <v>61</v>
      </c>
      <c r="C43" s="12">
        <v>2</v>
      </c>
      <c r="D43" s="8">
        <v>1.56</v>
      </c>
      <c r="E43" s="12">
        <v>0</v>
      </c>
      <c r="F43" s="8">
        <v>0</v>
      </c>
      <c r="G43" s="12">
        <v>2</v>
      </c>
      <c r="H43" s="8">
        <v>4.55</v>
      </c>
      <c r="I43" s="12">
        <v>0</v>
      </c>
    </row>
    <row r="44" spans="2:9" ht="15" customHeight="1" x14ac:dyDescent="0.2">
      <c r="B44" t="s">
        <v>63</v>
      </c>
      <c r="C44" s="12">
        <v>2</v>
      </c>
      <c r="D44" s="8">
        <v>1.56</v>
      </c>
      <c r="E44" s="12">
        <v>1</v>
      </c>
      <c r="F44" s="8">
        <v>1.25</v>
      </c>
      <c r="G44" s="12">
        <v>1</v>
      </c>
      <c r="H44" s="8">
        <v>2.27</v>
      </c>
      <c r="I44" s="12">
        <v>0</v>
      </c>
    </row>
    <row r="45" spans="2:9" ht="15" customHeight="1" x14ac:dyDescent="0.2">
      <c r="B45" t="s">
        <v>84</v>
      </c>
      <c r="C45" s="12">
        <v>2</v>
      </c>
      <c r="D45" s="8">
        <v>1.56</v>
      </c>
      <c r="E45" s="12">
        <v>0</v>
      </c>
      <c r="F45" s="8">
        <v>0</v>
      </c>
      <c r="G45" s="12">
        <v>1</v>
      </c>
      <c r="H45" s="8">
        <v>2.27</v>
      </c>
      <c r="I45" s="12">
        <v>1</v>
      </c>
    </row>
    <row r="46" spans="2:9" ht="15" customHeight="1" x14ac:dyDescent="0.2">
      <c r="B46" t="s">
        <v>68</v>
      </c>
      <c r="C46" s="12">
        <v>2</v>
      </c>
      <c r="D46" s="8">
        <v>1.56</v>
      </c>
      <c r="E46" s="12">
        <v>2</v>
      </c>
      <c r="F46" s="8">
        <v>2.5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69</v>
      </c>
      <c r="C47" s="12">
        <v>2</v>
      </c>
      <c r="D47" s="8">
        <v>1.56</v>
      </c>
      <c r="E47" s="12">
        <v>0</v>
      </c>
      <c r="F47" s="8">
        <v>0</v>
      </c>
      <c r="G47" s="12">
        <v>1</v>
      </c>
      <c r="H47" s="8">
        <v>2.27</v>
      </c>
      <c r="I47" s="12">
        <v>0</v>
      </c>
    </row>
    <row r="50" spans="2:9" ht="33" customHeight="1" x14ac:dyDescent="0.2">
      <c r="B50" t="s">
        <v>225</v>
      </c>
      <c r="C50" s="10" t="s">
        <v>44</v>
      </c>
      <c r="D50" s="10" t="s">
        <v>45</v>
      </c>
      <c r="E50" s="10" t="s">
        <v>46</v>
      </c>
      <c r="F50" s="10" t="s">
        <v>47</v>
      </c>
      <c r="G50" s="10" t="s">
        <v>48</v>
      </c>
      <c r="H50" s="10" t="s">
        <v>49</v>
      </c>
      <c r="I50" s="10" t="s">
        <v>50</v>
      </c>
    </row>
    <row r="51" spans="2:9" ht="15" customHeight="1" x14ac:dyDescent="0.2">
      <c r="B51" t="s">
        <v>135</v>
      </c>
      <c r="C51" s="12">
        <v>12</v>
      </c>
      <c r="D51" s="8">
        <v>9.3800000000000008</v>
      </c>
      <c r="E51" s="12">
        <v>9</v>
      </c>
      <c r="F51" s="8">
        <v>11.25</v>
      </c>
      <c r="G51" s="12">
        <v>3</v>
      </c>
      <c r="H51" s="8">
        <v>6.82</v>
      </c>
      <c r="I51" s="12">
        <v>0</v>
      </c>
    </row>
    <row r="52" spans="2:9" ht="15" customHeight="1" x14ac:dyDescent="0.2">
      <c r="B52" t="s">
        <v>123</v>
      </c>
      <c r="C52" s="12">
        <v>5</v>
      </c>
      <c r="D52" s="8">
        <v>3.91</v>
      </c>
      <c r="E52" s="12">
        <v>5</v>
      </c>
      <c r="F52" s="8">
        <v>6.25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149</v>
      </c>
      <c r="C53" s="12">
        <v>4</v>
      </c>
      <c r="D53" s="8">
        <v>3.13</v>
      </c>
      <c r="E53" s="12">
        <v>4</v>
      </c>
      <c r="F53" s="8">
        <v>5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134</v>
      </c>
      <c r="C54" s="12">
        <v>4</v>
      </c>
      <c r="D54" s="8">
        <v>3.13</v>
      </c>
      <c r="E54" s="12">
        <v>3</v>
      </c>
      <c r="F54" s="8">
        <v>3.75</v>
      </c>
      <c r="G54" s="12">
        <v>1</v>
      </c>
      <c r="H54" s="8">
        <v>2.27</v>
      </c>
      <c r="I54" s="12">
        <v>0</v>
      </c>
    </row>
    <row r="55" spans="2:9" ht="15" customHeight="1" x14ac:dyDescent="0.2">
      <c r="B55" t="s">
        <v>113</v>
      </c>
      <c r="C55" s="12">
        <v>4</v>
      </c>
      <c r="D55" s="8">
        <v>3.13</v>
      </c>
      <c r="E55" s="12">
        <v>2</v>
      </c>
      <c r="F55" s="8">
        <v>2.5</v>
      </c>
      <c r="G55" s="12">
        <v>2</v>
      </c>
      <c r="H55" s="8">
        <v>4.55</v>
      </c>
      <c r="I55" s="12">
        <v>0</v>
      </c>
    </row>
    <row r="56" spans="2:9" ht="15" customHeight="1" x14ac:dyDescent="0.2">
      <c r="B56" t="s">
        <v>120</v>
      </c>
      <c r="C56" s="12">
        <v>4</v>
      </c>
      <c r="D56" s="8">
        <v>3.13</v>
      </c>
      <c r="E56" s="12">
        <v>4</v>
      </c>
      <c r="F56" s="8">
        <v>5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122</v>
      </c>
      <c r="C57" s="12">
        <v>4</v>
      </c>
      <c r="D57" s="8">
        <v>3.13</v>
      </c>
      <c r="E57" s="12">
        <v>4</v>
      </c>
      <c r="F57" s="8">
        <v>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126</v>
      </c>
      <c r="C58" s="12">
        <v>4</v>
      </c>
      <c r="D58" s="8">
        <v>3.13</v>
      </c>
      <c r="E58" s="12">
        <v>4</v>
      </c>
      <c r="F58" s="8">
        <v>5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107</v>
      </c>
      <c r="C59" s="12">
        <v>3</v>
      </c>
      <c r="D59" s="8">
        <v>2.34</v>
      </c>
      <c r="E59" s="12">
        <v>0</v>
      </c>
      <c r="F59" s="8">
        <v>0</v>
      </c>
      <c r="G59" s="12">
        <v>3</v>
      </c>
      <c r="H59" s="8">
        <v>6.82</v>
      </c>
      <c r="I59" s="12">
        <v>0</v>
      </c>
    </row>
    <row r="60" spans="2:9" ht="15" customHeight="1" x14ac:dyDescent="0.2">
      <c r="B60" t="s">
        <v>110</v>
      </c>
      <c r="C60" s="12">
        <v>3</v>
      </c>
      <c r="D60" s="8">
        <v>2.34</v>
      </c>
      <c r="E60" s="12">
        <v>2</v>
      </c>
      <c r="F60" s="8">
        <v>2.5</v>
      </c>
      <c r="G60" s="12">
        <v>1</v>
      </c>
      <c r="H60" s="8">
        <v>2.27</v>
      </c>
      <c r="I60" s="12">
        <v>0</v>
      </c>
    </row>
    <row r="61" spans="2:9" ht="15" customHeight="1" x14ac:dyDescent="0.2">
      <c r="B61" t="s">
        <v>200</v>
      </c>
      <c r="C61" s="12">
        <v>3</v>
      </c>
      <c r="D61" s="8">
        <v>2.34</v>
      </c>
      <c r="E61" s="12">
        <v>3</v>
      </c>
      <c r="F61" s="8">
        <v>3.75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179</v>
      </c>
      <c r="C62" s="12">
        <v>3</v>
      </c>
      <c r="D62" s="8">
        <v>2.34</v>
      </c>
      <c r="E62" s="12">
        <v>2</v>
      </c>
      <c r="F62" s="8">
        <v>2.5</v>
      </c>
      <c r="G62" s="12">
        <v>1</v>
      </c>
      <c r="H62" s="8">
        <v>2.27</v>
      </c>
      <c r="I62" s="12">
        <v>0</v>
      </c>
    </row>
    <row r="63" spans="2:9" ht="15" customHeight="1" x14ac:dyDescent="0.2">
      <c r="B63" t="s">
        <v>111</v>
      </c>
      <c r="C63" s="12">
        <v>3</v>
      </c>
      <c r="D63" s="8">
        <v>2.34</v>
      </c>
      <c r="E63" s="12">
        <v>3</v>
      </c>
      <c r="F63" s="8">
        <v>3.75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139</v>
      </c>
      <c r="C64" s="12">
        <v>3</v>
      </c>
      <c r="D64" s="8">
        <v>2.34</v>
      </c>
      <c r="E64" s="12">
        <v>1</v>
      </c>
      <c r="F64" s="8">
        <v>1.25</v>
      </c>
      <c r="G64" s="12">
        <v>2</v>
      </c>
      <c r="H64" s="8">
        <v>4.55</v>
      </c>
      <c r="I64" s="12">
        <v>0</v>
      </c>
    </row>
    <row r="65" spans="2:9" ht="15" customHeight="1" x14ac:dyDescent="0.2">
      <c r="B65" t="s">
        <v>153</v>
      </c>
      <c r="C65" s="12">
        <v>2</v>
      </c>
      <c r="D65" s="8">
        <v>1.56</v>
      </c>
      <c r="E65" s="12">
        <v>0</v>
      </c>
      <c r="F65" s="8">
        <v>0</v>
      </c>
      <c r="G65" s="12">
        <v>2</v>
      </c>
      <c r="H65" s="8">
        <v>4.55</v>
      </c>
      <c r="I65" s="12">
        <v>0</v>
      </c>
    </row>
    <row r="66" spans="2:9" ht="15" customHeight="1" x14ac:dyDescent="0.2">
      <c r="B66" t="s">
        <v>201</v>
      </c>
      <c r="C66" s="12">
        <v>2</v>
      </c>
      <c r="D66" s="8">
        <v>1.56</v>
      </c>
      <c r="E66" s="12">
        <v>1</v>
      </c>
      <c r="F66" s="8">
        <v>1.25</v>
      </c>
      <c r="G66" s="12">
        <v>1</v>
      </c>
      <c r="H66" s="8">
        <v>2.27</v>
      </c>
      <c r="I66" s="12">
        <v>0</v>
      </c>
    </row>
    <row r="67" spans="2:9" ht="15" customHeight="1" x14ac:dyDescent="0.2">
      <c r="B67" t="s">
        <v>127</v>
      </c>
      <c r="C67" s="12">
        <v>2</v>
      </c>
      <c r="D67" s="8">
        <v>1.56</v>
      </c>
      <c r="E67" s="12">
        <v>1</v>
      </c>
      <c r="F67" s="8">
        <v>1.25</v>
      </c>
      <c r="G67" s="12">
        <v>1</v>
      </c>
      <c r="H67" s="8">
        <v>2.27</v>
      </c>
      <c r="I67" s="12">
        <v>0</v>
      </c>
    </row>
    <row r="68" spans="2:9" ht="15" customHeight="1" x14ac:dyDescent="0.2">
      <c r="B68" t="s">
        <v>160</v>
      </c>
      <c r="C68" s="12">
        <v>2</v>
      </c>
      <c r="D68" s="8">
        <v>1.56</v>
      </c>
      <c r="E68" s="12">
        <v>0</v>
      </c>
      <c r="F68" s="8">
        <v>0</v>
      </c>
      <c r="G68" s="12">
        <v>2</v>
      </c>
      <c r="H68" s="8">
        <v>4.55</v>
      </c>
      <c r="I68" s="12">
        <v>0</v>
      </c>
    </row>
    <row r="69" spans="2:9" ht="15" customHeight="1" x14ac:dyDescent="0.2">
      <c r="B69" t="s">
        <v>202</v>
      </c>
      <c r="C69" s="12">
        <v>2</v>
      </c>
      <c r="D69" s="8">
        <v>1.56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148</v>
      </c>
      <c r="C70" s="12">
        <v>2</v>
      </c>
      <c r="D70" s="8">
        <v>1.56</v>
      </c>
      <c r="E70" s="12">
        <v>2</v>
      </c>
      <c r="F70" s="8">
        <v>2.5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116</v>
      </c>
      <c r="C71" s="12">
        <v>2</v>
      </c>
      <c r="D71" s="8">
        <v>1.56</v>
      </c>
      <c r="E71" s="12">
        <v>1</v>
      </c>
      <c r="F71" s="8">
        <v>1.25</v>
      </c>
      <c r="G71" s="12">
        <v>1</v>
      </c>
      <c r="H71" s="8">
        <v>2.27</v>
      </c>
      <c r="I71" s="12">
        <v>0</v>
      </c>
    </row>
    <row r="72" spans="2:9" ht="15" customHeight="1" x14ac:dyDescent="0.2">
      <c r="B72" t="s">
        <v>119</v>
      </c>
      <c r="C72" s="12">
        <v>2</v>
      </c>
      <c r="D72" s="8">
        <v>1.56</v>
      </c>
      <c r="E72" s="12">
        <v>1</v>
      </c>
      <c r="F72" s="8">
        <v>1.25</v>
      </c>
      <c r="G72" s="12">
        <v>1</v>
      </c>
      <c r="H72" s="8">
        <v>2.27</v>
      </c>
      <c r="I72" s="12">
        <v>0</v>
      </c>
    </row>
    <row r="73" spans="2:9" ht="15" customHeight="1" x14ac:dyDescent="0.2">
      <c r="B73" t="s">
        <v>136</v>
      </c>
      <c r="C73" s="12">
        <v>2</v>
      </c>
      <c r="D73" s="8">
        <v>1.56</v>
      </c>
      <c r="E73" s="12">
        <v>1</v>
      </c>
      <c r="F73" s="8">
        <v>1.25</v>
      </c>
      <c r="G73" s="12">
        <v>1</v>
      </c>
      <c r="H73" s="8">
        <v>2.27</v>
      </c>
      <c r="I73" s="12">
        <v>0</v>
      </c>
    </row>
    <row r="74" spans="2:9" ht="15" customHeight="1" x14ac:dyDescent="0.2">
      <c r="B74" t="s">
        <v>175</v>
      </c>
      <c r="C74" s="12">
        <v>2</v>
      </c>
      <c r="D74" s="8">
        <v>1.56</v>
      </c>
      <c r="E74" s="12">
        <v>2</v>
      </c>
      <c r="F74" s="8">
        <v>2.5</v>
      </c>
      <c r="G74" s="12">
        <v>0</v>
      </c>
      <c r="H74" s="8">
        <v>0</v>
      </c>
      <c r="I74" s="12">
        <v>0</v>
      </c>
    </row>
    <row r="76" spans="2:9" ht="15" customHeight="1" x14ac:dyDescent="0.2">
      <c r="B76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0C243-DC28-4107-A963-CDAE08D7612F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248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81</v>
      </c>
      <c r="D6" s="8">
        <v>30.45</v>
      </c>
      <c r="E6" s="12">
        <v>40</v>
      </c>
      <c r="F6" s="8">
        <v>25</v>
      </c>
      <c r="G6" s="12">
        <v>41</v>
      </c>
      <c r="H6" s="8">
        <v>41</v>
      </c>
      <c r="I6" s="12">
        <v>0</v>
      </c>
    </row>
    <row r="7" spans="2:9" ht="15" customHeight="1" x14ac:dyDescent="0.2">
      <c r="B7" t="s">
        <v>30</v>
      </c>
      <c r="C7" s="12">
        <v>26</v>
      </c>
      <c r="D7" s="8">
        <v>9.77</v>
      </c>
      <c r="E7" s="12">
        <v>8</v>
      </c>
      <c r="F7" s="8">
        <v>5</v>
      </c>
      <c r="G7" s="12">
        <v>18</v>
      </c>
      <c r="H7" s="8">
        <v>18</v>
      </c>
      <c r="I7" s="12">
        <v>0</v>
      </c>
    </row>
    <row r="8" spans="2:9" ht="15" customHeight="1" x14ac:dyDescent="0.2">
      <c r="B8" t="s">
        <v>31</v>
      </c>
      <c r="C8" s="12">
        <v>2</v>
      </c>
      <c r="D8" s="8">
        <v>0.75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32</v>
      </c>
      <c r="C9" s="12">
        <v>1</v>
      </c>
      <c r="D9" s="8">
        <v>0.38</v>
      </c>
      <c r="E9" s="12">
        <v>0</v>
      </c>
      <c r="F9" s="8">
        <v>0</v>
      </c>
      <c r="G9" s="12">
        <v>1</v>
      </c>
      <c r="H9" s="8">
        <v>1</v>
      </c>
      <c r="I9" s="12">
        <v>0</v>
      </c>
    </row>
    <row r="10" spans="2:9" ht="15" customHeight="1" x14ac:dyDescent="0.2">
      <c r="B10" t="s">
        <v>33</v>
      </c>
      <c r="C10" s="12">
        <v>1</v>
      </c>
      <c r="D10" s="8">
        <v>0.38</v>
      </c>
      <c r="E10" s="12">
        <v>0</v>
      </c>
      <c r="F10" s="8">
        <v>0</v>
      </c>
      <c r="G10" s="12">
        <v>0</v>
      </c>
      <c r="H10" s="8">
        <v>0</v>
      </c>
      <c r="I10" s="12">
        <v>1</v>
      </c>
    </row>
    <row r="11" spans="2:9" ht="15" customHeight="1" x14ac:dyDescent="0.2">
      <c r="B11" t="s">
        <v>34</v>
      </c>
      <c r="C11" s="12">
        <v>45</v>
      </c>
      <c r="D11" s="8">
        <v>16.920000000000002</v>
      </c>
      <c r="E11" s="12">
        <v>34</v>
      </c>
      <c r="F11" s="8">
        <v>21.25</v>
      </c>
      <c r="G11" s="12">
        <v>11</v>
      </c>
      <c r="H11" s="8">
        <v>11</v>
      </c>
      <c r="I11" s="12">
        <v>0</v>
      </c>
    </row>
    <row r="12" spans="2:9" ht="15" customHeight="1" x14ac:dyDescent="0.2">
      <c r="B12" t="s">
        <v>35</v>
      </c>
      <c r="C12" s="12">
        <v>1</v>
      </c>
      <c r="D12" s="8">
        <v>0.38</v>
      </c>
      <c r="E12" s="12">
        <v>0</v>
      </c>
      <c r="F12" s="8">
        <v>0</v>
      </c>
      <c r="G12" s="12">
        <v>1</v>
      </c>
      <c r="H12" s="8">
        <v>1</v>
      </c>
      <c r="I12" s="12">
        <v>0</v>
      </c>
    </row>
    <row r="13" spans="2:9" ht="15" customHeight="1" x14ac:dyDescent="0.2">
      <c r="B13" t="s">
        <v>36</v>
      </c>
      <c r="C13" s="12">
        <v>9</v>
      </c>
      <c r="D13" s="8">
        <v>3.38</v>
      </c>
      <c r="E13" s="12">
        <v>2</v>
      </c>
      <c r="F13" s="8">
        <v>1.25</v>
      </c>
      <c r="G13" s="12">
        <v>7</v>
      </c>
      <c r="H13" s="8">
        <v>7</v>
      </c>
      <c r="I13" s="12">
        <v>0</v>
      </c>
    </row>
    <row r="14" spans="2:9" ht="15" customHeight="1" x14ac:dyDescent="0.2">
      <c r="B14" t="s">
        <v>37</v>
      </c>
      <c r="C14" s="12">
        <v>8</v>
      </c>
      <c r="D14" s="8">
        <v>3.01</v>
      </c>
      <c r="E14" s="12">
        <v>4</v>
      </c>
      <c r="F14" s="8">
        <v>2.5</v>
      </c>
      <c r="G14" s="12">
        <v>4</v>
      </c>
      <c r="H14" s="8">
        <v>4</v>
      </c>
      <c r="I14" s="12">
        <v>0</v>
      </c>
    </row>
    <row r="15" spans="2:9" ht="15" customHeight="1" x14ac:dyDescent="0.2">
      <c r="B15" t="s">
        <v>38</v>
      </c>
      <c r="C15" s="12">
        <v>46</v>
      </c>
      <c r="D15" s="8">
        <v>17.29</v>
      </c>
      <c r="E15" s="12">
        <v>36</v>
      </c>
      <c r="F15" s="8">
        <v>22.5</v>
      </c>
      <c r="G15" s="12">
        <v>10</v>
      </c>
      <c r="H15" s="8">
        <v>10</v>
      </c>
      <c r="I15" s="12">
        <v>0</v>
      </c>
    </row>
    <row r="16" spans="2:9" ht="15" customHeight="1" x14ac:dyDescent="0.2">
      <c r="B16" t="s">
        <v>39</v>
      </c>
      <c r="C16" s="12">
        <v>23</v>
      </c>
      <c r="D16" s="8">
        <v>8.65</v>
      </c>
      <c r="E16" s="12">
        <v>21</v>
      </c>
      <c r="F16" s="8">
        <v>13.13</v>
      </c>
      <c r="G16" s="12">
        <v>2</v>
      </c>
      <c r="H16" s="8">
        <v>2</v>
      </c>
      <c r="I16" s="12">
        <v>0</v>
      </c>
    </row>
    <row r="17" spans="2:9" ht="15" customHeight="1" x14ac:dyDescent="0.2">
      <c r="B17" t="s">
        <v>40</v>
      </c>
      <c r="C17" s="12">
        <v>7</v>
      </c>
      <c r="D17" s="8">
        <v>2.63</v>
      </c>
      <c r="E17" s="12">
        <v>5</v>
      </c>
      <c r="F17" s="8">
        <v>3.13</v>
      </c>
      <c r="G17" s="12">
        <v>2</v>
      </c>
      <c r="H17" s="8">
        <v>2</v>
      </c>
      <c r="I17" s="12">
        <v>0</v>
      </c>
    </row>
    <row r="18" spans="2:9" ht="15" customHeight="1" x14ac:dyDescent="0.2">
      <c r="B18" t="s">
        <v>41</v>
      </c>
      <c r="C18" s="12">
        <v>9</v>
      </c>
      <c r="D18" s="8">
        <v>3.38</v>
      </c>
      <c r="E18" s="12">
        <v>6</v>
      </c>
      <c r="F18" s="8">
        <v>3.75</v>
      </c>
      <c r="G18" s="12">
        <v>1</v>
      </c>
      <c r="H18" s="8">
        <v>1</v>
      </c>
      <c r="I18" s="12">
        <v>0</v>
      </c>
    </row>
    <row r="19" spans="2:9" ht="15" customHeight="1" x14ac:dyDescent="0.2">
      <c r="B19" t="s">
        <v>42</v>
      </c>
      <c r="C19" s="12">
        <v>7</v>
      </c>
      <c r="D19" s="8">
        <v>2.63</v>
      </c>
      <c r="E19" s="12">
        <v>4</v>
      </c>
      <c r="F19" s="8">
        <v>2.5</v>
      </c>
      <c r="G19" s="12">
        <v>2</v>
      </c>
      <c r="H19" s="8">
        <v>2</v>
      </c>
      <c r="I19" s="12">
        <v>1</v>
      </c>
    </row>
    <row r="20" spans="2:9" ht="15" customHeight="1" x14ac:dyDescent="0.2">
      <c r="B20" s="9" t="s">
        <v>223</v>
      </c>
      <c r="C20" s="12">
        <f>SUM(LTBL_19424[総数／事業所数])</f>
        <v>266</v>
      </c>
      <c r="E20" s="12">
        <f>SUBTOTAL(109,LTBL_19424[個人／事業所数])</f>
        <v>160</v>
      </c>
      <c r="G20" s="12">
        <f>SUBTOTAL(109,LTBL_19424[法人／事業所数])</f>
        <v>100</v>
      </c>
      <c r="I20" s="12">
        <f>SUBTOTAL(109,LTBL_19424[法人以外の団体／事業所数])</f>
        <v>2</v>
      </c>
    </row>
    <row r="21" spans="2:9" ht="15" customHeight="1" x14ac:dyDescent="0.2">
      <c r="E21" s="11">
        <f>LTBL_19424[[#Totals],[個人／事業所数]]/LTBL_19424[[#Totals],[総数／事業所数]]</f>
        <v>0.60150375939849621</v>
      </c>
      <c r="G21" s="11">
        <f>LTBL_19424[[#Totals],[法人／事業所数]]/LTBL_19424[[#Totals],[総数／事業所数]]</f>
        <v>0.37593984962406013</v>
      </c>
      <c r="I21" s="11">
        <f>LTBL_19424[[#Totals],[法人以外の団体／事業所数]]/LTBL_19424[[#Totals],[総数／事業所数]]</f>
        <v>7.5187969924812026E-3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51</v>
      </c>
      <c r="C24" s="12">
        <v>47</v>
      </c>
      <c r="D24" s="8">
        <v>17.670000000000002</v>
      </c>
      <c r="E24" s="12">
        <v>18</v>
      </c>
      <c r="F24" s="8">
        <v>11.25</v>
      </c>
      <c r="G24" s="12">
        <v>29</v>
      </c>
      <c r="H24" s="8">
        <v>29</v>
      </c>
      <c r="I24" s="12">
        <v>0</v>
      </c>
    </row>
    <row r="25" spans="2:9" ht="15" customHeight="1" x14ac:dyDescent="0.2">
      <c r="B25" t="s">
        <v>64</v>
      </c>
      <c r="C25" s="12">
        <v>22</v>
      </c>
      <c r="D25" s="8">
        <v>8.27</v>
      </c>
      <c r="E25" s="12">
        <v>16</v>
      </c>
      <c r="F25" s="8">
        <v>10</v>
      </c>
      <c r="G25" s="12">
        <v>6</v>
      </c>
      <c r="H25" s="8">
        <v>6</v>
      </c>
      <c r="I25" s="12">
        <v>0</v>
      </c>
    </row>
    <row r="26" spans="2:9" ht="15" customHeight="1" x14ac:dyDescent="0.2">
      <c r="B26" t="s">
        <v>65</v>
      </c>
      <c r="C26" s="12">
        <v>22</v>
      </c>
      <c r="D26" s="8">
        <v>8.27</v>
      </c>
      <c r="E26" s="12">
        <v>19</v>
      </c>
      <c r="F26" s="8">
        <v>11.88</v>
      </c>
      <c r="G26" s="12">
        <v>3</v>
      </c>
      <c r="H26" s="8">
        <v>3</v>
      </c>
      <c r="I26" s="12">
        <v>0</v>
      </c>
    </row>
    <row r="27" spans="2:9" ht="15" customHeight="1" x14ac:dyDescent="0.2">
      <c r="B27" t="s">
        <v>52</v>
      </c>
      <c r="C27" s="12">
        <v>19</v>
      </c>
      <c r="D27" s="8">
        <v>7.14</v>
      </c>
      <c r="E27" s="12">
        <v>12</v>
      </c>
      <c r="F27" s="8">
        <v>7.5</v>
      </c>
      <c r="G27" s="12">
        <v>7</v>
      </c>
      <c r="H27" s="8">
        <v>7</v>
      </c>
      <c r="I27" s="12">
        <v>0</v>
      </c>
    </row>
    <row r="28" spans="2:9" ht="15" customHeight="1" x14ac:dyDescent="0.2">
      <c r="B28" t="s">
        <v>66</v>
      </c>
      <c r="C28" s="12">
        <v>19</v>
      </c>
      <c r="D28" s="8">
        <v>7.14</v>
      </c>
      <c r="E28" s="12">
        <v>19</v>
      </c>
      <c r="F28" s="8">
        <v>11.88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58</v>
      </c>
      <c r="C29" s="12">
        <v>17</v>
      </c>
      <c r="D29" s="8">
        <v>6.39</v>
      </c>
      <c r="E29" s="12">
        <v>14</v>
      </c>
      <c r="F29" s="8">
        <v>8.75</v>
      </c>
      <c r="G29" s="12">
        <v>3</v>
      </c>
      <c r="H29" s="8">
        <v>3</v>
      </c>
      <c r="I29" s="12">
        <v>0</v>
      </c>
    </row>
    <row r="30" spans="2:9" ht="15" customHeight="1" x14ac:dyDescent="0.2">
      <c r="B30" t="s">
        <v>53</v>
      </c>
      <c r="C30" s="12">
        <v>15</v>
      </c>
      <c r="D30" s="8">
        <v>5.64</v>
      </c>
      <c r="E30" s="12">
        <v>10</v>
      </c>
      <c r="F30" s="8">
        <v>6.25</v>
      </c>
      <c r="G30" s="12">
        <v>5</v>
      </c>
      <c r="H30" s="8">
        <v>5</v>
      </c>
      <c r="I30" s="12">
        <v>0</v>
      </c>
    </row>
    <row r="31" spans="2:9" ht="15" customHeight="1" x14ac:dyDescent="0.2">
      <c r="B31" t="s">
        <v>60</v>
      </c>
      <c r="C31" s="12">
        <v>12</v>
      </c>
      <c r="D31" s="8">
        <v>4.51</v>
      </c>
      <c r="E31" s="12">
        <v>9</v>
      </c>
      <c r="F31" s="8">
        <v>5.63</v>
      </c>
      <c r="G31" s="12">
        <v>3</v>
      </c>
      <c r="H31" s="8">
        <v>3</v>
      </c>
      <c r="I31" s="12">
        <v>0</v>
      </c>
    </row>
    <row r="32" spans="2:9" ht="15" customHeight="1" x14ac:dyDescent="0.2">
      <c r="B32" t="s">
        <v>73</v>
      </c>
      <c r="C32" s="12">
        <v>11</v>
      </c>
      <c r="D32" s="8">
        <v>4.1399999999999997</v>
      </c>
      <c r="E32" s="12">
        <v>3</v>
      </c>
      <c r="F32" s="8">
        <v>1.88</v>
      </c>
      <c r="G32" s="12">
        <v>8</v>
      </c>
      <c r="H32" s="8">
        <v>8</v>
      </c>
      <c r="I32" s="12">
        <v>0</v>
      </c>
    </row>
    <row r="33" spans="2:9" ht="15" customHeight="1" x14ac:dyDescent="0.2">
      <c r="B33" t="s">
        <v>59</v>
      </c>
      <c r="C33" s="12">
        <v>8</v>
      </c>
      <c r="D33" s="8">
        <v>3.01</v>
      </c>
      <c r="E33" s="12">
        <v>6</v>
      </c>
      <c r="F33" s="8">
        <v>3.75</v>
      </c>
      <c r="G33" s="12">
        <v>2</v>
      </c>
      <c r="H33" s="8">
        <v>2</v>
      </c>
      <c r="I33" s="12">
        <v>0</v>
      </c>
    </row>
    <row r="34" spans="2:9" ht="15" customHeight="1" x14ac:dyDescent="0.2">
      <c r="B34" t="s">
        <v>67</v>
      </c>
      <c r="C34" s="12">
        <v>7</v>
      </c>
      <c r="D34" s="8">
        <v>2.63</v>
      </c>
      <c r="E34" s="12">
        <v>5</v>
      </c>
      <c r="F34" s="8">
        <v>3.13</v>
      </c>
      <c r="G34" s="12">
        <v>2</v>
      </c>
      <c r="H34" s="8">
        <v>2</v>
      </c>
      <c r="I34" s="12">
        <v>0</v>
      </c>
    </row>
    <row r="35" spans="2:9" ht="15" customHeight="1" x14ac:dyDescent="0.2">
      <c r="B35" t="s">
        <v>68</v>
      </c>
      <c r="C35" s="12">
        <v>6</v>
      </c>
      <c r="D35" s="8">
        <v>2.2599999999999998</v>
      </c>
      <c r="E35" s="12">
        <v>6</v>
      </c>
      <c r="F35" s="8">
        <v>3.75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61</v>
      </c>
      <c r="C36" s="12">
        <v>5</v>
      </c>
      <c r="D36" s="8">
        <v>1.88</v>
      </c>
      <c r="E36" s="12">
        <v>2</v>
      </c>
      <c r="F36" s="8">
        <v>1.25</v>
      </c>
      <c r="G36" s="12">
        <v>3</v>
      </c>
      <c r="H36" s="8">
        <v>3</v>
      </c>
      <c r="I36" s="12">
        <v>0</v>
      </c>
    </row>
    <row r="37" spans="2:9" ht="15" customHeight="1" x14ac:dyDescent="0.2">
      <c r="B37" t="s">
        <v>70</v>
      </c>
      <c r="C37" s="12">
        <v>5</v>
      </c>
      <c r="D37" s="8">
        <v>1.88</v>
      </c>
      <c r="E37" s="12">
        <v>4</v>
      </c>
      <c r="F37" s="8">
        <v>2.5</v>
      </c>
      <c r="G37" s="12">
        <v>1</v>
      </c>
      <c r="H37" s="8">
        <v>1</v>
      </c>
      <c r="I37" s="12">
        <v>0</v>
      </c>
    </row>
    <row r="38" spans="2:9" ht="15" customHeight="1" x14ac:dyDescent="0.2">
      <c r="B38" t="s">
        <v>63</v>
      </c>
      <c r="C38" s="12">
        <v>4</v>
      </c>
      <c r="D38" s="8">
        <v>1.5</v>
      </c>
      <c r="E38" s="12">
        <v>3</v>
      </c>
      <c r="F38" s="8">
        <v>1.88</v>
      </c>
      <c r="G38" s="12">
        <v>1</v>
      </c>
      <c r="H38" s="8">
        <v>1</v>
      </c>
      <c r="I38" s="12">
        <v>0</v>
      </c>
    </row>
    <row r="39" spans="2:9" ht="15" customHeight="1" x14ac:dyDescent="0.2">
      <c r="B39" t="s">
        <v>78</v>
      </c>
      <c r="C39" s="12">
        <v>3</v>
      </c>
      <c r="D39" s="8">
        <v>1.1299999999999999</v>
      </c>
      <c r="E39" s="12">
        <v>0</v>
      </c>
      <c r="F39" s="8">
        <v>0</v>
      </c>
      <c r="G39" s="12">
        <v>3</v>
      </c>
      <c r="H39" s="8">
        <v>3</v>
      </c>
      <c r="I39" s="12">
        <v>0</v>
      </c>
    </row>
    <row r="40" spans="2:9" ht="15" customHeight="1" x14ac:dyDescent="0.2">
      <c r="B40" t="s">
        <v>77</v>
      </c>
      <c r="C40" s="12">
        <v>3</v>
      </c>
      <c r="D40" s="8">
        <v>1.1299999999999999</v>
      </c>
      <c r="E40" s="12">
        <v>0</v>
      </c>
      <c r="F40" s="8">
        <v>0</v>
      </c>
      <c r="G40" s="12">
        <v>3</v>
      </c>
      <c r="H40" s="8">
        <v>3</v>
      </c>
      <c r="I40" s="12">
        <v>0</v>
      </c>
    </row>
    <row r="41" spans="2:9" ht="15" customHeight="1" x14ac:dyDescent="0.2">
      <c r="B41" t="s">
        <v>56</v>
      </c>
      <c r="C41" s="12">
        <v>3</v>
      </c>
      <c r="D41" s="8">
        <v>1.1299999999999999</v>
      </c>
      <c r="E41" s="12">
        <v>2</v>
      </c>
      <c r="F41" s="8">
        <v>1.25</v>
      </c>
      <c r="G41" s="12">
        <v>1</v>
      </c>
      <c r="H41" s="8">
        <v>1</v>
      </c>
      <c r="I41" s="12">
        <v>0</v>
      </c>
    </row>
    <row r="42" spans="2:9" ht="15" customHeight="1" x14ac:dyDescent="0.2">
      <c r="B42" t="s">
        <v>62</v>
      </c>
      <c r="C42" s="12">
        <v>3</v>
      </c>
      <c r="D42" s="8">
        <v>1.1299999999999999</v>
      </c>
      <c r="E42" s="12">
        <v>1</v>
      </c>
      <c r="F42" s="8">
        <v>0.63</v>
      </c>
      <c r="G42" s="12">
        <v>2</v>
      </c>
      <c r="H42" s="8">
        <v>2</v>
      </c>
      <c r="I42" s="12">
        <v>0</v>
      </c>
    </row>
    <row r="43" spans="2:9" ht="15" customHeight="1" x14ac:dyDescent="0.2">
      <c r="B43" t="s">
        <v>84</v>
      </c>
      <c r="C43" s="12">
        <v>3</v>
      </c>
      <c r="D43" s="8">
        <v>1.1299999999999999</v>
      </c>
      <c r="E43" s="12">
        <v>1</v>
      </c>
      <c r="F43" s="8">
        <v>0.63</v>
      </c>
      <c r="G43" s="12">
        <v>2</v>
      </c>
      <c r="H43" s="8">
        <v>2</v>
      </c>
      <c r="I43" s="12">
        <v>0</v>
      </c>
    </row>
    <row r="44" spans="2:9" ht="15" customHeight="1" x14ac:dyDescent="0.2">
      <c r="B44" t="s">
        <v>69</v>
      </c>
      <c r="C44" s="12">
        <v>3</v>
      </c>
      <c r="D44" s="8">
        <v>1.1299999999999999</v>
      </c>
      <c r="E44" s="12">
        <v>0</v>
      </c>
      <c r="F44" s="8">
        <v>0</v>
      </c>
      <c r="G44" s="12">
        <v>1</v>
      </c>
      <c r="H44" s="8">
        <v>1</v>
      </c>
      <c r="I44" s="12">
        <v>0</v>
      </c>
    </row>
    <row r="47" spans="2:9" ht="33" customHeight="1" x14ac:dyDescent="0.2">
      <c r="B47" t="s">
        <v>225</v>
      </c>
      <c r="C47" s="10" t="s">
        <v>44</v>
      </c>
      <c r="D47" s="10" t="s">
        <v>45</v>
      </c>
      <c r="E47" s="10" t="s">
        <v>46</v>
      </c>
      <c r="F47" s="10" t="s">
        <v>47</v>
      </c>
      <c r="G47" s="10" t="s">
        <v>48</v>
      </c>
      <c r="H47" s="10" t="s">
        <v>49</v>
      </c>
      <c r="I47" s="10" t="s">
        <v>50</v>
      </c>
    </row>
    <row r="48" spans="2:9" ht="15" customHeight="1" x14ac:dyDescent="0.2">
      <c r="B48" t="s">
        <v>107</v>
      </c>
      <c r="C48" s="12">
        <v>21</v>
      </c>
      <c r="D48" s="8">
        <v>7.89</v>
      </c>
      <c r="E48" s="12">
        <v>3</v>
      </c>
      <c r="F48" s="8">
        <v>1.88</v>
      </c>
      <c r="G48" s="12">
        <v>18</v>
      </c>
      <c r="H48" s="8">
        <v>18</v>
      </c>
      <c r="I48" s="12">
        <v>0</v>
      </c>
    </row>
    <row r="49" spans="2:9" ht="15" customHeight="1" x14ac:dyDescent="0.2">
      <c r="B49" t="s">
        <v>117</v>
      </c>
      <c r="C49" s="12">
        <v>19</v>
      </c>
      <c r="D49" s="8">
        <v>7.14</v>
      </c>
      <c r="E49" s="12">
        <v>15</v>
      </c>
      <c r="F49" s="8">
        <v>9.3800000000000008</v>
      </c>
      <c r="G49" s="12">
        <v>4</v>
      </c>
      <c r="H49" s="8">
        <v>4</v>
      </c>
      <c r="I49" s="12">
        <v>0</v>
      </c>
    </row>
    <row r="50" spans="2:9" ht="15" customHeight="1" x14ac:dyDescent="0.2">
      <c r="B50" t="s">
        <v>109</v>
      </c>
      <c r="C50" s="12">
        <v>17</v>
      </c>
      <c r="D50" s="8">
        <v>6.39</v>
      </c>
      <c r="E50" s="12">
        <v>11</v>
      </c>
      <c r="F50" s="8">
        <v>6.88</v>
      </c>
      <c r="G50" s="12">
        <v>6</v>
      </c>
      <c r="H50" s="8">
        <v>6</v>
      </c>
      <c r="I50" s="12">
        <v>0</v>
      </c>
    </row>
    <row r="51" spans="2:9" ht="15" customHeight="1" x14ac:dyDescent="0.2">
      <c r="B51" t="s">
        <v>110</v>
      </c>
      <c r="C51" s="12">
        <v>8</v>
      </c>
      <c r="D51" s="8">
        <v>3.01</v>
      </c>
      <c r="E51" s="12">
        <v>6</v>
      </c>
      <c r="F51" s="8">
        <v>3.75</v>
      </c>
      <c r="G51" s="12">
        <v>2</v>
      </c>
      <c r="H51" s="8">
        <v>2</v>
      </c>
      <c r="I51" s="12">
        <v>0</v>
      </c>
    </row>
    <row r="52" spans="2:9" ht="15" customHeight="1" x14ac:dyDescent="0.2">
      <c r="B52" t="s">
        <v>123</v>
      </c>
      <c r="C52" s="12">
        <v>8</v>
      </c>
      <c r="D52" s="8">
        <v>3.01</v>
      </c>
      <c r="E52" s="12">
        <v>8</v>
      </c>
      <c r="F52" s="8">
        <v>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108</v>
      </c>
      <c r="C53" s="12">
        <v>7</v>
      </c>
      <c r="D53" s="8">
        <v>2.63</v>
      </c>
      <c r="E53" s="12">
        <v>4</v>
      </c>
      <c r="F53" s="8">
        <v>2.5</v>
      </c>
      <c r="G53" s="12">
        <v>3</v>
      </c>
      <c r="H53" s="8">
        <v>3</v>
      </c>
      <c r="I53" s="12">
        <v>0</v>
      </c>
    </row>
    <row r="54" spans="2:9" ht="15" customHeight="1" x14ac:dyDescent="0.2">
      <c r="B54" t="s">
        <v>111</v>
      </c>
      <c r="C54" s="12">
        <v>7</v>
      </c>
      <c r="D54" s="8">
        <v>2.63</v>
      </c>
      <c r="E54" s="12">
        <v>5</v>
      </c>
      <c r="F54" s="8">
        <v>3.13</v>
      </c>
      <c r="G54" s="12">
        <v>2</v>
      </c>
      <c r="H54" s="8">
        <v>2</v>
      </c>
      <c r="I54" s="12">
        <v>0</v>
      </c>
    </row>
    <row r="55" spans="2:9" ht="15" customHeight="1" x14ac:dyDescent="0.2">
      <c r="B55" t="s">
        <v>119</v>
      </c>
      <c r="C55" s="12">
        <v>7</v>
      </c>
      <c r="D55" s="8">
        <v>2.63</v>
      </c>
      <c r="E55" s="12">
        <v>6</v>
      </c>
      <c r="F55" s="8">
        <v>3.75</v>
      </c>
      <c r="G55" s="12">
        <v>1</v>
      </c>
      <c r="H55" s="8">
        <v>1</v>
      </c>
      <c r="I55" s="12">
        <v>0</v>
      </c>
    </row>
    <row r="56" spans="2:9" ht="15" customHeight="1" x14ac:dyDescent="0.2">
      <c r="B56" t="s">
        <v>120</v>
      </c>
      <c r="C56" s="12">
        <v>7</v>
      </c>
      <c r="D56" s="8">
        <v>2.63</v>
      </c>
      <c r="E56" s="12">
        <v>6</v>
      </c>
      <c r="F56" s="8">
        <v>3.75</v>
      </c>
      <c r="G56" s="12">
        <v>1</v>
      </c>
      <c r="H56" s="8">
        <v>1</v>
      </c>
      <c r="I56" s="12">
        <v>0</v>
      </c>
    </row>
    <row r="57" spans="2:9" ht="15" customHeight="1" x14ac:dyDescent="0.2">
      <c r="B57" t="s">
        <v>112</v>
      </c>
      <c r="C57" s="12">
        <v>6</v>
      </c>
      <c r="D57" s="8">
        <v>2.2599999999999998</v>
      </c>
      <c r="E57" s="12">
        <v>5</v>
      </c>
      <c r="F57" s="8">
        <v>3.13</v>
      </c>
      <c r="G57" s="12">
        <v>1</v>
      </c>
      <c r="H57" s="8">
        <v>1</v>
      </c>
      <c r="I57" s="12">
        <v>0</v>
      </c>
    </row>
    <row r="58" spans="2:9" ht="15" customHeight="1" x14ac:dyDescent="0.2">
      <c r="B58" t="s">
        <v>133</v>
      </c>
      <c r="C58" s="12">
        <v>6</v>
      </c>
      <c r="D58" s="8">
        <v>2.2599999999999998</v>
      </c>
      <c r="E58" s="12">
        <v>6</v>
      </c>
      <c r="F58" s="8">
        <v>3.75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149</v>
      </c>
      <c r="C59" s="12">
        <v>5</v>
      </c>
      <c r="D59" s="8">
        <v>1.88</v>
      </c>
      <c r="E59" s="12">
        <v>3</v>
      </c>
      <c r="F59" s="8">
        <v>1.88</v>
      </c>
      <c r="G59" s="12">
        <v>2</v>
      </c>
      <c r="H59" s="8">
        <v>2</v>
      </c>
      <c r="I59" s="12">
        <v>0</v>
      </c>
    </row>
    <row r="60" spans="2:9" ht="15" customHeight="1" x14ac:dyDescent="0.2">
      <c r="B60" t="s">
        <v>134</v>
      </c>
      <c r="C60" s="12">
        <v>5</v>
      </c>
      <c r="D60" s="8">
        <v>1.88</v>
      </c>
      <c r="E60" s="12">
        <v>3</v>
      </c>
      <c r="F60" s="8">
        <v>1.88</v>
      </c>
      <c r="G60" s="12">
        <v>2</v>
      </c>
      <c r="H60" s="8">
        <v>2</v>
      </c>
      <c r="I60" s="12">
        <v>0</v>
      </c>
    </row>
    <row r="61" spans="2:9" ht="15" customHeight="1" x14ac:dyDescent="0.2">
      <c r="B61" t="s">
        <v>142</v>
      </c>
      <c r="C61" s="12">
        <v>5</v>
      </c>
      <c r="D61" s="8">
        <v>1.88</v>
      </c>
      <c r="E61" s="12">
        <v>1</v>
      </c>
      <c r="F61" s="8">
        <v>0.63</v>
      </c>
      <c r="G61" s="12">
        <v>4</v>
      </c>
      <c r="H61" s="8">
        <v>4</v>
      </c>
      <c r="I61" s="12">
        <v>0</v>
      </c>
    </row>
    <row r="62" spans="2:9" ht="15" customHeight="1" x14ac:dyDescent="0.2">
      <c r="B62" t="s">
        <v>145</v>
      </c>
      <c r="C62" s="12">
        <v>5</v>
      </c>
      <c r="D62" s="8">
        <v>1.88</v>
      </c>
      <c r="E62" s="12">
        <v>4</v>
      </c>
      <c r="F62" s="8">
        <v>2.5</v>
      </c>
      <c r="G62" s="12">
        <v>1</v>
      </c>
      <c r="H62" s="8">
        <v>1</v>
      </c>
      <c r="I62" s="12">
        <v>0</v>
      </c>
    </row>
    <row r="63" spans="2:9" ht="15" customHeight="1" x14ac:dyDescent="0.2">
      <c r="B63" t="s">
        <v>136</v>
      </c>
      <c r="C63" s="12">
        <v>5</v>
      </c>
      <c r="D63" s="8">
        <v>1.88</v>
      </c>
      <c r="E63" s="12">
        <v>4</v>
      </c>
      <c r="F63" s="8">
        <v>2.5</v>
      </c>
      <c r="G63" s="12">
        <v>1</v>
      </c>
      <c r="H63" s="8">
        <v>1</v>
      </c>
      <c r="I63" s="12">
        <v>0</v>
      </c>
    </row>
    <row r="64" spans="2:9" ht="15" customHeight="1" x14ac:dyDescent="0.2">
      <c r="B64" t="s">
        <v>122</v>
      </c>
      <c r="C64" s="12">
        <v>5</v>
      </c>
      <c r="D64" s="8">
        <v>1.88</v>
      </c>
      <c r="E64" s="12">
        <v>5</v>
      </c>
      <c r="F64" s="8">
        <v>3.13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126</v>
      </c>
      <c r="C65" s="12">
        <v>5</v>
      </c>
      <c r="D65" s="8">
        <v>1.88</v>
      </c>
      <c r="E65" s="12">
        <v>4</v>
      </c>
      <c r="F65" s="8">
        <v>2.5</v>
      </c>
      <c r="G65" s="12">
        <v>1</v>
      </c>
      <c r="H65" s="8">
        <v>1</v>
      </c>
      <c r="I65" s="12">
        <v>0</v>
      </c>
    </row>
    <row r="66" spans="2:9" ht="15" customHeight="1" x14ac:dyDescent="0.2">
      <c r="B66" t="s">
        <v>184</v>
      </c>
      <c r="C66" s="12">
        <v>4</v>
      </c>
      <c r="D66" s="8">
        <v>1.5</v>
      </c>
      <c r="E66" s="12">
        <v>4</v>
      </c>
      <c r="F66" s="8">
        <v>2.5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143</v>
      </c>
      <c r="C67" s="12">
        <v>4</v>
      </c>
      <c r="D67" s="8">
        <v>1.5</v>
      </c>
      <c r="E67" s="12">
        <v>2</v>
      </c>
      <c r="F67" s="8">
        <v>1.25</v>
      </c>
      <c r="G67" s="12">
        <v>2</v>
      </c>
      <c r="H67" s="8">
        <v>2</v>
      </c>
      <c r="I67" s="12">
        <v>0</v>
      </c>
    </row>
    <row r="68" spans="2:9" ht="15" customHeight="1" x14ac:dyDescent="0.2">
      <c r="B68" t="s">
        <v>139</v>
      </c>
      <c r="C68" s="12">
        <v>4</v>
      </c>
      <c r="D68" s="8">
        <v>1.5</v>
      </c>
      <c r="E68" s="12">
        <v>2</v>
      </c>
      <c r="F68" s="8">
        <v>1.25</v>
      </c>
      <c r="G68" s="12">
        <v>2</v>
      </c>
      <c r="H68" s="8">
        <v>2</v>
      </c>
      <c r="I68" s="12">
        <v>0</v>
      </c>
    </row>
    <row r="69" spans="2:9" ht="15" customHeight="1" x14ac:dyDescent="0.2">
      <c r="B69" t="s">
        <v>124</v>
      </c>
      <c r="C69" s="12">
        <v>4</v>
      </c>
      <c r="D69" s="8">
        <v>1.5</v>
      </c>
      <c r="E69" s="12">
        <v>3</v>
      </c>
      <c r="F69" s="8">
        <v>1.88</v>
      </c>
      <c r="G69" s="12">
        <v>1</v>
      </c>
      <c r="H69" s="8">
        <v>1</v>
      </c>
      <c r="I69" s="12">
        <v>0</v>
      </c>
    </row>
    <row r="70" spans="2:9" ht="15" customHeight="1" x14ac:dyDescent="0.2">
      <c r="B70" t="s">
        <v>125</v>
      </c>
      <c r="C70" s="12">
        <v>4</v>
      </c>
      <c r="D70" s="8">
        <v>1.5</v>
      </c>
      <c r="E70" s="12">
        <v>4</v>
      </c>
      <c r="F70" s="8">
        <v>2.5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F68FA-E8C2-4049-82F4-C8BA7906E5CD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249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29</v>
      </c>
      <c r="D6" s="8">
        <v>9.93</v>
      </c>
      <c r="E6" s="12">
        <v>5</v>
      </c>
      <c r="F6" s="8">
        <v>3.33</v>
      </c>
      <c r="G6" s="12">
        <v>24</v>
      </c>
      <c r="H6" s="8">
        <v>17.27</v>
      </c>
      <c r="I6" s="12">
        <v>0</v>
      </c>
    </row>
    <row r="7" spans="2:9" ht="15" customHeight="1" x14ac:dyDescent="0.2">
      <c r="B7" t="s">
        <v>30</v>
      </c>
      <c r="C7" s="12">
        <v>8</v>
      </c>
      <c r="D7" s="8">
        <v>2.74</v>
      </c>
      <c r="E7" s="12">
        <v>2</v>
      </c>
      <c r="F7" s="8">
        <v>1.33</v>
      </c>
      <c r="G7" s="12">
        <v>6</v>
      </c>
      <c r="H7" s="8">
        <v>4.32</v>
      </c>
      <c r="I7" s="12">
        <v>0</v>
      </c>
    </row>
    <row r="8" spans="2:9" ht="15" customHeight="1" x14ac:dyDescent="0.2">
      <c r="B8" t="s">
        <v>31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32</v>
      </c>
      <c r="C9" s="12">
        <v>3</v>
      </c>
      <c r="D9" s="8">
        <v>1.03</v>
      </c>
      <c r="E9" s="12">
        <v>0</v>
      </c>
      <c r="F9" s="8">
        <v>0</v>
      </c>
      <c r="G9" s="12">
        <v>3</v>
      </c>
      <c r="H9" s="8">
        <v>2.16</v>
      </c>
      <c r="I9" s="12">
        <v>0</v>
      </c>
    </row>
    <row r="10" spans="2:9" ht="15" customHeight="1" x14ac:dyDescent="0.2">
      <c r="B10" t="s">
        <v>33</v>
      </c>
      <c r="C10" s="12">
        <v>2</v>
      </c>
      <c r="D10" s="8">
        <v>0.68</v>
      </c>
      <c r="E10" s="12">
        <v>0</v>
      </c>
      <c r="F10" s="8">
        <v>0</v>
      </c>
      <c r="G10" s="12">
        <v>2</v>
      </c>
      <c r="H10" s="8">
        <v>1.44</v>
      </c>
      <c r="I10" s="12">
        <v>0</v>
      </c>
    </row>
    <row r="11" spans="2:9" ht="15" customHeight="1" x14ac:dyDescent="0.2">
      <c r="B11" t="s">
        <v>34</v>
      </c>
      <c r="C11" s="12">
        <v>33</v>
      </c>
      <c r="D11" s="8">
        <v>11.3</v>
      </c>
      <c r="E11" s="12">
        <v>11</v>
      </c>
      <c r="F11" s="8">
        <v>7.33</v>
      </c>
      <c r="G11" s="12">
        <v>22</v>
      </c>
      <c r="H11" s="8">
        <v>15.83</v>
      </c>
      <c r="I11" s="12">
        <v>0</v>
      </c>
    </row>
    <row r="12" spans="2:9" ht="15" customHeight="1" x14ac:dyDescent="0.2">
      <c r="B12" t="s">
        <v>35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36</v>
      </c>
      <c r="C13" s="12">
        <v>16</v>
      </c>
      <c r="D13" s="8">
        <v>5.48</v>
      </c>
      <c r="E13" s="12">
        <v>0</v>
      </c>
      <c r="F13" s="8">
        <v>0</v>
      </c>
      <c r="G13" s="12">
        <v>16</v>
      </c>
      <c r="H13" s="8">
        <v>11.51</v>
      </c>
      <c r="I13" s="12">
        <v>0</v>
      </c>
    </row>
    <row r="14" spans="2:9" ht="15" customHeight="1" x14ac:dyDescent="0.2">
      <c r="B14" t="s">
        <v>37</v>
      </c>
      <c r="C14" s="12">
        <v>4</v>
      </c>
      <c r="D14" s="8">
        <v>1.37</v>
      </c>
      <c r="E14" s="12">
        <v>1</v>
      </c>
      <c r="F14" s="8">
        <v>0.67</v>
      </c>
      <c r="G14" s="12">
        <v>3</v>
      </c>
      <c r="H14" s="8">
        <v>2.16</v>
      </c>
      <c r="I14" s="12">
        <v>0</v>
      </c>
    </row>
    <row r="15" spans="2:9" ht="15" customHeight="1" x14ac:dyDescent="0.2">
      <c r="B15" t="s">
        <v>38</v>
      </c>
      <c r="C15" s="12">
        <v>163</v>
      </c>
      <c r="D15" s="8">
        <v>55.82</v>
      </c>
      <c r="E15" s="12">
        <v>119</v>
      </c>
      <c r="F15" s="8">
        <v>79.33</v>
      </c>
      <c r="G15" s="12">
        <v>44</v>
      </c>
      <c r="H15" s="8">
        <v>31.65</v>
      </c>
      <c r="I15" s="12">
        <v>0</v>
      </c>
    </row>
    <row r="16" spans="2:9" ht="15" customHeight="1" x14ac:dyDescent="0.2">
      <c r="B16" t="s">
        <v>39</v>
      </c>
      <c r="C16" s="12">
        <v>17</v>
      </c>
      <c r="D16" s="8">
        <v>5.82</v>
      </c>
      <c r="E16" s="12">
        <v>10</v>
      </c>
      <c r="F16" s="8">
        <v>6.67</v>
      </c>
      <c r="G16" s="12">
        <v>7</v>
      </c>
      <c r="H16" s="8">
        <v>5.04</v>
      </c>
      <c r="I16" s="12">
        <v>0</v>
      </c>
    </row>
    <row r="17" spans="2:9" ht="15" customHeight="1" x14ac:dyDescent="0.2">
      <c r="B17" t="s">
        <v>40</v>
      </c>
      <c r="C17" s="12">
        <v>8</v>
      </c>
      <c r="D17" s="8">
        <v>2.74</v>
      </c>
      <c r="E17" s="12">
        <v>1</v>
      </c>
      <c r="F17" s="8">
        <v>0.67</v>
      </c>
      <c r="G17" s="12">
        <v>5</v>
      </c>
      <c r="H17" s="8">
        <v>3.6</v>
      </c>
      <c r="I17" s="12">
        <v>0</v>
      </c>
    </row>
    <row r="18" spans="2:9" ht="15" customHeight="1" x14ac:dyDescent="0.2">
      <c r="B18" t="s">
        <v>41</v>
      </c>
      <c r="C18" s="12">
        <v>1</v>
      </c>
      <c r="D18" s="8">
        <v>0.34</v>
      </c>
      <c r="E18" s="12">
        <v>0</v>
      </c>
      <c r="F18" s="8">
        <v>0</v>
      </c>
      <c r="G18" s="12">
        <v>1</v>
      </c>
      <c r="H18" s="8">
        <v>0.72</v>
      </c>
      <c r="I18" s="12">
        <v>0</v>
      </c>
    </row>
    <row r="19" spans="2:9" ht="15" customHeight="1" x14ac:dyDescent="0.2">
      <c r="B19" t="s">
        <v>42</v>
      </c>
      <c r="C19" s="12">
        <v>8</v>
      </c>
      <c r="D19" s="8">
        <v>2.74</v>
      </c>
      <c r="E19" s="12">
        <v>1</v>
      </c>
      <c r="F19" s="8">
        <v>0.67</v>
      </c>
      <c r="G19" s="12">
        <v>6</v>
      </c>
      <c r="H19" s="8">
        <v>4.32</v>
      </c>
      <c r="I19" s="12">
        <v>0</v>
      </c>
    </row>
    <row r="20" spans="2:9" ht="15" customHeight="1" x14ac:dyDescent="0.2">
      <c r="B20" s="9" t="s">
        <v>223</v>
      </c>
      <c r="C20" s="12">
        <f>SUM(LTBL_19425[総数／事業所数])</f>
        <v>292</v>
      </c>
      <c r="E20" s="12">
        <f>SUBTOTAL(109,LTBL_19425[個人／事業所数])</f>
        <v>150</v>
      </c>
      <c r="G20" s="12">
        <f>SUBTOTAL(109,LTBL_19425[法人／事業所数])</f>
        <v>139</v>
      </c>
      <c r="I20" s="12">
        <f>SUBTOTAL(109,LTBL_19425[法人以外の団体／事業所数])</f>
        <v>0</v>
      </c>
    </row>
    <row r="21" spans="2:9" ht="15" customHeight="1" x14ac:dyDescent="0.2">
      <c r="E21" s="11">
        <f>LTBL_19425[[#Totals],[個人／事業所数]]/LTBL_19425[[#Totals],[総数／事業所数]]</f>
        <v>0.51369863013698636</v>
      </c>
      <c r="G21" s="11">
        <f>LTBL_19425[[#Totals],[法人／事業所数]]/LTBL_19425[[#Totals],[総数／事業所数]]</f>
        <v>0.47602739726027399</v>
      </c>
      <c r="I21" s="11">
        <f>LTBL_19425[[#Totals],[法人以外の団体／事業所数]]/LTBL_19425[[#Totals],[総数／事業所数]]</f>
        <v>0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64</v>
      </c>
      <c r="C24" s="12">
        <v>129</v>
      </c>
      <c r="D24" s="8">
        <v>44.18</v>
      </c>
      <c r="E24" s="12">
        <v>92</v>
      </c>
      <c r="F24" s="8">
        <v>61.33</v>
      </c>
      <c r="G24" s="12">
        <v>37</v>
      </c>
      <c r="H24" s="8">
        <v>26.62</v>
      </c>
      <c r="I24" s="12">
        <v>0</v>
      </c>
    </row>
    <row r="25" spans="2:9" ht="15" customHeight="1" x14ac:dyDescent="0.2">
      <c r="B25" t="s">
        <v>65</v>
      </c>
      <c r="C25" s="12">
        <v>30</v>
      </c>
      <c r="D25" s="8">
        <v>10.27</v>
      </c>
      <c r="E25" s="12">
        <v>27</v>
      </c>
      <c r="F25" s="8">
        <v>18</v>
      </c>
      <c r="G25" s="12">
        <v>3</v>
      </c>
      <c r="H25" s="8">
        <v>2.16</v>
      </c>
      <c r="I25" s="12">
        <v>0</v>
      </c>
    </row>
    <row r="26" spans="2:9" ht="15" customHeight="1" x14ac:dyDescent="0.2">
      <c r="B26" t="s">
        <v>51</v>
      </c>
      <c r="C26" s="12">
        <v>17</v>
      </c>
      <c r="D26" s="8">
        <v>5.82</v>
      </c>
      <c r="E26" s="12">
        <v>2</v>
      </c>
      <c r="F26" s="8">
        <v>1.33</v>
      </c>
      <c r="G26" s="12">
        <v>15</v>
      </c>
      <c r="H26" s="8">
        <v>10.79</v>
      </c>
      <c r="I26" s="12">
        <v>0</v>
      </c>
    </row>
    <row r="27" spans="2:9" ht="15" customHeight="1" x14ac:dyDescent="0.2">
      <c r="B27" t="s">
        <v>58</v>
      </c>
      <c r="C27" s="12">
        <v>14</v>
      </c>
      <c r="D27" s="8">
        <v>4.79</v>
      </c>
      <c r="E27" s="12">
        <v>7</v>
      </c>
      <c r="F27" s="8">
        <v>4.67</v>
      </c>
      <c r="G27" s="12">
        <v>7</v>
      </c>
      <c r="H27" s="8">
        <v>5.04</v>
      </c>
      <c r="I27" s="12">
        <v>0</v>
      </c>
    </row>
    <row r="28" spans="2:9" ht="15" customHeight="1" x14ac:dyDescent="0.2">
      <c r="B28" t="s">
        <v>60</v>
      </c>
      <c r="C28" s="12">
        <v>10</v>
      </c>
      <c r="D28" s="8">
        <v>3.42</v>
      </c>
      <c r="E28" s="12">
        <v>2</v>
      </c>
      <c r="F28" s="8">
        <v>1.33</v>
      </c>
      <c r="G28" s="12">
        <v>8</v>
      </c>
      <c r="H28" s="8">
        <v>5.76</v>
      </c>
      <c r="I28" s="12">
        <v>0</v>
      </c>
    </row>
    <row r="29" spans="2:9" ht="15" customHeight="1" x14ac:dyDescent="0.2">
      <c r="B29" t="s">
        <v>53</v>
      </c>
      <c r="C29" s="12">
        <v>9</v>
      </c>
      <c r="D29" s="8">
        <v>3.08</v>
      </c>
      <c r="E29" s="12">
        <v>2</v>
      </c>
      <c r="F29" s="8">
        <v>1.33</v>
      </c>
      <c r="G29" s="12">
        <v>7</v>
      </c>
      <c r="H29" s="8">
        <v>5.04</v>
      </c>
      <c r="I29" s="12">
        <v>0</v>
      </c>
    </row>
    <row r="30" spans="2:9" ht="15" customHeight="1" x14ac:dyDescent="0.2">
      <c r="B30" t="s">
        <v>61</v>
      </c>
      <c r="C30" s="12">
        <v>9</v>
      </c>
      <c r="D30" s="8">
        <v>3.08</v>
      </c>
      <c r="E30" s="12">
        <v>0</v>
      </c>
      <c r="F30" s="8">
        <v>0</v>
      </c>
      <c r="G30" s="12">
        <v>9</v>
      </c>
      <c r="H30" s="8">
        <v>6.47</v>
      </c>
      <c r="I30" s="12">
        <v>0</v>
      </c>
    </row>
    <row r="31" spans="2:9" ht="15" customHeight="1" x14ac:dyDescent="0.2">
      <c r="B31" t="s">
        <v>66</v>
      </c>
      <c r="C31" s="12">
        <v>8</v>
      </c>
      <c r="D31" s="8">
        <v>2.74</v>
      </c>
      <c r="E31" s="12">
        <v>7</v>
      </c>
      <c r="F31" s="8">
        <v>4.67</v>
      </c>
      <c r="G31" s="12">
        <v>1</v>
      </c>
      <c r="H31" s="8">
        <v>0.72</v>
      </c>
      <c r="I31" s="12">
        <v>0</v>
      </c>
    </row>
    <row r="32" spans="2:9" ht="15" customHeight="1" x14ac:dyDescent="0.2">
      <c r="B32" t="s">
        <v>67</v>
      </c>
      <c r="C32" s="12">
        <v>8</v>
      </c>
      <c r="D32" s="8">
        <v>2.74</v>
      </c>
      <c r="E32" s="12">
        <v>1</v>
      </c>
      <c r="F32" s="8">
        <v>0.67</v>
      </c>
      <c r="G32" s="12">
        <v>5</v>
      </c>
      <c r="H32" s="8">
        <v>3.6</v>
      </c>
      <c r="I32" s="12">
        <v>0</v>
      </c>
    </row>
    <row r="33" spans="2:9" ht="15" customHeight="1" x14ac:dyDescent="0.2">
      <c r="B33" t="s">
        <v>84</v>
      </c>
      <c r="C33" s="12">
        <v>7</v>
      </c>
      <c r="D33" s="8">
        <v>2.4</v>
      </c>
      <c r="E33" s="12">
        <v>2</v>
      </c>
      <c r="F33" s="8">
        <v>1.33</v>
      </c>
      <c r="G33" s="12">
        <v>5</v>
      </c>
      <c r="H33" s="8">
        <v>3.6</v>
      </c>
      <c r="I33" s="12">
        <v>0</v>
      </c>
    </row>
    <row r="34" spans="2:9" ht="15" customHeight="1" x14ac:dyDescent="0.2">
      <c r="B34" t="s">
        <v>72</v>
      </c>
      <c r="C34" s="12">
        <v>4</v>
      </c>
      <c r="D34" s="8">
        <v>1.37</v>
      </c>
      <c r="E34" s="12">
        <v>0</v>
      </c>
      <c r="F34" s="8">
        <v>0</v>
      </c>
      <c r="G34" s="12">
        <v>4</v>
      </c>
      <c r="H34" s="8">
        <v>2.88</v>
      </c>
      <c r="I34" s="12">
        <v>0</v>
      </c>
    </row>
    <row r="35" spans="2:9" ht="15" customHeight="1" x14ac:dyDescent="0.2">
      <c r="B35" t="s">
        <v>90</v>
      </c>
      <c r="C35" s="12">
        <v>4</v>
      </c>
      <c r="D35" s="8">
        <v>1.37</v>
      </c>
      <c r="E35" s="12">
        <v>0</v>
      </c>
      <c r="F35" s="8">
        <v>0</v>
      </c>
      <c r="G35" s="12">
        <v>4</v>
      </c>
      <c r="H35" s="8">
        <v>2.88</v>
      </c>
      <c r="I35" s="12">
        <v>0</v>
      </c>
    </row>
    <row r="36" spans="2:9" ht="15" customHeight="1" x14ac:dyDescent="0.2">
      <c r="B36" t="s">
        <v>52</v>
      </c>
      <c r="C36" s="12">
        <v>3</v>
      </c>
      <c r="D36" s="8">
        <v>1.03</v>
      </c>
      <c r="E36" s="12">
        <v>1</v>
      </c>
      <c r="F36" s="8">
        <v>0.67</v>
      </c>
      <c r="G36" s="12">
        <v>2</v>
      </c>
      <c r="H36" s="8">
        <v>1.44</v>
      </c>
      <c r="I36" s="12">
        <v>0</v>
      </c>
    </row>
    <row r="37" spans="2:9" ht="15" customHeight="1" x14ac:dyDescent="0.2">
      <c r="B37" t="s">
        <v>56</v>
      </c>
      <c r="C37" s="12">
        <v>3</v>
      </c>
      <c r="D37" s="8">
        <v>1.03</v>
      </c>
      <c r="E37" s="12">
        <v>0</v>
      </c>
      <c r="F37" s="8">
        <v>0</v>
      </c>
      <c r="G37" s="12">
        <v>3</v>
      </c>
      <c r="H37" s="8">
        <v>2.16</v>
      </c>
      <c r="I37" s="12">
        <v>0</v>
      </c>
    </row>
    <row r="38" spans="2:9" ht="15" customHeight="1" x14ac:dyDescent="0.2">
      <c r="B38" t="s">
        <v>93</v>
      </c>
      <c r="C38" s="12">
        <v>3</v>
      </c>
      <c r="D38" s="8">
        <v>1.03</v>
      </c>
      <c r="E38" s="12">
        <v>0</v>
      </c>
      <c r="F38" s="8">
        <v>0</v>
      </c>
      <c r="G38" s="12">
        <v>3</v>
      </c>
      <c r="H38" s="8">
        <v>2.16</v>
      </c>
      <c r="I38" s="12">
        <v>0</v>
      </c>
    </row>
    <row r="39" spans="2:9" ht="15" customHeight="1" x14ac:dyDescent="0.2">
      <c r="B39" t="s">
        <v>63</v>
      </c>
      <c r="C39" s="12">
        <v>3</v>
      </c>
      <c r="D39" s="8">
        <v>1.03</v>
      </c>
      <c r="E39" s="12">
        <v>1</v>
      </c>
      <c r="F39" s="8">
        <v>0.67</v>
      </c>
      <c r="G39" s="12">
        <v>2</v>
      </c>
      <c r="H39" s="8">
        <v>1.44</v>
      </c>
      <c r="I39" s="12">
        <v>0</v>
      </c>
    </row>
    <row r="40" spans="2:9" ht="15" customHeight="1" x14ac:dyDescent="0.2">
      <c r="B40" t="s">
        <v>80</v>
      </c>
      <c r="C40" s="12">
        <v>3</v>
      </c>
      <c r="D40" s="8">
        <v>1.03</v>
      </c>
      <c r="E40" s="12">
        <v>0</v>
      </c>
      <c r="F40" s="8">
        <v>0</v>
      </c>
      <c r="G40" s="12">
        <v>3</v>
      </c>
      <c r="H40" s="8">
        <v>2.16</v>
      </c>
      <c r="I40" s="12">
        <v>0</v>
      </c>
    </row>
    <row r="41" spans="2:9" ht="15" customHeight="1" x14ac:dyDescent="0.2">
      <c r="B41" t="s">
        <v>100</v>
      </c>
      <c r="C41" s="12">
        <v>2</v>
      </c>
      <c r="D41" s="8">
        <v>0.68</v>
      </c>
      <c r="E41" s="12">
        <v>0</v>
      </c>
      <c r="F41" s="8">
        <v>0</v>
      </c>
      <c r="G41" s="12">
        <v>2</v>
      </c>
      <c r="H41" s="8">
        <v>1.44</v>
      </c>
      <c r="I41" s="12">
        <v>0</v>
      </c>
    </row>
    <row r="42" spans="2:9" ht="15" customHeight="1" x14ac:dyDescent="0.2">
      <c r="B42" t="s">
        <v>59</v>
      </c>
      <c r="C42" s="12">
        <v>2</v>
      </c>
      <c r="D42" s="8">
        <v>0.68</v>
      </c>
      <c r="E42" s="12">
        <v>1</v>
      </c>
      <c r="F42" s="8">
        <v>0.67</v>
      </c>
      <c r="G42" s="12">
        <v>1</v>
      </c>
      <c r="H42" s="8">
        <v>0.72</v>
      </c>
      <c r="I42" s="12">
        <v>0</v>
      </c>
    </row>
    <row r="43" spans="2:9" ht="15" customHeight="1" x14ac:dyDescent="0.2">
      <c r="B43" t="s">
        <v>81</v>
      </c>
      <c r="C43" s="12">
        <v>2</v>
      </c>
      <c r="D43" s="8">
        <v>0.68</v>
      </c>
      <c r="E43" s="12">
        <v>1</v>
      </c>
      <c r="F43" s="8">
        <v>0.67</v>
      </c>
      <c r="G43" s="12">
        <v>1</v>
      </c>
      <c r="H43" s="8">
        <v>0.72</v>
      </c>
      <c r="I43" s="12">
        <v>0</v>
      </c>
    </row>
    <row r="44" spans="2:9" ht="15" customHeight="1" x14ac:dyDescent="0.2">
      <c r="B44" t="s">
        <v>101</v>
      </c>
      <c r="C44" s="12">
        <v>2</v>
      </c>
      <c r="D44" s="8">
        <v>0.68</v>
      </c>
      <c r="E44" s="12">
        <v>0</v>
      </c>
      <c r="F44" s="8">
        <v>0</v>
      </c>
      <c r="G44" s="12">
        <v>1</v>
      </c>
      <c r="H44" s="8">
        <v>0.72</v>
      </c>
      <c r="I44" s="12">
        <v>0</v>
      </c>
    </row>
    <row r="45" spans="2:9" ht="15" customHeight="1" x14ac:dyDescent="0.2">
      <c r="B45" t="s">
        <v>70</v>
      </c>
      <c r="C45" s="12">
        <v>2</v>
      </c>
      <c r="D45" s="8">
        <v>0.68</v>
      </c>
      <c r="E45" s="12">
        <v>1</v>
      </c>
      <c r="F45" s="8">
        <v>0.67</v>
      </c>
      <c r="G45" s="12">
        <v>1</v>
      </c>
      <c r="H45" s="8">
        <v>0.72</v>
      </c>
      <c r="I45" s="12">
        <v>0</v>
      </c>
    </row>
    <row r="48" spans="2:9" ht="33" customHeight="1" x14ac:dyDescent="0.2">
      <c r="B48" t="s">
        <v>225</v>
      </c>
      <c r="C48" s="10" t="s">
        <v>44</v>
      </c>
      <c r="D48" s="10" t="s">
        <v>45</v>
      </c>
      <c r="E48" s="10" t="s">
        <v>46</v>
      </c>
      <c r="F48" s="10" t="s">
        <v>47</v>
      </c>
      <c r="G48" s="10" t="s">
        <v>48</v>
      </c>
      <c r="H48" s="10" t="s">
        <v>49</v>
      </c>
      <c r="I48" s="10" t="s">
        <v>50</v>
      </c>
    </row>
    <row r="49" spans="2:9" ht="15" customHeight="1" x14ac:dyDescent="0.2">
      <c r="B49" t="s">
        <v>117</v>
      </c>
      <c r="C49" s="12">
        <v>103</v>
      </c>
      <c r="D49" s="8">
        <v>35.270000000000003</v>
      </c>
      <c r="E49" s="12">
        <v>78</v>
      </c>
      <c r="F49" s="8">
        <v>52</v>
      </c>
      <c r="G49" s="12">
        <v>25</v>
      </c>
      <c r="H49" s="8">
        <v>17.989999999999998</v>
      </c>
      <c r="I49" s="12">
        <v>0</v>
      </c>
    </row>
    <row r="50" spans="2:9" ht="15" customHeight="1" x14ac:dyDescent="0.2">
      <c r="B50" t="s">
        <v>198</v>
      </c>
      <c r="C50" s="12">
        <v>18</v>
      </c>
      <c r="D50" s="8">
        <v>6.16</v>
      </c>
      <c r="E50" s="12">
        <v>7</v>
      </c>
      <c r="F50" s="8">
        <v>4.67</v>
      </c>
      <c r="G50" s="12">
        <v>11</v>
      </c>
      <c r="H50" s="8">
        <v>7.91</v>
      </c>
      <c r="I50" s="12">
        <v>0</v>
      </c>
    </row>
    <row r="51" spans="2:9" ht="15" customHeight="1" x14ac:dyDescent="0.2">
      <c r="B51" t="s">
        <v>119</v>
      </c>
      <c r="C51" s="12">
        <v>16</v>
      </c>
      <c r="D51" s="8">
        <v>5.48</v>
      </c>
      <c r="E51" s="12">
        <v>14</v>
      </c>
      <c r="F51" s="8">
        <v>9.33</v>
      </c>
      <c r="G51" s="12">
        <v>2</v>
      </c>
      <c r="H51" s="8">
        <v>1.44</v>
      </c>
      <c r="I51" s="12">
        <v>0</v>
      </c>
    </row>
    <row r="52" spans="2:9" ht="15" customHeight="1" x14ac:dyDescent="0.2">
      <c r="B52" t="s">
        <v>107</v>
      </c>
      <c r="C52" s="12">
        <v>8</v>
      </c>
      <c r="D52" s="8">
        <v>2.74</v>
      </c>
      <c r="E52" s="12">
        <v>0</v>
      </c>
      <c r="F52" s="8">
        <v>0</v>
      </c>
      <c r="G52" s="12">
        <v>8</v>
      </c>
      <c r="H52" s="8">
        <v>5.76</v>
      </c>
      <c r="I52" s="12">
        <v>0</v>
      </c>
    </row>
    <row r="53" spans="2:9" ht="15" customHeight="1" x14ac:dyDescent="0.2">
      <c r="B53" t="s">
        <v>166</v>
      </c>
      <c r="C53" s="12">
        <v>8</v>
      </c>
      <c r="D53" s="8">
        <v>2.74</v>
      </c>
      <c r="E53" s="12">
        <v>7</v>
      </c>
      <c r="F53" s="8">
        <v>4.67</v>
      </c>
      <c r="G53" s="12">
        <v>1</v>
      </c>
      <c r="H53" s="8">
        <v>0.72</v>
      </c>
      <c r="I53" s="12">
        <v>0</v>
      </c>
    </row>
    <row r="54" spans="2:9" ht="15" customHeight="1" x14ac:dyDescent="0.2">
      <c r="B54" t="s">
        <v>134</v>
      </c>
      <c r="C54" s="12">
        <v>6</v>
      </c>
      <c r="D54" s="8">
        <v>2.0499999999999998</v>
      </c>
      <c r="E54" s="12">
        <v>1</v>
      </c>
      <c r="F54" s="8">
        <v>0.67</v>
      </c>
      <c r="G54" s="12">
        <v>5</v>
      </c>
      <c r="H54" s="8">
        <v>3.6</v>
      </c>
      <c r="I54" s="12">
        <v>0</v>
      </c>
    </row>
    <row r="55" spans="2:9" ht="15" customHeight="1" x14ac:dyDescent="0.2">
      <c r="B55" t="s">
        <v>203</v>
      </c>
      <c r="C55" s="12">
        <v>6</v>
      </c>
      <c r="D55" s="8">
        <v>2.0499999999999998</v>
      </c>
      <c r="E55" s="12">
        <v>0</v>
      </c>
      <c r="F55" s="8">
        <v>0</v>
      </c>
      <c r="G55" s="12">
        <v>6</v>
      </c>
      <c r="H55" s="8">
        <v>4.32</v>
      </c>
      <c r="I55" s="12">
        <v>0</v>
      </c>
    </row>
    <row r="56" spans="2:9" ht="15" customHeight="1" x14ac:dyDescent="0.2">
      <c r="B56" t="s">
        <v>118</v>
      </c>
      <c r="C56" s="12">
        <v>6</v>
      </c>
      <c r="D56" s="8">
        <v>2.0499999999999998</v>
      </c>
      <c r="E56" s="12">
        <v>6</v>
      </c>
      <c r="F56" s="8">
        <v>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139</v>
      </c>
      <c r="C57" s="12">
        <v>5</v>
      </c>
      <c r="D57" s="8">
        <v>1.71</v>
      </c>
      <c r="E57" s="12">
        <v>0</v>
      </c>
      <c r="F57" s="8">
        <v>0</v>
      </c>
      <c r="G57" s="12">
        <v>5</v>
      </c>
      <c r="H57" s="8">
        <v>3.6</v>
      </c>
      <c r="I57" s="12">
        <v>0</v>
      </c>
    </row>
    <row r="58" spans="2:9" ht="15" customHeight="1" x14ac:dyDescent="0.2">
      <c r="B58" t="s">
        <v>108</v>
      </c>
      <c r="C58" s="12">
        <v>4</v>
      </c>
      <c r="D58" s="8">
        <v>1.37</v>
      </c>
      <c r="E58" s="12">
        <v>1</v>
      </c>
      <c r="F58" s="8">
        <v>0.67</v>
      </c>
      <c r="G58" s="12">
        <v>3</v>
      </c>
      <c r="H58" s="8">
        <v>2.16</v>
      </c>
      <c r="I58" s="12">
        <v>0</v>
      </c>
    </row>
    <row r="59" spans="2:9" ht="15" customHeight="1" x14ac:dyDescent="0.2">
      <c r="B59" t="s">
        <v>109</v>
      </c>
      <c r="C59" s="12">
        <v>4</v>
      </c>
      <c r="D59" s="8">
        <v>1.37</v>
      </c>
      <c r="E59" s="12">
        <v>1</v>
      </c>
      <c r="F59" s="8">
        <v>0.67</v>
      </c>
      <c r="G59" s="12">
        <v>3</v>
      </c>
      <c r="H59" s="8">
        <v>2.16</v>
      </c>
      <c r="I59" s="12">
        <v>0</v>
      </c>
    </row>
    <row r="60" spans="2:9" ht="15" customHeight="1" x14ac:dyDescent="0.2">
      <c r="B60" t="s">
        <v>144</v>
      </c>
      <c r="C60" s="12">
        <v>4</v>
      </c>
      <c r="D60" s="8">
        <v>1.37</v>
      </c>
      <c r="E60" s="12">
        <v>4</v>
      </c>
      <c r="F60" s="8">
        <v>2.67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145</v>
      </c>
      <c r="C61" s="12">
        <v>4</v>
      </c>
      <c r="D61" s="8">
        <v>1.37</v>
      </c>
      <c r="E61" s="12">
        <v>1</v>
      </c>
      <c r="F61" s="8">
        <v>0.67</v>
      </c>
      <c r="G61" s="12">
        <v>3</v>
      </c>
      <c r="H61" s="8">
        <v>2.16</v>
      </c>
      <c r="I61" s="12">
        <v>0</v>
      </c>
    </row>
    <row r="62" spans="2:9" ht="15" customHeight="1" x14ac:dyDescent="0.2">
      <c r="B62" t="s">
        <v>114</v>
      </c>
      <c r="C62" s="12">
        <v>4</v>
      </c>
      <c r="D62" s="8">
        <v>1.37</v>
      </c>
      <c r="E62" s="12">
        <v>2</v>
      </c>
      <c r="F62" s="8">
        <v>1.33</v>
      </c>
      <c r="G62" s="12">
        <v>2</v>
      </c>
      <c r="H62" s="8">
        <v>1.44</v>
      </c>
      <c r="I62" s="12">
        <v>0</v>
      </c>
    </row>
    <row r="63" spans="2:9" ht="15" customHeight="1" x14ac:dyDescent="0.2">
      <c r="B63" t="s">
        <v>168</v>
      </c>
      <c r="C63" s="12">
        <v>4</v>
      </c>
      <c r="D63" s="8">
        <v>1.37</v>
      </c>
      <c r="E63" s="12">
        <v>0</v>
      </c>
      <c r="F63" s="8">
        <v>0</v>
      </c>
      <c r="G63" s="12">
        <v>4</v>
      </c>
      <c r="H63" s="8">
        <v>2.88</v>
      </c>
      <c r="I63" s="12">
        <v>0</v>
      </c>
    </row>
    <row r="64" spans="2:9" ht="15" customHeight="1" x14ac:dyDescent="0.2">
      <c r="B64" t="s">
        <v>122</v>
      </c>
      <c r="C64" s="12">
        <v>4</v>
      </c>
      <c r="D64" s="8">
        <v>1.37</v>
      </c>
      <c r="E64" s="12">
        <v>4</v>
      </c>
      <c r="F64" s="8">
        <v>2.67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205</v>
      </c>
      <c r="C65" s="12">
        <v>4</v>
      </c>
      <c r="D65" s="8">
        <v>1.37</v>
      </c>
      <c r="E65" s="12">
        <v>1</v>
      </c>
      <c r="F65" s="8">
        <v>0.67</v>
      </c>
      <c r="G65" s="12">
        <v>3</v>
      </c>
      <c r="H65" s="8">
        <v>2.16</v>
      </c>
      <c r="I65" s="12">
        <v>0</v>
      </c>
    </row>
    <row r="66" spans="2:9" ht="15" customHeight="1" x14ac:dyDescent="0.2">
      <c r="B66" t="s">
        <v>204</v>
      </c>
      <c r="C66" s="12">
        <v>3</v>
      </c>
      <c r="D66" s="8">
        <v>1.03</v>
      </c>
      <c r="E66" s="12">
        <v>0</v>
      </c>
      <c r="F66" s="8">
        <v>0</v>
      </c>
      <c r="G66" s="12">
        <v>3</v>
      </c>
      <c r="H66" s="8">
        <v>2.16</v>
      </c>
      <c r="I66" s="12">
        <v>0</v>
      </c>
    </row>
    <row r="67" spans="2:9" ht="15" customHeight="1" x14ac:dyDescent="0.2">
      <c r="B67" t="s">
        <v>136</v>
      </c>
      <c r="C67" s="12">
        <v>3</v>
      </c>
      <c r="D67" s="8">
        <v>1.03</v>
      </c>
      <c r="E67" s="12">
        <v>3</v>
      </c>
      <c r="F67" s="8">
        <v>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120</v>
      </c>
      <c r="C68" s="12">
        <v>3</v>
      </c>
      <c r="D68" s="8">
        <v>1.03</v>
      </c>
      <c r="E68" s="12">
        <v>2</v>
      </c>
      <c r="F68" s="8">
        <v>1.33</v>
      </c>
      <c r="G68" s="12">
        <v>1</v>
      </c>
      <c r="H68" s="8">
        <v>0.72</v>
      </c>
      <c r="I68" s="12">
        <v>0</v>
      </c>
    </row>
    <row r="69" spans="2:9" ht="15" customHeight="1" x14ac:dyDescent="0.2">
      <c r="B69" t="s">
        <v>147</v>
      </c>
      <c r="C69" s="12">
        <v>3</v>
      </c>
      <c r="D69" s="8">
        <v>1.03</v>
      </c>
      <c r="E69" s="12">
        <v>1</v>
      </c>
      <c r="F69" s="8">
        <v>0.67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124</v>
      </c>
      <c r="C70" s="12">
        <v>3</v>
      </c>
      <c r="D70" s="8">
        <v>1.03</v>
      </c>
      <c r="E70" s="12">
        <v>0</v>
      </c>
      <c r="F70" s="8">
        <v>0</v>
      </c>
      <c r="G70" s="12">
        <v>3</v>
      </c>
      <c r="H70" s="8">
        <v>2.16</v>
      </c>
      <c r="I70" s="12">
        <v>0</v>
      </c>
    </row>
    <row r="72" spans="2:9" ht="15" customHeight="1" x14ac:dyDescent="0.2">
      <c r="B72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21A6C-2095-4275-90A2-0003D15850B0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250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28</v>
      </c>
      <c r="D6" s="8">
        <v>26.42</v>
      </c>
      <c r="E6" s="12">
        <v>17</v>
      </c>
      <c r="F6" s="8">
        <v>30.36</v>
      </c>
      <c r="G6" s="12">
        <v>11</v>
      </c>
      <c r="H6" s="8">
        <v>24.44</v>
      </c>
      <c r="I6" s="12">
        <v>0</v>
      </c>
    </row>
    <row r="7" spans="2:9" ht="15" customHeight="1" x14ac:dyDescent="0.2">
      <c r="B7" t="s">
        <v>30</v>
      </c>
      <c r="C7" s="12">
        <v>15</v>
      </c>
      <c r="D7" s="8">
        <v>14.15</v>
      </c>
      <c r="E7" s="12">
        <v>5</v>
      </c>
      <c r="F7" s="8">
        <v>8.93</v>
      </c>
      <c r="G7" s="12">
        <v>10</v>
      </c>
      <c r="H7" s="8">
        <v>22.22</v>
      </c>
      <c r="I7" s="12">
        <v>0</v>
      </c>
    </row>
    <row r="8" spans="2:9" ht="15" customHeight="1" x14ac:dyDescent="0.2">
      <c r="B8" t="s">
        <v>31</v>
      </c>
      <c r="C8" s="12">
        <v>3</v>
      </c>
      <c r="D8" s="8">
        <v>2.83</v>
      </c>
      <c r="E8" s="12">
        <v>0</v>
      </c>
      <c r="F8" s="8">
        <v>0</v>
      </c>
      <c r="G8" s="12">
        <v>2</v>
      </c>
      <c r="H8" s="8">
        <v>4.4400000000000004</v>
      </c>
      <c r="I8" s="12">
        <v>0</v>
      </c>
    </row>
    <row r="9" spans="2:9" ht="15" customHeight="1" x14ac:dyDescent="0.2">
      <c r="B9" t="s">
        <v>32</v>
      </c>
      <c r="C9" s="12">
        <v>3</v>
      </c>
      <c r="D9" s="8">
        <v>2.83</v>
      </c>
      <c r="E9" s="12">
        <v>0</v>
      </c>
      <c r="F9" s="8">
        <v>0</v>
      </c>
      <c r="G9" s="12">
        <v>3</v>
      </c>
      <c r="H9" s="8">
        <v>6.67</v>
      </c>
      <c r="I9" s="12">
        <v>0</v>
      </c>
    </row>
    <row r="10" spans="2:9" ht="15" customHeight="1" x14ac:dyDescent="0.2">
      <c r="B10" t="s">
        <v>33</v>
      </c>
      <c r="C10" s="12">
        <v>1</v>
      </c>
      <c r="D10" s="8">
        <v>0.94</v>
      </c>
      <c r="E10" s="12">
        <v>0</v>
      </c>
      <c r="F10" s="8">
        <v>0</v>
      </c>
      <c r="G10" s="12">
        <v>0</v>
      </c>
      <c r="H10" s="8">
        <v>0</v>
      </c>
      <c r="I10" s="12">
        <v>1</v>
      </c>
    </row>
    <row r="11" spans="2:9" ht="15" customHeight="1" x14ac:dyDescent="0.2">
      <c r="B11" t="s">
        <v>34</v>
      </c>
      <c r="C11" s="12">
        <v>13</v>
      </c>
      <c r="D11" s="8">
        <v>12.26</v>
      </c>
      <c r="E11" s="12">
        <v>9</v>
      </c>
      <c r="F11" s="8">
        <v>16.07</v>
      </c>
      <c r="G11" s="12">
        <v>4</v>
      </c>
      <c r="H11" s="8">
        <v>8.89</v>
      </c>
      <c r="I11" s="12">
        <v>0</v>
      </c>
    </row>
    <row r="12" spans="2:9" ht="15" customHeight="1" x14ac:dyDescent="0.2">
      <c r="B12" t="s">
        <v>35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36</v>
      </c>
      <c r="C13" s="12">
        <v>3</v>
      </c>
      <c r="D13" s="8">
        <v>2.83</v>
      </c>
      <c r="E13" s="12">
        <v>1</v>
      </c>
      <c r="F13" s="8">
        <v>1.79</v>
      </c>
      <c r="G13" s="12">
        <v>2</v>
      </c>
      <c r="H13" s="8">
        <v>4.4400000000000004</v>
      </c>
      <c r="I13" s="12">
        <v>0</v>
      </c>
    </row>
    <row r="14" spans="2:9" ht="15" customHeight="1" x14ac:dyDescent="0.2">
      <c r="B14" t="s">
        <v>37</v>
      </c>
      <c r="C14" s="12">
        <v>4</v>
      </c>
      <c r="D14" s="8">
        <v>3.77</v>
      </c>
      <c r="E14" s="12">
        <v>0</v>
      </c>
      <c r="F14" s="8">
        <v>0</v>
      </c>
      <c r="G14" s="12">
        <v>4</v>
      </c>
      <c r="H14" s="8">
        <v>8.89</v>
      </c>
      <c r="I14" s="12">
        <v>0</v>
      </c>
    </row>
    <row r="15" spans="2:9" ht="15" customHeight="1" x14ac:dyDescent="0.2">
      <c r="B15" t="s">
        <v>38</v>
      </c>
      <c r="C15" s="12">
        <v>16</v>
      </c>
      <c r="D15" s="8">
        <v>15.09</v>
      </c>
      <c r="E15" s="12">
        <v>11</v>
      </c>
      <c r="F15" s="8">
        <v>19.64</v>
      </c>
      <c r="G15" s="12">
        <v>5</v>
      </c>
      <c r="H15" s="8">
        <v>11.11</v>
      </c>
      <c r="I15" s="12">
        <v>0</v>
      </c>
    </row>
    <row r="16" spans="2:9" ht="15" customHeight="1" x14ac:dyDescent="0.2">
      <c r="B16" t="s">
        <v>39</v>
      </c>
      <c r="C16" s="12">
        <v>9</v>
      </c>
      <c r="D16" s="8">
        <v>8.49</v>
      </c>
      <c r="E16" s="12">
        <v>7</v>
      </c>
      <c r="F16" s="8">
        <v>12.5</v>
      </c>
      <c r="G16" s="12">
        <v>1</v>
      </c>
      <c r="H16" s="8">
        <v>2.2200000000000002</v>
      </c>
      <c r="I16" s="12">
        <v>0</v>
      </c>
    </row>
    <row r="17" spans="2:9" ht="15" customHeight="1" x14ac:dyDescent="0.2">
      <c r="B17" t="s">
        <v>40</v>
      </c>
      <c r="C17" s="12">
        <v>4</v>
      </c>
      <c r="D17" s="8">
        <v>3.77</v>
      </c>
      <c r="E17" s="12">
        <v>1</v>
      </c>
      <c r="F17" s="8">
        <v>1.79</v>
      </c>
      <c r="G17" s="12">
        <v>1</v>
      </c>
      <c r="H17" s="8">
        <v>2.2200000000000002</v>
      </c>
      <c r="I17" s="12">
        <v>0</v>
      </c>
    </row>
    <row r="18" spans="2:9" ht="15" customHeight="1" x14ac:dyDescent="0.2">
      <c r="B18" t="s">
        <v>41</v>
      </c>
      <c r="C18" s="12">
        <v>4</v>
      </c>
      <c r="D18" s="8">
        <v>3.77</v>
      </c>
      <c r="E18" s="12">
        <v>3</v>
      </c>
      <c r="F18" s="8">
        <v>5.36</v>
      </c>
      <c r="G18" s="12">
        <v>1</v>
      </c>
      <c r="H18" s="8">
        <v>2.2200000000000002</v>
      </c>
      <c r="I18" s="12">
        <v>0</v>
      </c>
    </row>
    <row r="19" spans="2:9" ht="15" customHeight="1" x14ac:dyDescent="0.2">
      <c r="B19" t="s">
        <v>42</v>
      </c>
      <c r="C19" s="12">
        <v>3</v>
      </c>
      <c r="D19" s="8">
        <v>2.83</v>
      </c>
      <c r="E19" s="12">
        <v>2</v>
      </c>
      <c r="F19" s="8">
        <v>3.57</v>
      </c>
      <c r="G19" s="12">
        <v>1</v>
      </c>
      <c r="H19" s="8">
        <v>2.2200000000000002</v>
      </c>
      <c r="I19" s="12">
        <v>0</v>
      </c>
    </row>
    <row r="20" spans="2:9" ht="15" customHeight="1" x14ac:dyDescent="0.2">
      <c r="B20" s="9" t="s">
        <v>223</v>
      </c>
      <c r="C20" s="12">
        <f>SUM(LTBL_19429[総数／事業所数])</f>
        <v>106</v>
      </c>
      <c r="E20" s="12">
        <f>SUBTOTAL(109,LTBL_19429[個人／事業所数])</f>
        <v>56</v>
      </c>
      <c r="G20" s="12">
        <f>SUBTOTAL(109,LTBL_19429[法人／事業所数])</f>
        <v>45</v>
      </c>
      <c r="I20" s="12">
        <f>SUBTOTAL(109,LTBL_19429[法人以外の団体／事業所数])</f>
        <v>1</v>
      </c>
    </row>
    <row r="21" spans="2:9" ht="15" customHeight="1" x14ac:dyDescent="0.2">
      <c r="E21" s="11">
        <f>LTBL_19429[[#Totals],[個人／事業所数]]/LTBL_19429[[#Totals],[総数／事業所数]]</f>
        <v>0.52830188679245282</v>
      </c>
      <c r="G21" s="11">
        <f>LTBL_19429[[#Totals],[法人／事業所数]]/LTBL_19429[[#Totals],[総数／事業所数]]</f>
        <v>0.42452830188679247</v>
      </c>
      <c r="I21" s="11">
        <f>LTBL_19429[[#Totals],[法人以外の団体／事業所数]]/LTBL_19429[[#Totals],[総数／事業所数]]</f>
        <v>9.433962264150943E-3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51</v>
      </c>
      <c r="C24" s="12">
        <v>13</v>
      </c>
      <c r="D24" s="8">
        <v>12.26</v>
      </c>
      <c r="E24" s="12">
        <v>6</v>
      </c>
      <c r="F24" s="8">
        <v>10.71</v>
      </c>
      <c r="G24" s="12">
        <v>7</v>
      </c>
      <c r="H24" s="8">
        <v>15.56</v>
      </c>
      <c r="I24" s="12">
        <v>0</v>
      </c>
    </row>
    <row r="25" spans="2:9" ht="15" customHeight="1" x14ac:dyDescent="0.2">
      <c r="B25" t="s">
        <v>52</v>
      </c>
      <c r="C25" s="12">
        <v>10</v>
      </c>
      <c r="D25" s="8">
        <v>9.43</v>
      </c>
      <c r="E25" s="12">
        <v>7</v>
      </c>
      <c r="F25" s="8">
        <v>12.5</v>
      </c>
      <c r="G25" s="12">
        <v>3</v>
      </c>
      <c r="H25" s="8">
        <v>6.67</v>
      </c>
      <c r="I25" s="12">
        <v>0</v>
      </c>
    </row>
    <row r="26" spans="2:9" ht="15" customHeight="1" x14ac:dyDescent="0.2">
      <c r="B26" t="s">
        <v>64</v>
      </c>
      <c r="C26" s="12">
        <v>10</v>
      </c>
      <c r="D26" s="8">
        <v>9.43</v>
      </c>
      <c r="E26" s="12">
        <v>7</v>
      </c>
      <c r="F26" s="8">
        <v>12.5</v>
      </c>
      <c r="G26" s="12">
        <v>3</v>
      </c>
      <c r="H26" s="8">
        <v>6.67</v>
      </c>
      <c r="I26" s="12">
        <v>0</v>
      </c>
    </row>
    <row r="27" spans="2:9" ht="15" customHeight="1" x14ac:dyDescent="0.2">
      <c r="B27" t="s">
        <v>58</v>
      </c>
      <c r="C27" s="12">
        <v>7</v>
      </c>
      <c r="D27" s="8">
        <v>6.6</v>
      </c>
      <c r="E27" s="12">
        <v>4</v>
      </c>
      <c r="F27" s="8">
        <v>7.14</v>
      </c>
      <c r="G27" s="12">
        <v>3</v>
      </c>
      <c r="H27" s="8">
        <v>6.67</v>
      </c>
      <c r="I27" s="12">
        <v>0</v>
      </c>
    </row>
    <row r="28" spans="2:9" ht="15" customHeight="1" x14ac:dyDescent="0.2">
      <c r="B28" t="s">
        <v>66</v>
      </c>
      <c r="C28" s="12">
        <v>6</v>
      </c>
      <c r="D28" s="8">
        <v>5.66</v>
      </c>
      <c r="E28" s="12">
        <v>5</v>
      </c>
      <c r="F28" s="8">
        <v>8.93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53</v>
      </c>
      <c r="C29" s="12">
        <v>5</v>
      </c>
      <c r="D29" s="8">
        <v>4.72</v>
      </c>
      <c r="E29" s="12">
        <v>4</v>
      </c>
      <c r="F29" s="8">
        <v>7.14</v>
      </c>
      <c r="G29" s="12">
        <v>1</v>
      </c>
      <c r="H29" s="8">
        <v>2.2200000000000002</v>
      </c>
      <c r="I29" s="12">
        <v>0</v>
      </c>
    </row>
    <row r="30" spans="2:9" ht="15" customHeight="1" x14ac:dyDescent="0.2">
      <c r="B30" t="s">
        <v>65</v>
      </c>
      <c r="C30" s="12">
        <v>5</v>
      </c>
      <c r="D30" s="8">
        <v>4.72</v>
      </c>
      <c r="E30" s="12">
        <v>4</v>
      </c>
      <c r="F30" s="8">
        <v>7.14</v>
      </c>
      <c r="G30" s="12">
        <v>1</v>
      </c>
      <c r="H30" s="8">
        <v>2.2200000000000002</v>
      </c>
      <c r="I30" s="12">
        <v>0</v>
      </c>
    </row>
    <row r="31" spans="2:9" ht="15" customHeight="1" x14ac:dyDescent="0.2">
      <c r="B31" t="s">
        <v>79</v>
      </c>
      <c r="C31" s="12">
        <v>4</v>
      </c>
      <c r="D31" s="8">
        <v>3.77</v>
      </c>
      <c r="E31" s="12">
        <v>0</v>
      </c>
      <c r="F31" s="8">
        <v>0</v>
      </c>
      <c r="G31" s="12">
        <v>4</v>
      </c>
      <c r="H31" s="8">
        <v>8.89</v>
      </c>
      <c r="I31" s="12">
        <v>0</v>
      </c>
    </row>
    <row r="32" spans="2:9" ht="15" customHeight="1" x14ac:dyDescent="0.2">
      <c r="B32" t="s">
        <v>67</v>
      </c>
      <c r="C32" s="12">
        <v>4</v>
      </c>
      <c r="D32" s="8">
        <v>3.77</v>
      </c>
      <c r="E32" s="12">
        <v>1</v>
      </c>
      <c r="F32" s="8">
        <v>1.79</v>
      </c>
      <c r="G32" s="12">
        <v>1</v>
      </c>
      <c r="H32" s="8">
        <v>2.2200000000000002</v>
      </c>
      <c r="I32" s="12">
        <v>0</v>
      </c>
    </row>
    <row r="33" spans="2:9" ht="15" customHeight="1" x14ac:dyDescent="0.2">
      <c r="B33" t="s">
        <v>95</v>
      </c>
      <c r="C33" s="12">
        <v>3</v>
      </c>
      <c r="D33" s="8">
        <v>2.83</v>
      </c>
      <c r="E33" s="12">
        <v>1</v>
      </c>
      <c r="F33" s="8">
        <v>1.79</v>
      </c>
      <c r="G33" s="12">
        <v>2</v>
      </c>
      <c r="H33" s="8">
        <v>4.4400000000000004</v>
      </c>
      <c r="I33" s="12">
        <v>0</v>
      </c>
    </row>
    <row r="34" spans="2:9" ht="15" customHeight="1" x14ac:dyDescent="0.2">
      <c r="B34" t="s">
        <v>62</v>
      </c>
      <c r="C34" s="12">
        <v>3</v>
      </c>
      <c r="D34" s="8">
        <v>2.83</v>
      </c>
      <c r="E34" s="12">
        <v>0</v>
      </c>
      <c r="F34" s="8">
        <v>0</v>
      </c>
      <c r="G34" s="12">
        <v>3</v>
      </c>
      <c r="H34" s="8">
        <v>6.67</v>
      </c>
      <c r="I34" s="12">
        <v>0</v>
      </c>
    </row>
    <row r="35" spans="2:9" ht="15" customHeight="1" x14ac:dyDescent="0.2">
      <c r="B35" t="s">
        <v>84</v>
      </c>
      <c r="C35" s="12">
        <v>3</v>
      </c>
      <c r="D35" s="8">
        <v>2.83</v>
      </c>
      <c r="E35" s="12">
        <v>2</v>
      </c>
      <c r="F35" s="8">
        <v>3.57</v>
      </c>
      <c r="G35" s="12">
        <v>1</v>
      </c>
      <c r="H35" s="8">
        <v>2.2200000000000002</v>
      </c>
      <c r="I35" s="12">
        <v>0</v>
      </c>
    </row>
    <row r="36" spans="2:9" ht="15" customHeight="1" x14ac:dyDescent="0.2">
      <c r="B36" t="s">
        <v>68</v>
      </c>
      <c r="C36" s="12">
        <v>3</v>
      </c>
      <c r="D36" s="8">
        <v>2.83</v>
      </c>
      <c r="E36" s="12">
        <v>3</v>
      </c>
      <c r="F36" s="8">
        <v>5.36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89</v>
      </c>
      <c r="C37" s="12">
        <v>2</v>
      </c>
      <c r="D37" s="8">
        <v>1.89</v>
      </c>
      <c r="E37" s="12">
        <v>2</v>
      </c>
      <c r="F37" s="8">
        <v>3.57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91</v>
      </c>
      <c r="C38" s="12">
        <v>2</v>
      </c>
      <c r="D38" s="8">
        <v>1.89</v>
      </c>
      <c r="E38" s="12">
        <v>0</v>
      </c>
      <c r="F38" s="8">
        <v>0</v>
      </c>
      <c r="G38" s="12">
        <v>2</v>
      </c>
      <c r="H38" s="8">
        <v>4.4400000000000004</v>
      </c>
      <c r="I38" s="12">
        <v>0</v>
      </c>
    </row>
    <row r="39" spans="2:9" ht="15" customHeight="1" x14ac:dyDescent="0.2">
      <c r="B39" t="s">
        <v>102</v>
      </c>
      <c r="C39" s="12">
        <v>2</v>
      </c>
      <c r="D39" s="8">
        <v>1.89</v>
      </c>
      <c r="E39" s="12">
        <v>0</v>
      </c>
      <c r="F39" s="8">
        <v>0</v>
      </c>
      <c r="G39" s="12">
        <v>2</v>
      </c>
      <c r="H39" s="8">
        <v>4.4400000000000004</v>
      </c>
      <c r="I39" s="12">
        <v>0</v>
      </c>
    </row>
    <row r="40" spans="2:9" ht="15" customHeight="1" x14ac:dyDescent="0.2">
      <c r="B40" t="s">
        <v>59</v>
      </c>
      <c r="C40" s="12">
        <v>2</v>
      </c>
      <c r="D40" s="8">
        <v>1.89</v>
      </c>
      <c r="E40" s="12">
        <v>2</v>
      </c>
      <c r="F40" s="8">
        <v>3.57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60</v>
      </c>
      <c r="C41" s="12">
        <v>2</v>
      </c>
      <c r="D41" s="8">
        <v>1.89</v>
      </c>
      <c r="E41" s="12">
        <v>1</v>
      </c>
      <c r="F41" s="8">
        <v>1.79</v>
      </c>
      <c r="G41" s="12">
        <v>1</v>
      </c>
      <c r="H41" s="8">
        <v>2.2200000000000002</v>
      </c>
      <c r="I41" s="12">
        <v>0</v>
      </c>
    </row>
    <row r="42" spans="2:9" ht="15" customHeight="1" x14ac:dyDescent="0.2">
      <c r="B42" t="s">
        <v>61</v>
      </c>
      <c r="C42" s="12">
        <v>2</v>
      </c>
      <c r="D42" s="8">
        <v>1.89</v>
      </c>
      <c r="E42" s="12">
        <v>0</v>
      </c>
      <c r="F42" s="8">
        <v>0</v>
      </c>
      <c r="G42" s="12">
        <v>2</v>
      </c>
      <c r="H42" s="8">
        <v>4.4400000000000004</v>
      </c>
      <c r="I42" s="12">
        <v>0</v>
      </c>
    </row>
    <row r="43" spans="2:9" ht="15" customHeight="1" x14ac:dyDescent="0.2">
      <c r="B43" t="s">
        <v>70</v>
      </c>
      <c r="C43" s="12">
        <v>2</v>
      </c>
      <c r="D43" s="8">
        <v>1.89</v>
      </c>
      <c r="E43" s="12">
        <v>1</v>
      </c>
      <c r="F43" s="8">
        <v>1.79</v>
      </c>
      <c r="G43" s="12">
        <v>1</v>
      </c>
      <c r="H43" s="8">
        <v>2.2200000000000002</v>
      </c>
      <c r="I43" s="12">
        <v>0</v>
      </c>
    </row>
    <row r="46" spans="2:9" ht="33" customHeight="1" x14ac:dyDescent="0.2">
      <c r="B46" t="s">
        <v>225</v>
      </c>
      <c r="C46" s="10" t="s">
        <v>44</v>
      </c>
      <c r="D46" s="10" t="s">
        <v>45</v>
      </c>
      <c r="E46" s="10" t="s">
        <v>46</v>
      </c>
      <c r="F46" s="10" t="s">
        <v>47</v>
      </c>
      <c r="G46" s="10" t="s">
        <v>48</v>
      </c>
      <c r="H46" s="10" t="s">
        <v>49</v>
      </c>
      <c r="I46" s="10" t="s">
        <v>50</v>
      </c>
    </row>
    <row r="47" spans="2:9" ht="15" customHeight="1" x14ac:dyDescent="0.2">
      <c r="B47" t="s">
        <v>107</v>
      </c>
      <c r="C47" s="12">
        <v>6</v>
      </c>
      <c r="D47" s="8">
        <v>5.66</v>
      </c>
      <c r="E47" s="12">
        <v>0</v>
      </c>
      <c r="F47" s="8">
        <v>0</v>
      </c>
      <c r="G47" s="12">
        <v>6</v>
      </c>
      <c r="H47" s="8">
        <v>13.33</v>
      </c>
      <c r="I47" s="12">
        <v>0</v>
      </c>
    </row>
    <row r="48" spans="2:9" ht="15" customHeight="1" x14ac:dyDescent="0.2">
      <c r="B48" t="s">
        <v>117</v>
      </c>
      <c r="C48" s="12">
        <v>6</v>
      </c>
      <c r="D48" s="8">
        <v>5.66</v>
      </c>
      <c r="E48" s="12">
        <v>6</v>
      </c>
      <c r="F48" s="8">
        <v>10.71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109</v>
      </c>
      <c r="C49" s="12">
        <v>5</v>
      </c>
      <c r="D49" s="8">
        <v>4.72</v>
      </c>
      <c r="E49" s="12">
        <v>5</v>
      </c>
      <c r="F49" s="8">
        <v>8.93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187</v>
      </c>
      <c r="C50" s="12">
        <v>4</v>
      </c>
      <c r="D50" s="8">
        <v>3.77</v>
      </c>
      <c r="E50" s="12">
        <v>0</v>
      </c>
      <c r="F50" s="8">
        <v>0</v>
      </c>
      <c r="G50" s="12">
        <v>4</v>
      </c>
      <c r="H50" s="8">
        <v>8.89</v>
      </c>
      <c r="I50" s="12">
        <v>0</v>
      </c>
    </row>
    <row r="51" spans="2:9" ht="15" customHeight="1" x14ac:dyDescent="0.2">
      <c r="B51" t="s">
        <v>110</v>
      </c>
      <c r="C51" s="12">
        <v>3</v>
      </c>
      <c r="D51" s="8">
        <v>2.83</v>
      </c>
      <c r="E51" s="12">
        <v>3</v>
      </c>
      <c r="F51" s="8">
        <v>5.36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111</v>
      </c>
      <c r="C52" s="12">
        <v>3</v>
      </c>
      <c r="D52" s="8">
        <v>2.83</v>
      </c>
      <c r="E52" s="12">
        <v>1</v>
      </c>
      <c r="F52" s="8">
        <v>1.79</v>
      </c>
      <c r="G52" s="12">
        <v>2</v>
      </c>
      <c r="H52" s="8">
        <v>4.4400000000000004</v>
      </c>
      <c r="I52" s="12">
        <v>0</v>
      </c>
    </row>
    <row r="53" spans="2:9" ht="15" customHeight="1" x14ac:dyDescent="0.2">
      <c r="B53" t="s">
        <v>198</v>
      </c>
      <c r="C53" s="12">
        <v>3</v>
      </c>
      <c r="D53" s="8">
        <v>2.83</v>
      </c>
      <c r="E53" s="12">
        <v>0</v>
      </c>
      <c r="F53" s="8">
        <v>0</v>
      </c>
      <c r="G53" s="12">
        <v>3</v>
      </c>
      <c r="H53" s="8">
        <v>6.67</v>
      </c>
      <c r="I53" s="12">
        <v>0</v>
      </c>
    </row>
    <row r="54" spans="2:9" ht="15" customHeight="1" x14ac:dyDescent="0.2">
      <c r="B54" t="s">
        <v>123</v>
      </c>
      <c r="C54" s="12">
        <v>3</v>
      </c>
      <c r="D54" s="8">
        <v>2.83</v>
      </c>
      <c r="E54" s="12">
        <v>3</v>
      </c>
      <c r="F54" s="8">
        <v>5.36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108</v>
      </c>
      <c r="C55" s="12">
        <v>2</v>
      </c>
      <c r="D55" s="8">
        <v>1.89</v>
      </c>
      <c r="E55" s="12">
        <v>1</v>
      </c>
      <c r="F55" s="8">
        <v>1.79</v>
      </c>
      <c r="G55" s="12">
        <v>1</v>
      </c>
      <c r="H55" s="8">
        <v>2.2200000000000002</v>
      </c>
      <c r="I55" s="12">
        <v>0</v>
      </c>
    </row>
    <row r="56" spans="2:9" ht="15" customHeight="1" x14ac:dyDescent="0.2">
      <c r="B56" t="s">
        <v>206</v>
      </c>
      <c r="C56" s="12">
        <v>2</v>
      </c>
      <c r="D56" s="8">
        <v>1.89</v>
      </c>
      <c r="E56" s="12">
        <v>1</v>
      </c>
      <c r="F56" s="8">
        <v>1.79</v>
      </c>
      <c r="G56" s="12">
        <v>1</v>
      </c>
      <c r="H56" s="8">
        <v>2.2200000000000002</v>
      </c>
      <c r="I56" s="12">
        <v>0</v>
      </c>
    </row>
    <row r="57" spans="2:9" ht="15" customHeight="1" x14ac:dyDescent="0.2">
      <c r="B57" t="s">
        <v>184</v>
      </c>
      <c r="C57" s="12">
        <v>2</v>
      </c>
      <c r="D57" s="8">
        <v>1.89</v>
      </c>
      <c r="E57" s="12">
        <v>1</v>
      </c>
      <c r="F57" s="8">
        <v>1.79</v>
      </c>
      <c r="G57" s="12">
        <v>1</v>
      </c>
      <c r="H57" s="8">
        <v>2.2200000000000002</v>
      </c>
      <c r="I57" s="12">
        <v>0</v>
      </c>
    </row>
    <row r="58" spans="2:9" ht="15" customHeight="1" x14ac:dyDescent="0.2">
      <c r="B58" t="s">
        <v>141</v>
      </c>
      <c r="C58" s="12">
        <v>2</v>
      </c>
      <c r="D58" s="8">
        <v>1.89</v>
      </c>
      <c r="E58" s="12">
        <v>2</v>
      </c>
      <c r="F58" s="8">
        <v>3.57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188</v>
      </c>
      <c r="C59" s="12">
        <v>2</v>
      </c>
      <c r="D59" s="8">
        <v>1.89</v>
      </c>
      <c r="E59" s="12">
        <v>1</v>
      </c>
      <c r="F59" s="8">
        <v>1.79</v>
      </c>
      <c r="G59" s="12">
        <v>1</v>
      </c>
      <c r="H59" s="8">
        <v>2.2200000000000002</v>
      </c>
      <c r="I59" s="12">
        <v>0</v>
      </c>
    </row>
    <row r="60" spans="2:9" ht="15" customHeight="1" x14ac:dyDescent="0.2">
      <c r="B60" t="s">
        <v>153</v>
      </c>
      <c r="C60" s="12">
        <v>2</v>
      </c>
      <c r="D60" s="8">
        <v>1.89</v>
      </c>
      <c r="E60" s="12">
        <v>2</v>
      </c>
      <c r="F60" s="8">
        <v>3.57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160</v>
      </c>
      <c r="C61" s="12">
        <v>2</v>
      </c>
      <c r="D61" s="8">
        <v>1.89</v>
      </c>
      <c r="E61" s="12">
        <v>0</v>
      </c>
      <c r="F61" s="8">
        <v>0</v>
      </c>
      <c r="G61" s="12">
        <v>2</v>
      </c>
      <c r="H61" s="8">
        <v>4.4400000000000004</v>
      </c>
      <c r="I61" s="12">
        <v>0</v>
      </c>
    </row>
    <row r="62" spans="2:9" ht="15" customHeight="1" x14ac:dyDescent="0.2">
      <c r="B62" t="s">
        <v>148</v>
      </c>
      <c r="C62" s="12">
        <v>2</v>
      </c>
      <c r="D62" s="8">
        <v>1.89</v>
      </c>
      <c r="E62" s="12">
        <v>2</v>
      </c>
      <c r="F62" s="8">
        <v>3.57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145</v>
      </c>
      <c r="C63" s="12">
        <v>2</v>
      </c>
      <c r="D63" s="8">
        <v>1.89</v>
      </c>
      <c r="E63" s="12">
        <v>1</v>
      </c>
      <c r="F63" s="8">
        <v>1.79</v>
      </c>
      <c r="G63" s="12">
        <v>1</v>
      </c>
      <c r="H63" s="8">
        <v>2.2200000000000002</v>
      </c>
      <c r="I63" s="12">
        <v>0</v>
      </c>
    </row>
    <row r="64" spans="2:9" ht="15" customHeight="1" x14ac:dyDescent="0.2">
      <c r="B64" t="s">
        <v>112</v>
      </c>
      <c r="C64" s="12">
        <v>2</v>
      </c>
      <c r="D64" s="8">
        <v>1.89</v>
      </c>
      <c r="E64" s="12">
        <v>2</v>
      </c>
      <c r="F64" s="8">
        <v>3.57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131</v>
      </c>
      <c r="C65" s="12">
        <v>2</v>
      </c>
      <c r="D65" s="8">
        <v>1.89</v>
      </c>
      <c r="E65" s="12">
        <v>0</v>
      </c>
      <c r="F65" s="8">
        <v>0</v>
      </c>
      <c r="G65" s="12">
        <v>2</v>
      </c>
      <c r="H65" s="8">
        <v>4.4400000000000004</v>
      </c>
      <c r="I65" s="12">
        <v>0</v>
      </c>
    </row>
    <row r="66" spans="2:9" ht="15" customHeight="1" x14ac:dyDescent="0.2">
      <c r="B66" t="s">
        <v>207</v>
      </c>
      <c r="C66" s="12">
        <v>2</v>
      </c>
      <c r="D66" s="8">
        <v>1.89</v>
      </c>
      <c r="E66" s="12">
        <v>0</v>
      </c>
      <c r="F66" s="8">
        <v>0</v>
      </c>
      <c r="G66" s="12">
        <v>2</v>
      </c>
      <c r="H66" s="8">
        <v>4.4400000000000004</v>
      </c>
      <c r="I66" s="12">
        <v>0</v>
      </c>
    </row>
    <row r="67" spans="2:9" ht="15" customHeight="1" x14ac:dyDescent="0.2">
      <c r="B67" t="s">
        <v>119</v>
      </c>
      <c r="C67" s="12">
        <v>2</v>
      </c>
      <c r="D67" s="8">
        <v>1.89</v>
      </c>
      <c r="E67" s="12">
        <v>1</v>
      </c>
      <c r="F67" s="8">
        <v>1.79</v>
      </c>
      <c r="G67" s="12">
        <v>1</v>
      </c>
      <c r="H67" s="8">
        <v>2.2200000000000002</v>
      </c>
      <c r="I67" s="12">
        <v>0</v>
      </c>
    </row>
    <row r="68" spans="2:9" ht="15" customHeight="1" x14ac:dyDescent="0.2">
      <c r="B68" t="s">
        <v>120</v>
      </c>
      <c r="C68" s="12">
        <v>2</v>
      </c>
      <c r="D68" s="8">
        <v>1.89</v>
      </c>
      <c r="E68" s="12">
        <v>2</v>
      </c>
      <c r="F68" s="8">
        <v>3.57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122</v>
      </c>
      <c r="C69" s="12">
        <v>2</v>
      </c>
      <c r="D69" s="8">
        <v>1.89</v>
      </c>
      <c r="E69" s="12">
        <v>2</v>
      </c>
      <c r="F69" s="8">
        <v>3.57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170</v>
      </c>
      <c r="C70" s="12">
        <v>2</v>
      </c>
      <c r="D70" s="8">
        <v>1.89</v>
      </c>
      <c r="E70" s="12">
        <v>1</v>
      </c>
      <c r="F70" s="8">
        <v>1.79</v>
      </c>
      <c r="G70" s="12">
        <v>1</v>
      </c>
      <c r="H70" s="8">
        <v>2.2200000000000002</v>
      </c>
      <c r="I70" s="12">
        <v>0</v>
      </c>
    </row>
    <row r="71" spans="2:9" ht="15" customHeight="1" x14ac:dyDescent="0.2">
      <c r="B71" t="s">
        <v>147</v>
      </c>
      <c r="C71" s="12">
        <v>2</v>
      </c>
      <c r="D71" s="8">
        <v>1.89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126</v>
      </c>
      <c r="C72" s="12">
        <v>2</v>
      </c>
      <c r="D72" s="8">
        <v>1.89</v>
      </c>
      <c r="E72" s="12">
        <v>1</v>
      </c>
      <c r="F72" s="8">
        <v>1.79</v>
      </c>
      <c r="G72" s="12">
        <v>1</v>
      </c>
      <c r="H72" s="8">
        <v>2.2200000000000002</v>
      </c>
      <c r="I72" s="12">
        <v>0</v>
      </c>
    </row>
    <row r="74" spans="2:9" ht="15" customHeight="1" x14ac:dyDescent="0.2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260A0-BA25-4BC8-8DBB-DC208ED41EA4}">
  <sheetPr>
    <pageSetUpPr fitToPage="1"/>
  </sheetPr>
  <dimension ref="A1:I633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105</v>
      </c>
      <c r="B1" s="3" t="s">
        <v>106</v>
      </c>
      <c r="C1" s="7" t="s">
        <v>44</v>
      </c>
      <c r="D1" s="7" t="s">
        <v>45</v>
      </c>
      <c r="E1" s="7" t="s">
        <v>46</v>
      </c>
      <c r="F1" s="7" t="s">
        <v>47</v>
      </c>
      <c r="G1" s="7" t="s">
        <v>48</v>
      </c>
      <c r="H1" s="7" t="s">
        <v>49</v>
      </c>
      <c r="I1" s="7" t="s">
        <v>50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65</v>
      </c>
      <c r="C3" s="4">
        <v>2861</v>
      </c>
      <c r="D3" s="8">
        <v>11.26</v>
      </c>
      <c r="E3" s="4">
        <v>2535</v>
      </c>
      <c r="F3" s="8">
        <v>16.87</v>
      </c>
      <c r="G3" s="4">
        <v>324</v>
      </c>
      <c r="H3" s="8">
        <v>3.21</v>
      </c>
      <c r="I3" s="4">
        <v>2</v>
      </c>
    </row>
    <row r="4" spans="1:9" x14ac:dyDescent="0.2">
      <c r="A4" s="2">
        <v>2</v>
      </c>
      <c r="B4" s="1" t="s">
        <v>66</v>
      </c>
      <c r="C4" s="4">
        <v>2393</v>
      </c>
      <c r="D4" s="8">
        <v>9.42</v>
      </c>
      <c r="E4" s="4">
        <v>2070</v>
      </c>
      <c r="F4" s="8">
        <v>13.78</v>
      </c>
      <c r="G4" s="4">
        <v>316</v>
      </c>
      <c r="H4" s="8">
        <v>3.13</v>
      </c>
      <c r="I4" s="4">
        <v>2</v>
      </c>
    </row>
    <row r="5" spans="1:9" x14ac:dyDescent="0.2">
      <c r="A5" s="2">
        <v>3</v>
      </c>
      <c r="B5" s="1" t="s">
        <v>61</v>
      </c>
      <c r="C5" s="4">
        <v>1791</v>
      </c>
      <c r="D5" s="8">
        <v>7.05</v>
      </c>
      <c r="E5" s="4">
        <v>1128</v>
      </c>
      <c r="F5" s="8">
        <v>7.51</v>
      </c>
      <c r="G5" s="4">
        <v>660</v>
      </c>
      <c r="H5" s="8">
        <v>6.54</v>
      </c>
      <c r="I5" s="4">
        <v>0</v>
      </c>
    </row>
    <row r="6" spans="1:9" x14ac:dyDescent="0.2">
      <c r="A6" s="2">
        <v>4</v>
      </c>
      <c r="B6" s="1" t="s">
        <v>60</v>
      </c>
      <c r="C6" s="4">
        <v>1719</v>
      </c>
      <c r="D6" s="8">
        <v>6.76</v>
      </c>
      <c r="E6" s="4">
        <v>966</v>
      </c>
      <c r="F6" s="8">
        <v>6.43</v>
      </c>
      <c r="G6" s="4">
        <v>751</v>
      </c>
      <c r="H6" s="8">
        <v>7.44</v>
      </c>
      <c r="I6" s="4">
        <v>2</v>
      </c>
    </row>
    <row r="7" spans="1:9" x14ac:dyDescent="0.2">
      <c r="A7" s="2">
        <v>5</v>
      </c>
      <c r="B7" s="1" t="s">
        <v>51</v>
      </c>
      <c r="C7" s="4">
        <v>1627</v>
      </c>
      <c r="D7" s="8">
        <v>6.4</v>
      </c>
      <c r="E7" s="4">
        <v>547</v>
      </c>
      <c r="F7" s="8">
        <v>3.64</v>
      </c>
      <c r="G7" s="4">
        <v>1080</v>
      </c>
      <c r="H7" s="8">
        <v>10.7</v>
      </c>
      <c r="I7" s="4">
        <v>0</v>
      </c>
    </row>
    <row r="8" spans="1:9" x14ac:dyDescent="0.2">
      <c r="A8" s="2">
        <v>6</v>
      </c>
      <c r="B8" s="1" t="s">
        <v>58</v>
      </c>
      <c r="C8" s="4">
        <v>1113</v>
      </c>
      <c r="D8" s="8">
        <v>4.38</v>
      </c>
      <c r="E8" s="4">
        <v>867</v>
      </c>
      <c r="F8" s="8">
        <v>5.77</v>
      </c>
      <c r="G8" s="4">
        <v>240</v>
      </c>
      <c r="H8" s="8">
        <v>2.38</v>
      </c>
      <c r="I8" s="4">
        <v>6</v>
      </c>
    </row>
    <row r="9" spans="1:9" x14ac:dyDescent="0.2">
      <c r="A9" s="2">
        <v>7</v>
      </c>
      <c r="B9" s="1" t="s">
        <v>52</v>
      </c>
      <c r="C9" s="4">
        <v>1087</v>
      </c>
      <c r="D9" s="8">
        <v>4.28</v>
      </c>
      <c r="E9" s="4">
        <v>661</v>
      </c>
      <c r="F9" s="8">
        <v>4.4000000000000004</v>
      </c>
      <c r="G9" s="4">
        <v>426</v>
      </c>
      <c r="H9" s="8">
        <v>4.22</v>
      </c>
      <c r="I9" s="4">
        <v>0</v>
      </c>
    </row>
    <row r="10" spans="1:9" x14ac:dyDescent="0.2">
      <c r="A10" s="2">
        <v>8</v>
      </c>
      <c r="B10" s="1" t="s">
        <v>67</v>
      </c>
      <c r="C10" s="4">
        <v>960</v>
      </c>
      <c r="D10" s="8">
        <v>3.78</v>
      </c>
      <c r="E10" s="4">
        <v>640</v>
      </c>
      <c r="F10" s="8">
        <v>4.26</v>
      </c>
      <c r="G10" s="4">
        <v>246</v>
      </c>
      <c r="H10" s="8">
        <v>2.44</v>
      </c>
      <c r="I10" s="4">
        <v>2</v>
      </c>
    </row>
    <row r="11" spans="1:9" x14ac:dyDescent="0.2">
      <c r="A11" s="2">
        <v>9</v>
      </c>
      <c r="B11" s="1" t="s">
        <v>53</v>
      </c>
      <c r="C11" s="4">
        <v>819</v>
      </c>
      <c r="D11" s="8">
        <v>3.22</v>
      </c>
      <c r="E11" s="4">
        <v>318</v>
      </c>
      <c r="F11" s="8">
        <v>2.12</v>
      </c>
      <c r="G11" s="4">
        <v>501</v>
      </c>
      <c r="H11" s="8">
        <v>4.96</v>
      </c>
      <c r="I11" s="4">
        <v>0</v>
      </c>
    </row>
    <row r="12" spans="1:9" x14ac:dyDescent="0.2">
      <c r="A12" s="2">
        <v>10</v>
      </c>
      <c r="B12" s="1" t="s">
        <v>64</v>
      </c>
      <c r="C12" s="4">
        <v>748</v>
      </c>
      <c r="D12" s="8">
        <v>2.94</v>
      </c>
      <c r="E12" s="4">
        <v>557</v>
      </c>
      <c r="F12" s="8">
        <v>3.71</v>
      </c>
      <c r="G12" s="4">
        <v>185</v>
      </c>
      <c r="H12" s="8">
        <v>1.83</v>
      </c>
      <c r="I12" s="4">
        <v>3</v>
      </c>
    </row>
    <row r="13" spans="1:9" x14ac:dyDescent="0.2">
      <c r="A13" s="2">
        <v>11</v>
      </c>
      <c r="B13" s="1" t="s">
        <v>68</v>
      </c>
      <c r="C13" s="4">
        <v>725</v>
      </c>
      <c r="D13" s="8">
        <v>2.85</v>
      </c>
      <c r="E13" s="4">
        <v>667</v>
      </c>
      <c r="F13" s="8">
        <v>4.4400000000000004</v>
      </c>
      <c r="G13" s="4">
        <v>53</v>
      </c>
      <c r="H13" s="8">
        <v>0.53</v>
      </c>
      <c r="I13" s="4">
        <v>1</v>
      </c>
    </row>
    <row r="14" spans="1:9" x14ac:dyDescent="0.2">
      <c r="A14" s="2">
        <v>12</v>
      </c>
      <c r="B14" s="1" t="s">
        <v>59</v>
      </c>
      <c r="C14" s="4">
        <v>649</v>
      </c>
      <c r="D14" s="8">
        <v>2.5499999999999998</v>
      </c>
      <c r="E14" s="4">
        <v>431</v>
      </c>
      <c r="F14" s="8">
        <v>2.87</v>
      </c>
      <c r="G14" s="4">
        <v>218</v>
      </c>
      <c r="H14" s="8">
        <v>2.16</v>
      </c>
      <c r="I14" s="4">
        <v>0</v>
      </c>
    </row>
    <row r="15" spans="1:9" x14ac:dyDescent="0.2">
      <c r="A15" s="2">
        <v>13</v>
      </c>
      <c r="B15" s="1" t="s">
        <v>57</v>
      </c>
      <c r="C15" s="4">
        <v>575</v>
      </c>
      <c r="D15" s="8">
        <v>2.2599999999999998</v>
      </c>
      <c r="E15" s="4">
        <v>342</v>
      </c>
      <c r="F15" s="8">
        <v>2.2799999999999998</v>
      </c>
      <c r="G15" s="4">
        <v>233</v>
      </c>
      <c r="H15" s="8">
        <v>2.31</v>
      </c>
      <c r="I15" s="4">
        <v>0</v>
      </c>
    </row>
    <row r="16" spans="1:9" x14ac:dyDescent="0.2">
      <c r="A16" s="2">
        <v>14</v>
      </c>
      <c r="B16" s="1" t="s">
        <v>55</v>
      </c>
      <c r="C16" s="4">
        <v>550</v>
      </c>
      <c r="D16" s="8">
        <v>2.16</v>
      </c>
      <c r="E16" s="4">
        <v>293</v>
      </c>
      <c r="F16" s="8">
        <v>1.95</v>
      </c>
      <c r="G16" s="4">
        <v>257</v>
      </c>
      <c r="H16" s="8">
        <v>2.5499999999999998</v>
      </c>
      <c r="I16" s="4">
        <v>0</v>
      </c>
    </row>
    <row r="17" spans="1:9" x14ac:dyDescent="0.2">
      <c r="A17" s="2">
        <v>15</v>
      </c>
      <c r="B17" s="1" t="s">
        <v>70</v>
      </c>
      <c r="C17" s="4">
        <v>548</v>
      </c>
      <c r="D17" s="8">
        <v>2.16</v>
      </c>
      <c r="E17" s="4">
        <v>445</v>
      </c>
      <c r="F17" s="8">
        <v>2.96</v>
      </c>
      <c r="G17" s="4">
        <v>103</v>
      </c>
      <c r="H17" s="8">
        <v>1.02</v>
      </c>
      <c r="I17" s="4">
        <v>0</v>
      </c>
    </row>
    <row r="18" spans="1:9" x14ac:dyDescent="0.2">
      <c r="A18" s="2">
        <v>16</v>
      </c>
      <c r="B18" s="1" t="s">
        <v>62</v>
      </c>
      <c r="C18" s="4">
        <v>533</v>
      </c>
      <c r="D18" s="8">
        <v>2.1</v>
      </c>
      <c r="E18" s="4">
        <v>362</v>
      </c>
      <c r="F18" s="8">
        <v>2.41</v>
      </c>
      <c r="G18" s="4">
        <v>171</v>
      </c>
      <c r="H18" s="8">
        <v>1.69</v>
      </c>
      <c r="I18" s="4">
        <v>0</v>
      </c>
    </row>
    <row r="19" spans="1:9" x14ac:dyDescent="0.2">
      <c r="A19" s="2">
        <v>17</v>
      </c>
      <c r="B19" s="1" t="s">
        <v>63</v>
      </c>
      <c r="C19" s="4">
        <v>528</v>
      </c>
      <c r="D19" s="8">
        <v>2.08</v>
      </c>
      <c r="E19" s="4">
        <v>272</v>
      </c>
      <c r="F19" s="8">
        <v>1.81</v>
      </c>
      <c r="G19" s="4">
        <v>241</v>
      </c>
      <c r="H19" s="8">
        <v>2.39</v>
      </c>
      <c r="I19" s="4">
        <v>0</v>
      </c>
    </row>
    <row r="20" spans="1:9" x14ac:dyDescent="0.2">
      <c r="A20" s="2">
        <v>18</v>
      </c>
      <c r="B20" s="1" t="s">
        <v>56</v>
      </c>
      <c r="C20" s="4">
        <v>391</v>
      </c>
      <c r="D20" s="8">
        <v>1.54</v>
      </c>
      <c r="E20" s="4">
        <v>104</v>
      </c>
      <c r="F20" s="8">
        <v>0.69</v>
      </c>
      <c r="G20" s="4">
        <v>287</v>
      </c>
      <c r="H20" s="8">
        <v>2.84</v>
      </c>
      <c r="I20" s="4">
        <v>0</v>
      </c>
    </row>
    <row r="21" spans="1:9" x14ac:dyDescent="0.2">
      <c r="A21" s="2">
        <v>19</v>
      </c>
      <c r="B21" s="1" t="s">
        <v>54</v>
      </c>
      <c r="C21" s="4">
        <v>366</v>
      </c>
      <c r="D21" s="8">
        <v>1.44</v>
      </c>
      <c r="E21" s="4">
        <v>279</v>
      </c>
      <c r="F21" s="8">
        <v>1.86</v>
      </c>
      <c r="G21" s="4">
        <v>87</v>
      </c>
      <c r="H21" s="8">
        <v>0.86</v>
      </c>
      <c r="I21" s="4">
        <v>0</v>
      </c>
    </row>
    <row r="22" spans="1:9" x14ac:dyDescent="0.2">
      <c r="A22" s="2">
        <v>20</v>
      </c>
      <c r="B22" s="1" t="s">
        <v>69</v>
      </c>
      <c r="C22" s="4">
        <v>336</v>
      </c>
      <c r="D22" s="8">
        <v>1.32</v>
      </c>
      <c r="E22" s="4">
        <v>2</v>
      </c>
      <c r="F22" s="8">
        <v>0.01</v>
      </c>
      <c r="G22" s="4">
        <v>261</v>
      </c>
      <c r="H22" s="8">
        <v>2.59</v>
      </c>
      <c r="I22" s="4">
        <v>5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65</v>
      </c>
      <c r="C25" s="4">
        <v>810</v>
      </c>
      <c r="D25" s="8">
        <v>13.08</v>
      </c>
      <c r="E25" s="4">
        <v>707</v>
      </c>
      <c r="F25" s="8">
        <v>21.46</v>
      </c>
      <c r="G25" s="4">
        <v>103</v>
      </c>
      <c r="H25" s="8">
        <v>3.58</v>
      </c>
      <c r="I25" s="4">
        <v>0</v>
      </c>
    </row>
    <row r="26" spans="1:9" x14ac:dyDescent="0.2">
      <c r="A26" s="2">
        <v>2</v>
      </c>
      <c r="B26" s="1" t="s">
        <v>66</v>
      </c>
      <c r="C26" s="4">
        <v>652</v>
      </c>
      <c r="D26" s="8">
        <v>10.53</v>
      </c>
      <c r="E26" s="4">
        <v>562</v>
      </c>
      <c r="F26" s="8">
        <v>17.059999999999999</v>
      </c>
      <c r="G26" s="4">
        <v>90</v>
      </c>
      <c r="H26" s="8">
        <v>3.13</v>
      </c>
      <c r="I26" s="4">
        <v>0</v>
      </c>
    </row>
    <row r="27" spans="1:9" x14ac:dyDescent="0.2">
      <c r="A27" s="2">
        <v>3</v>
      </c>
      <c r="B27" s="1" t="s">
        <v>61</v>
      </c>
      <c r="C27" s="4">
        <v>502</v>
      </c>
      <c r="D27" s="8">
        <v>8.1</v>
      </c>
      <c r="E27" s="4">
        <v>223</v>
      </c>
      <c r="F27" s="8">
        <v>6.77</v>
      </c>
      <c r="G27" s="4">
        <v>279</v>
      </c>
      <c r="H27" s="8">
        <v>9.7100000000000009</v>
      </c>
      <c r="I27" s="4">
        <v>0</v>
      </c>
    </row>
    <row r="28" spans="1:9" x14ac:dyDescent="0.2">
      <c r="A28" s="2">
        <v>4</v>
      </c>
      <c r="B28" s="1" t="s">
        <v>60</v>
      </c>
      <c r="C28" s="4">
        <v>427</v>
      </c>
      <c r="D28" s="8">
        <v>6.89</v>
      </c>
      <c r="E28" s="4">
        <v>220</v>
      </c>
      <c r="F28" s="8">
        <v>6.68</v>
      </c>
      <c r="G28" s="4">
        <v>206</v>
      </c>
      <c r="H28" s="8">
        <v>7.17</v>
      </c>
      <c r="I28" s="4">
        <v>1</v>
      </c>
    </row>
    <row r="29" spans="1:9" x14ac:dyDescent="0.2">
      <c r="A29" s="2">
        <v>5</v>
      </c>
      <c r="B29" s="1" t="s">
        <v>51</v>
      </c>
      <c r="C29" s="4">
        <v>248</v>
      </c>
      <c r="D29" s="8">
        <v>4</v>
      </c>
      <c r="E29" s="4">
        <v>54</v>
      </c>
      <c r="F29" s="8">
        <v>1.64</v>
      </c>
      <c r="G29" s="4">
        <v>194</v>
      </c>
      <c r="H29" s="8">
        <v>6.75</v>
      </c>
      <c r="I29" s="4">
        <v>0</v>
      </c>
    </row>
    <row r="30" spans="1:9" x14ac:dyDescent="0.2">
      <c r="A30" s="2">
        <v>6</v>
      </c>
      <c r="B30" s="1" t="s">
        <v>67</v>
      </c>
      <c r="C30" s="4">
        <v>246</v>
      </c>
      <c r="D30" s="8">
        <v>3.97</v>
      </c>
      <c r="E30" s="4">
        <v>173</v>
      </c>
      <c r="F30" s="8">
        <v>5.25</v>
      </c>
      <c r="G30" s="4">
        <v>67</v>
      </c>
      <c r="H30" s="8">
        <v>2.33</v>
      </c>
      <c r="I30" s="4">
        <v>0</v>
      </c>
    </row>
    <row r="31" spans="1:9" x14ac:dyDescent="0.2">
      <c r="A31" s="2">
        <v>7</v>
      </c>
      <c r="B31" s="1" t="s">
        <v>62</v>
      </c>
      <c r="C31" s="4">
        <v>237</v>
      </c>
      <c r="D31" s="8">
        <v>3.83</v>
      </c>
      <c r="E31" s="4">
        <v>166</v>
      </c>
      <c r="F31" s="8">
        <v>5.04</v>
      </c>
      <c r="G31" s="4">
        <v>71</v>
      </c>
      <c r="H31" s="8">
        <v>2.4700000000000002</v>
      </c>
      <c r="I31" s="4">
        <v>0</v>
      </c>
    </row>
    <row r="32" spans="1:9" x14ac:dyDescent="0.2">
      <c r="A32" s="2">
        <v>8</v>
      </c>
      <c r="B32" s="1" t="s">
        <v>55</v>
      </c>
      <c r="C32" s="4">
        <v>231</v>
      </c>
      <c r="D32" s="8">
        <v>3.73</v>
      </c>
      <c r="E32" s="4">
        <v>108</v>
      </c>
      <c r="F32" s="8">
        <v>3.28</v>
      </c>
      <c r="G32" s="4">
        <v>123</v>
      </c>
      <c r="H32" s="8">
        <v>4.28</v>
      </c>
      <c r="I32" s="4">
        <v>0</v>
      </c>
    </row>
    <row r="33" spans="1:9" x14ac:dyDescent="0.2">
      <c r="A33" s="2">
        <v>9</v>
      </c>
      <c r="B33" s="1" t="s">
        <v>58</v>
      </c>
      <c r="C33" s="4">
        <v>230</v>
      </c>
      <c r="D33" s="8">
        <v>3.71</v>
      </c>
      <c r="E33" s="4">
        <v>171</v>
      </c>
      <c r="F33" s="8">
        <v>5.19</v>
      </c>
      <c r="G33" s="4">
        <v>59</v>
      </c>
      <c r="H33" s="8">
        <v>2.0499999999999998</v>
      </c>
      <c r="I33" s="4">
        <v>0</v>
      </c>
    </row>
    <row r="34" spans="1:9" x14ac:dyDescent="0.2">
      <c r="A34" s="2">
        <v>10</v>
      </c>
      <c r="B34" s="1" t="s">
        <v>68</v>
      </c>
      <c r="C34" s="4">
        <v>190</v>
      </c>
      <c r="D34" s="8">
        <v>3.07</v>
      </c>
      <c r="E34" s="4">
        <v>173</v>
      </c>
      <c r="F34" s="8">
        <v>5.25</v>
      </c>
      <c r="G34" s="4">
        <v>16</v>
      </c>
      <c r="H34" s="8">
        <v>0.56000000000000005</v>
      </c>
      <c r="I34" s="4">
        <v>1</v>
      </c>
    </row>
    <row r="35" spans="1:9" x14ac:dyDescent="0.2">
      <c r="A35" s="2">
        <v>11</v>
      </c>
      <c r="B35" s="1" t="s">
        <v>59</v>
      </c>
      <c r="C35" s="4">
        <v>186</v>
      </c>
      <c r="D35" s="8">
        <v>3</v>
      </c>
      <c r="E35" s="4">
        <v>122</v>
      </c>
      <c r="F35" s="8">
        <v>3.7</v>
      </c>
      <c r="G35" s="4">
        <v>64</v>
      </c>
      <c r="H35" s="8">
        <v>2.23</v>
      </c>
      <c r="I35" s="4">
        <v>0</v>
      </c>
    </row>
    <row r="36" spans="1:9" x14ac:dyDescent="0.2">
      <c r="A36" s="2">
        <v>12</v>
      </c>
      <c r="B36" s="1" t="s">
        <v>53</v>
      </c>
      <c r="C36" s="4">
        <v>177</v>
      </c>
      <c r="D36" s="8">
        <v>2.86</v>
      </c>
      <c r="E36" s="4">
        <v>35</v>
      </c>
      <c r="F36" s="8">
        <v>1.06</v>
      </c>
      <c r="G36" s="4">
        <v>142</v>
      </c>
      <c r="H36" s="8">
        <v>4.9400000000000004</v>
      </c>
      <c r="I36" s="4">
        <v>0</v>
      </c>
    </row>
    <row r="37" spans="1:9" x14ac:dyDescent="0.2">
      <c r="A37" s="2">
        <v>13</v>
      </c>
      <c r="B37" s="1" t="s">
        <v>56</v>
      </c>
      <c r="C37" s="4">
        <v>174</v>
      </c>
      <c r="D37" s="8">
        <v>2.81</v>
      </c>
      <c r="E37" s="4">
        <v>36</v>
      </c>
      <c r="F37" s="8">
        <v>1.0900000000000001</v>
      </c>
      <c r="G37" s="4">
        <v>138</v>
      </c>
      <c r="H37" s="8">
        <v>4.8</v>
      </c>
      <c r="I37" s="4">
        <v>0</v>
      </c>
    </row>
    <row r="38" spans="1:9" x14ac:dyDescent="0.2">
      <c r="A38" s="2">
        <v>14</v>
      </c>
      <c r="B38" s="1" t="s">
        <v>57</v>
      </c>
      <c r="C38" s="4">
        <v>170</v>
      </c>
      <c r="D38" s="8">
        <v>2.74</v>
      </c>
      <c r="E38" s="4">
        <v>88</v>
      </c>
      <c r="F38" s="8">
        <v>2.67</v>
      </c>
      <c r="G38" s="4">
        <v>82</v>
      </c>
      <c r="H38" s="8">
        <v>2.85</v>
      </c>
      <c r="I38" s="4">
        <v>0</v>
      </c>
    </row>
    <row r="39" spans="1:9" x14ac:dyDescent="0.2">
      <c r="A39" s="2">
        <v>15</v>
      </c>
      <c r="B39" s="1" t="s">
        <v>52</v>
      </c>
      <c r="C39" s="4">
        <v>151</v>
      </c>
      <c r="D39" s="8">
        <v>2.44</v>
      </c>
      <c r="E39" s="4">
        <v>62</v>
      </c>
      <c r="F39" s="8">
        <v>1.88</v>
      </c>
      <c r="G39" s="4">
        <v>89</v>
      </c>
      <c r="H39" s="8">
        <v>3.1</v>
      </c>
      <c r="I39" s="4">
        <v>0</v>
      </c>
    </row>
    <row r="40" spans="1:9" x14ac:dyDescent="0.2">
      <c r="A40" s="2">
        <v>16</v>
      </c>
      <c r="B40" s="1" t="s">
        <v>63</v>
      </c>
      <c r="C40" s="4">
        <v>144</v>
      </c>
      <c r="D40" s="8">
        <v>2.3199999999999998</v>
      </c>
      <c r="E40" s="4">
        <v>58</v>
      </c>
      <c r="F40" s="8">
        <v>1.76</v>
      </c>
      <c r="G40" s="4">
        <v>85</v>
      </c>
      <c r="H40" s="8">
        <v>2.96</v>
      </c>
      <c r="I40" s="4">
        <v>0</v>
      </c>
    </row>
    <row r="41" spans="1:9" x14ac:dyDescent="0.2">
      <c r="A41" s="2">
        <v>17</v>
      </c>
      <c r="B41" s="1" t="s">
        <v>72</v>
      </c>
      <c r="C41" s="4">
        <v>121</v>
      </c>
      <c r="D41" s="8">
        <v>1.95</v>
      </c>
      <c r="E41" s="4">
        <v>16</v>
      </c>
      <c r="F41" s="8">
        <v>0.49</v>
      </c>
      <c r="G41" s="4">
        <v>105</v>
      </c>
      <c r="H41" s="8">
        <v>3.65</v>
      </c>
      <c r="I41" s="4">
        <v>0</v>
      </c>
    </row>
    <row r="42" spans="1:9" x14ac:dyDescent="0.2">
      <c r="A42" s="2">
        <v>18</v>
      </c>
      <c r="B42" s="1" t="s">
        <v>70</v>
      </c>
      <c r="C42" s="4">
        <v>103</v>
      </c>
      <c r="D42" s="8">
        <v>1.66</v>
      </c>
      <c r="E42" s="4">
        <v>83</v>
      </c>
      <c r="F42" s="8">
        <v>2.52</v>
      </c>
      <c r="G42" s="4">
        <v>20</v>
      </c>
      <c r="H42" s="8">
        <v>0.7</v>
      </c>
      <c r="I42" s="4">
        <v>0</v>
      </c>
    </row>
    <row r="43" spans="1:9" x14ac:dyDescent="0.2">
      <c r="A43" s="2">
        <v>19</v>
      </c>
      <c r="B43" s="1" t="s">
        <v>71</v>
      </c>
      <c r="C43" s="4">
        <v>85</v>
      </c>
      <c r="D43" s="8">
        <v>1.37</v>
      </c>
      <c r="E43" s="4">
        <v>8</v>
      </c>
      <c r="F43" s="8">
        <v>0.24</v>
      </c>
      <c r="G43" s="4">
        <v>77</v>
      </c>
      <c r="H43" s="8">
        <v>2.68</v>
      </c>
      <c r="I43" s="4">
        <v>0</v>
      </c>
    </row>
    <row r="44" spans="1:9" x14ac:dyDescent="0.2">
      <c r="A44" s="2">
        <v>20</v>
      </c>
      <c r="B44" s="1" t="s">
        <v>69</v>
      </c>
      <c r="C44" s="4">
        <v>83</v>
      </c>
      <c r="D44" s="8">
        <v>1.34</v>
      </c>
      <c r="E44" s="4">
        <v>1</v>
      </c>
      <c r="F44" s="8">
        <v>0.03</v>
      </c>
      <c r="G44" s="4">
        <v>72</v>
      </c>
      <c r="H44" s="8">
        <v>2.5099999999999998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65</v>
      </c>
      <c r="C47" s="4">
        <v>325</v>
      </c>
      <c r="D47" s="8">
        <v>14.52</v>
      </c>
      <c r="E47" s="4">
        <v>296</v>
      </c>
      <c r="F47" s="8">
        <v>20.37</v>
      </c>
      <c r="G47" s="4">
        <v>28</v>
      </c>
      <c r="H47" s="8">
        <v>3.67</v>
      </c>
      <c r="I47" s="4">
        <v>1</v>
      </c>
    </row>
    <row r="48" spans="1:9" x14ac:dyDescent="0.2">
      <c r="A48" s="2">
        <v>2</v>
      </c>
      <c r="B48" s="1" t="s">
        <v>54</v>
      </c>
      <c r="C48" s="4">
        <v>212</v>
      </c>
      <c r="D48" s="8">
        <v>9.4700000000000006</v>
      </c>
      <c r="E48" s="4">
        <v>171</v>
      </c>
      <c r="F48" s="8">
        <v>11.77</v>
      </c>
      <c r="G48" s="4">
        <v>41</v>
      </c>
      <c r="H48" s="8">
        <v>5.37</v>
      </c>
      <c r="I48" s="4">
        <v>0</v>
      </c>
    </row>
    <row r="49" spans="1:9" x14ac:dyDescent="0.2">
      <c r="A49" s="2">
        <v>3</v>
      </c>
      <c r="B49" s="1" t="s">
        <v>66</v>
      </c>
      <c r="C49" s="4">
        <v>198</v>
      </c>
      <c r="D49" s="8">
        <v>8.84</v>
      </c>
      <c r="E49" s="4">
        <v>167</v>
      </c>
      <c r="F49" s="8">
        <v>11.49</v>
      </c>
      <c r="G49" s="4">
        <v>31</v>
      </c>
      <c r="H49" s="8">
        <v>4.0599999999999996</v>
      </c>
      <c r="I49" s="4">
        <v>0</v>
      </c>
    </row>
    <row r="50" spans="1:9" x14ac:dyDescent="0.2">
      <c r="A50" s="2">
        <v>4</v>
      </c>
      <c r="B50" s="1" t="s">
        <v>52</v>
      </c>
      <c r="C50" s="4">
        <v>150</v>
      </c>
      <c r="D50" s="8">
        <v>6.7</v>
      </c>
      <c r="E50" s="4">
        <v>106</v>
      </c>
      <c r="F50" s="8">
        <v>7.3</v>
      </c>
      <c r="G50" s="4">
        <v>44</v>
      </c>
      <c r="H50" s="8">
        <v>5.77</v>
      </c>
      <c r="I50" s="4">
        <v>0</v>
      </c>
    </row>
    <row r="51" spans="1:9" x14ac:dyDescent="0.2">
      <c r="A51" s="2">
        <v>5</v>
      </c>
      <c r="B51" s="1" t="s">
        <v>51</v>
      </c>
      <c r="C51" s="4">
        <v>128</v>
      </c>
      <c r="D51" s="8">
        <v>5.72</v>
      </c>
      <c r="E51" s="4">
        <v>53</v>
      </c>
      <c r="F51" s="8">
        <v>3.65</v>
      </c>
      <c r="G51" s="4">
        <v>75</v>
      </c>
      <c r="H51" s="8">
        <v>9.83</v>
      </c>
      <c r="I51" s="4">
        <v>0</v>
      </c>
    </row>
    <row r="52" spans="1:9" x14ac:dyDescent="0.2">
      <c r="A52" s="2">
        <v>6</v>
      </c>
      <c r="B52" s="1" t="s">
        <v>60</v>
      </c>
      <c r="C52" s="4">
        <v>115</v>
      </c>
      <c r="D52" s="8">
        <v>5.14</v>
      </c>
      <c r="E52" s="4">
        <v>65</v>
      </c>
      <c r="F52" s="8">
        <v>4.47</v>
      </c>
      <c r="G52" s="4">
        <v>50</v>
      </c>
      <c r="H52" s="8">
        <v>6.55</v>
      </c>
      <c r="I52" s="4">
        <v>0</v>
      </c>
    </row>
    <row r="53" spans="1:9" x14ac:dyDescent="0.2">
      <c r="A53" s="2">
        <v>7</v>
      </c>
      <c r="B53" s="1" t="s">
        <v>58</v>
      </c>
      <c r="C53" s="4">
        <v>88</v>
      </c>
      <c r="D53" s="8">
        <v>3.93</v>
      </c>
      <c r="E53" s="4">
        <v>69</v>
      </c>
      <c r="F53" s="8">
        <v>4.75</v>
      </c>
      <c r="G53" s="4">
        <v>19</v>
      </c>
      <c r="H53" s="8">
        <v>2.4900000000000002</v>
      </c>
      <c r="I53" s="4">
        <v>0</v>
      </c>
    </row>
    <row r="54" spans="1:9" x14ac:dyDescent="0.2">
      <c r="A54" s="2">
        <v>8</v>
      </c>
      <c r="B54" s="1" t="s">
        <v>61</v>
      </c>
      <c r="C54" s="4">
        <v>83</v>
      </c>
      <c r="D54" s="8">
        <v>3.71</v>
      </c>
      <c r="E54" s="4">
        <v>36</v>
      </c>
      <c r="F54" s="8">
        <v>2.48</v>
      </c>
      <c r="G54" s="4">
        <v>46</v>
      </c>
      <c r="H54" s="8">
        <v>6.03</v>
      </c>
      <c r="I54" s="4">
        <v>0</v>
      </c>
    </row>
    <row r="55" spans="1:9" x14ac:dyDescent="0.2">
      <c r="A55" s="2">
        <v>9</v>
      </c>
      <c r="B55" s="1" t="s">
        <v>68</v>
      </c>
      <c r="C55" s="4">
        <v>74</v>
      </c>
      <c r="D55" s="8">
        <v>3.31</v>
      </c>
      <c r="E55" s="4">
        <v>71</v>
      </c>
      <c r="F55" s="8">
        <v>4.8899999999999997</v>
      </c>
      <c r="G55" s="4">
        <v>3</v>
      </c>
      <c r="H55" s="8">
        <v>0.39</v>
      </c>
      <c r="I55" s="4">
        <v>0</v>
      </c>
    </row>
    <row r="56" spans="1:9" x14ac:dyDescent="0.2">
      <c r="A56" s="2">
        <v>10</v>
      </c>
      <c r="B56" s="1" t="s">
        <v>53</v>
      </c>
      <c r="C56" s="4">
        <v>73</v>
      </c>
      <c r="D56" s="8">
        <v>3.26</v>
      </c>
      <c r="E56" s="4">
        <v>36</v>
      </c>
      <c r="F56" s="8">
        <v>2.48</v>
      </c>
      <c r="G56" s="4">
        <v>37</v>
      </c>
      <c r="H56" s="8">
        <v>4.8499999999999996</v>
      </c>
      <c r="I56" s="4">
        <v>0</v>
      </c>
    </row>
    <row r="57" spans="1:9" x14ac:dyDescent="0.2">
      <c r="A57" s="2">
        <v>11</v>
      </c>
      <c r="B57" s="1" t="s">
        <v>67</v>
      </c>
      <c r="C57" s="4">
        <v>57</v>
      </c>
      <c r="D57" s="8">
        <v>2.5499999999999998</v>
      </c>
      <c r="E57" s="4">
        <v>40</v>
      </c>
      <c r="F57" s="8">
        <v>2.75</v>
      </c>
      <c r="G57" s="4">
        <v>16</v>
      </c>
      <c r="H57" s="8">
        <v>2.1</v>
      </c>
      <c r="I57" s="4">
        <v>0</v>
      </c>
    </row>
    <row r="58" spans="1:9" x14ac:dyDescent="0.2">
      <c r="A58" s="2">
        <v>12</v>
      </c>
      <c r="B58" s="1" t="s">
        <v>57</v>
      </c>
      <c r="C58" s="4">
        <v>56</v>
      </c>
      <c r="D58" s="8">
        <v>2.5</v>
      </c>
      <c r="E58" s="4">
        <v>39</v>
      </c>
      <c r="F58" s="8">
        <v>2.68</v>
      </c>
      <c r="G58" s="4">
        <v>17</v>
      </c>
      <c r="H58" s="8">
        <v>2.23</v>
      </c>
      <c r="I58" s="4">
        <v>0</v>
      </c>
    </row>
    <row r="59" spans="1:9" x14ac:dyDescent="0.2">
      <c r="A59" s="2">
        <v>13</v>
      </c>
      <c r="B59" s="1" t="s">
        <v>59</v>
      </c>
      <c r="C59" s="4">
        <v>52</v>
      </c>
      <c r="D59" s="8">
        <v>2.3199999999999998</v>
      </c>
      <c r="E59" s="4">
        <v>28</v>
      </c>
      <c r="F59" s="8">
        <v>1.93</v>
      </c>
      <c r="G59" s="4">
        <v>24</v>
      </c>
      <c r="H59" s="8">
        <v>3.15</v>
      </c>
      <c r="I59" s="4">
        <v>0</v>
      </c>
    </row>
    <row r="60" spans="1:9" x14ac:dyDescent="0.2">
      <c r="A60" s="2">
        <v>13</v>
      </c>
      <c r="B60" s="1" t="s">
        <v>63</v>
      </c>
      <c r="C60" s="4">
        <v>52</v>
      </c>
      <c r="D60" s="8">
        <v>2.3199999999999998</v>
      </c>
      <c r="E60" s="4">
        <v>38</v>
      </c>
      <c r="F60" s="8">
        <v>2.62</v>
      </c>
      <c r="G60" s="4">
        <v>13</v>
      </c>
      <c r="H60" s="8">
        <v>1.7</v>
      </c>
      <c r="I60" s="4">
        <v>0</v>
      </c>
    </row>
    <row r="61" spans="1:9" x14ac:dyDescent="0.2">
      <c r="A61" s="2">
        <v>15</v>
      </c>
      <c r="B61" s="1" t="s">
        <v>70</v>
      </c>
      <c r="C61" s="4">
        <v>36</v>
      </c>
      <c r="D61" s="8">
        <v>1.61</v>
      </c>
      <c r="E61" s="4">
        <v>29</v>
      </c>
      <c r="F61" s="8">
        <v>2</v>
      </c>
      <c r="G61" s="4">
        <v>7</v>
      </c>
      <c r="H61" s="8">
        <v>0.92</v>
      </c>
      <c r="I61" s="4">
        <v>0</v>
      </c>
    </row>
    <row r="62" spans="1:9" x14ac:dyDescent="0.2">
      <c r="A62" s="2">
        <v>16</v>
      </c>
      <c r="B62" s="1" t="s">
        <v>64</v>
      </c>
      <c r="C62" s="4">
        <v>35</v>
      </c>
      <c r="D62" s="8">
        <v>1.56</v>
      </c>
      <c r="E62" s="4">
        <v>17</v>
      </c>
      <c r="F62" s="8">
        <v>1.17</v>
      </c>
      <c r="G62" s="4">
        <v>18</v>
      </c>
      <c r="H62" s="8">
        <v>2.36</v>
      </c>
      <c r="I62" s="4">
        <v>0</v>
      </c>
    </row>
    <row r="63" spans="1:9" x14ac:dyDescent="0.2">
      <c r="A63" s="2">
        <v>17</v>
      </c>
      <c r="B63" s="1" t="s">
        <v>55</v>
      </c>
      <c r="C63" s="4">
        <v>32</v>
      </c>
      <c r="D63" s="8">
        <v>1.43</v>
      </c>
      <c r="E63" s="4">
        <v>21</v>
      </c>
      <c r="F63" s="8">
        <v>1.45</v>
      </c>
      <c r="G63" s="4">
        <v>11</v>
      </c>
      <c r="H63" s="8">
        <v>1.44</v>
      </c>
      <c r="I63" s="4">
        <v>0</v>
      </c>
    </row>
    <row r="64" spans="1:9" x14ac:dyDescent="0.2">
      <c r="A64" s="2">
        <v>18</v>
      </c>
      <c r="B64" s="1" t="s">
        <v>62</v>
      </c>
      <c r="C64" s="4">
        <v>31</v>
      </c>
      <c r="D64" s="8">
        <v>1.38</v>
      </c>
      <c r="E64" s="4">
        <v>20</v>
      </c>
      <c r="F64" s="8">
        <v>1.38</v>
      </c>
      <c r="G64" s="4">
        <v>11</v>
      </c>
      <c r="H64" s="8">
        <v>1.44</v>
      </c>
      <c r="I64" s="4">
        <v>0</v>
      </c>
    </row>
    <row r="65" spans="1:9" x14ac:dyDescent="0.2">
      <c r="A65" s="2">
        <v>19</v>
      </c>
      <c r="B65" s="1" t="s">
        <v>74</v>
      </c>
      <c r="C65" s="4">
        <v>26</v>
      </c>
      <c r="D65" s="8">
        <v>1.1599999999999999</v>
      </c>
      <c r="E65" s="4">
        <v>9</v>
      </c>
      <c r="F65" s="8">
        <v>0.62</v>
      </c>
      <c r="G65" s="4">
        <v>17</v>
      </c>
      <c r="H65" s="8">
        <v>2.23</v>
      </c>
      <c r="I65" s="4">
        <v>0</v>
      </c>
    </row>
    <row r="66" spans="1:9" x14ac:dyDescent="0.2">
      <c r="A66" s="2">
        <v>20</v>
      </c>
      <c r="B66" s="1" t="s">
        <v>73</v>
      </c>
      <c r="C66" s="4">
        <v>23</v>
      </c>
      <c r="D66" s="8">
        <v>1.03</v>
      </c>
      <c r="E66" s="4">
        <v>8</v>
      </c>
      <c r="F66" s="8">
        <v>0.55000000000000004</v>
      </c>
      <c r="G66" s="4">
        <v>15</v>
      </c>
      <c r="H66" s="8">
        <v>1.97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61</v>
      </c>
      <c r="C69" s="4">
        <v>117</v>
      </c>
      <c r="D69" s="8">
        <v>9.6300000000000008</v>
      </c>
      <c r="E69" s="4">
        <v>97</v>
      </c>
      <c r="F69" s="8">
        <v>12</v>
      </c>
      <c r="G69" s="4">
        <v>20</v>
      </c>
      <c r="H69" s="8">
        <v>5.09</v>
      </c>
      <c r="I69" s="4">
        <v>0</v>
      </c>
    </row>
    <row r="70" spans="1:9" x14ac:dyDescent="0.2">
      <c r="A70" s="2">
        <v>2</v>
      </c>
      <c r="B70" s="1" t="s">
        <v>65</v>
      </c>
      <c r="C70" s="4">
        <v>109</v>
      </c>
      <c r="D70" s="8">
        <v>8.9700000000000006</v>
      </c>
      <c r="E70" s="4">
        <v>106</v>
      </c>
      <c r="F70" s="8">
        <v>13.12</v>
      </c>
      <c r="G70" s="4">
        <v>3</v>
      </c>
      <c r="H70" s="8">
        <v>0.76</v>
      </c>
      <c r="I70" s="4">
        <v>0</v>
      </c>
    </row>
    <row r="71" spans="1:9" x14ac:dyDescent="0.2">
      <c r="A71" s="2">
        <v>3</v>
      </c>
      <c r="B71" s="1" t="s">
        <v>66</v>
      </c>
      <c r="C71" s="4">
        <v>108</v>
      </c>
      <c r="D71" s="8">
        <v>8.89</v>
      </c>
      <c r="E71" s="4">
        <v>92</v>
      </c>
      <c r="F71" s="8">
        <v>11.39</v>
      </c>
      <c r="G71" s="4">
        <v>16</v>
      </c>
      <c r="H71" s="8">
        <v>4.07</v>
      </c>
      <c r="I71" s="4">
        <v>0</v>
      </c>
    </row>
    <row r="72" spans="1:9" x14ac:dyDescent="0.2">
      <c r="A72" s="2">
        <v>4</v>
      </c>
      <c r="B72" s="1" t="s">
        <v>60</v>
      </c>
      <c r="C72" s="4">
        <v>72</v>
      </c>
      <c r="D72" s="8">
        <v>5.93</v>
      </c>
      <c r="E72" s="4">
        <v>49</v>
      </c>
      <c r="F72" s="8">
        <v>6.06</v>
      </c>
      <c r="G72" s="4">
        <v>23</v>
      </c>
      <c r="H72" s="8">
        <v>5.85</v>
      </c>
      <c r="I72" s="4">
        <v>0</v>
      </c>
    </row>
    <row r="73" spans="1:9" x14ac:dyDescent="0.2">
      <c r="A73" s="2">
        <v>5</v>
      </c>
      <c r="B73" s="1" t="s">
        <v>51</v>
      </c>
      <c r="C73" s="4">
        <v>68</v>
      </c>
      <c r="D73" s="8">
        <v>5.6</v>
      </c>
      <c r="E73" s="4">
        <v>33</v>
      </c>
      <c r="F73" s="8">
        <v>4.08</v>
      </c>
      <c r="G73" s="4">
        <v>35</v>
      </c>
      <c r="H73" s="8">
        <v>8.91</v>
      </c>
      <c r="I73" s="4">
        <v>0</v>
      </c>
    </row>
    <row r="74" spans="1:9" x14ac:dyDescent="0.2">
      <c r="A74" s="2">
        <v>6</v>
      </c>
      <c r="B74" s="1" t="s">
        <v>52</v>
      </c>
      <c r="C74" s="4">
        <v>62</v>
      </c>
      <c r="D74" s="8">
        <v>5.0999999999999996</v>
      </c>
      <c r="E74" s="4">
        <v>40</v>
      </c>
      <c r="F74" s="8">
        <v>4.95</v>
      </c>
      <c r="G74" s="4">
        <v>22</v>
      </c>
      <c r="H74" s="8">
        <v>5.6</v>
      </c>
      <c r="I74" s="4">
        <v>0</v>
      </c>
    </row>
    <row r="75" spans="1:9" x14ac:dyDescent="0.2">
      <c r="A75" s="2">
        <v>7</v>
      </c>
      <c r="B75" s="1" t="s">
        <v>77</v>
      </c>
      <c r="C75" s="4">
        <v>53</v>
      </c>
      <c r="D75" s="8">
        <v>4.3600000000000003</v>
      </c>
      <c r="E75" s="4">
        <v>31</v>
      </c>
      <c r="F75" s="8">
        <v>3.84</v>
      </c>
      <c r="G75" s="4">
        <v>22</v>
      </c>
      <c r="H75" s="8">
        <v>5.6</v>
      </c>
      <c r="I75" s="4">
        <v>0</v>
      </c>
    </row>
    <row r="76" spans="1:9" x14ac:dyDescent="0.2">
      <c r="A76" s="2">
        <v>8</v>
      </c>
      <c r="B76" s="1" t="s">
        <v>58</v>
      </c>
      <c r="C76" s="4">
        <v>42</v>
      </c>
      <c r="D76" s="8">
        <v>3.46</v>
      </c>
      <c r="E76" s="4">
        <v>32</v>
      </c>
      <c r="F76" s="8">
        <v>3.96</v>
      </c>
      <c r="G76" s="4">
        <v>8</v>
      </c>
      <c r="H76" s="8">
        <v>2.04</v>
      </c>
      <c r="I76" s="4">
        <v>2</v>
      </c>
    </row>
    <row r="77" spans="1:9" x14ac:dyDescent="0.2">
      <c r="A77" s="2">
        <v>9</v>
      </c>
      <c r="B77" s="1" t="s">
        <v>67</v>
      </c>
      <c r="C77" s="4">
        <v>38</v>
      </c>
      <c r="D77" s="8">
        <v>3.13</v>
      </c>
      <c r="E77" s="4">
        <v>31</v>
      </c>
      <c r="F77" s="8">
        <v>3.84</v>
      </c>
      <c r="G77" s="4">
        <v>6</v>
      </c>
      <c r="H77" s="8">
        <v>1.53</v>
      </c>
      <c r="I77" s="4">
        <v>0</v>
      </c>
    </row>
    <row r="78" spans="1:9" x14ac:dyDescent="0.2">
      <c r="A78" s="2">
        <v>10</v>
      </c>
      <c r="B78" s="1" t="s">
        <v>75</v>
      </c>
      <c r="C78" s="4">
        <v>36</v>
      </c>
      <c r="D78" s="8">
        <v>2.96</v>
      </c>
      <c r="E78" s="4">
        <v>14</v>
      </c>
      <c r="F78" s="8">
        <v>1.73</v>
      </c>
      <c r="G78" s="4">
        <v>22</v>
      </c>
      <c r="H78" s="8">
        <v>5.6</v>
      </c>
      <c r="I78" s="4">
        <v>0</v>
      </c>
    </row>
    <row r="79" spans="1:9" x14ac:dyDescent="0.2">
      <c r="A79" s="2">
        <v>10</v>
      </c>
      <c r="B79" s="1" t="s">
        <v>68</v>
      </c>
      <c r="C79" s="4">
        <v>36</v>
      </c>
      <c r="D79" s="8">
        <v>2.96</v>
      </c>
      <c r="E79" s="4">
        <v>36</v>
      </c>
      <c r="F79" s="8">
        <v>4.46</v>
      </c>
      <c r="G79" s="4">
        <v>0</v>
      </c>
      <c r="H79" s="8">
        <v>0</v>
      </c>
      <c r="I79" s="4">
        <v>0</v>
      </c>
    </row>
    <row r="80" spans="1:9" x14ac:dyDescent="0.2">
      <c r="A80" s="2">
        <v>12</v>
      </c>
      <c r="B80" s="1" t="s">
        <v>53</v>
      </c>
      <c r="C80" s="4">
        <v>29</v>
      </c>
      <c r="D80" s="8">
        <v>2.39</v>
      </c>
      <c r="E80" s="4">
        <v>13</v>
      </c>
      <c r="F80" s="8">
        <v>1.61</v>
      </c>
      <c r="G80" s="4">
        <v>16</v>
      </c>
      <c r="H80" s="8">
        <v>4.07</v>
      </c>
      <c r="I80" s="4">
        <v>0</v>
      </c>
    </row>
    <row r="81" spans="1:9" x14ac:dyDescent="0.2">
      <c r="A81" s="2">
        <v>13</v>
      </c>
      <c r="B81" s="1" t="s">
        <v>59</v>
      </c>
      <c r="C81" s="4">
        <v>27</v>
      </c>
      <c r="D81" s="8">
        <v>2.2200000000000002</v>
      </c>
      <c r="E81" s="4">
        <v>20</v>
      </c>
      <c r="F81" s="8">
        <v>2.48</v>
      </c>
      <c r="G81" s="4">
        <v>7</v>
      </c>
      <c r="H81" s="8">
        <v>1.78</v>
      </c>
      <c r="I81" s="4">
        <v>0</v>
      </c>
    </row>
    <row r="82" spans="1:9" x14ac:dyDescent="0.2">
      <c r="A82" s="2">
        <v>14</v>
      </c>
      <c r="B82" s="1" t="s">
        <v>54</v>
      </c>
      <c r="C82" s="4">
        <v>25</v>
      </c>
      <c r="D82" s="8">
        <v>2.06</v>
      </c>
      <c r="E82" s="4">
        <v>19</v>
      </c>
      <c r="F82" s="8">
        <v>2.35</v>
      </c>
      <c r="G82" s="4">
        <v>6</v>
      </c>
      <c r="H82" s="8">
        <v>1.53</v>
      </c>
      <c r="I82" s="4">
        <v>0</v>
      </c>
    </row>
    <row r="83" spans="1:9" x14ac:dyDescent="0.2">
      <c r="A83" s="2">
        <v>14</v>
      </c>
      <c r="B83" s="1" t="s">
        <v>57</v>
      </c>
      <c r="C83" s="4">
        <v>25</v>
      </c>
      <c r="D83" s="8">
        <v>2.06</v>
      </c>
      <c r="E83" s="4">
        <v>22</v>
      </c>
      <c r="F83" s="8">
        <v>2.72</v>
      </c>
      <c r="G83" s="4">
        <v>3</v>
      </c>
      <c r="H83" s="8">
        <v>0.76</v>
      </c>
      <c r="I83" s="4">
        <v>0</v>
      </c>
    </row>
    <row r="84" spans="1:9" x14ac:dyDescent="0.2">
      <c r="A84" s="2">
        <v>14</v>
      </c>
      <c r="B84" s="1" t="s">
        <v>63</v>
      </c>
      <c r="C84" s="4">
        <v>25</v>
      </c>
      <c r="D84" s="8">
        <v>2.06</v>
      </c>
      <c r="E84" s="4">
        <v>16</v>
      </c>
      <c r="F84" s="8">
        <v>1.98</v>
      </c>
      <c r="G84" s="4">
        <v>9</v>
      </c>
      <c r="H84" s="8">
        <v>2.29</v>
      </c>
      <c r="I84" s="4">
        <v>0</v>
      </c>
    </row>
    <row r="85" spans="1:9" x14ac:dyDescent="0.2">
      <c r="A85" s="2">
        <v>17</v>
      </c>
      <c r="B85" s="1" t="s">
        <v>62</v>
      </c>
      <c r="C85" s="4">
        <v>24</v>
      </c>
      <c r="D85" s="8">
        <v>1.98</v>
      </c>
      <c r="E85" s="4">
        <v>19</v>
      </c>
      <c r="F85" s="8">
        <v>2.35</v>
      </c>
      <c r="G85" s="4">
        <v>5</v>
      </c>
      <c r="H85" s="8">
        <v>1.27</v>
      </c>
      <c r="I85" s="4">
        <v>0</v>
      </c>
    </row>
    <row r="86" spans="1:9" x14ac:dyDescent="0.2">
      <c r="A86" s="2">
        <v>18</v>
      </c>
      <c r="B86" s="1" t="s">
        <v>70</v>
      </c>
      <c r="C86" s="4">
        <v>19</v>
      </c>
      <c r="D86" s="8">
        <v>1.56</v>
      </c>
      <c r="E86" s="4">
        <v>16</v>
      </c>
      <c r="F86" s="8">
        <v>1.98</v>
      </c>
      <c r="G86" s="4">
        <v>3</v>
      </c>
      <c r="H86" s="8">
        <v>0.76</v>
      </c>
      <c r="I86" s="4">
        <v>0</v>
      </c>
    </row>
    <row r="87" spans="1:9" x14ac:dyDescent="0.2">
      <c r="A87" s="2">
        <v>19</v>
      </c>
      <c r="B87" s="1" t="s">
        <v>76</v>
      </c>
      <c r="C87" s="4">
        <v>18</v>
      </c>
      <c r="D87" s="8">
        <v>1.48</v>
      </c>
      <c r="E87" s="4">
        <v>13</v>
      </c>
      <c r="F87" s="8">
        <v>1.61</v>
      </c>
      <c r="G87" s="4">
        <v>5</v>
      </c>
      <c r="H87" s="8">
        <v>1.27</v>
      </c>
      <c r="I87" s="4">
        <v>0</v>
      </c>
    </row>
    <row r="88" spans="1:9" x14ac:dyDescent="0.2">
      <c r="A88" s="2">
        <v>19</v>
      </c>
      <c r="B88" s="1" t="s">
        <v>74</v>
      </c>
      <c r="C88" s="4">
        <v>18</v>
      </c>
      <c r="D88" s="8">
        <v>1.48</v>
      </c>
      <c r="E88" s="4">
        <v>8</v>
      </c>
      <c r="F88" s="8">
        <v>0.99</v>
      </c>
      <c r="G88" s="4">
        <v>10</v>
      </c>
      <c r="H88" s="8">
        <v>2.54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66</v>
      </c>
      <c r="C91" s="4">
        <v>98</v>
      </c>
      <c r="D91" s="8">
        <v>10.66</v>
      </c>
      <c r="E91" s="4">
        <v>83</v>
      </c>
      <c r="F91" s="8">
        <v>14.61</v>
      </c>
      <c r="G91" s="4">
        <v>14</v>
      </c>
      <c r="H91" s="8">
        <v>4.1900000000000004</v>
      </c>
      <c r="I91" s="4">
        <v>0</v>
      </c>
    </row>
    <row r="92" spans="1:9" x14ac:dyDescent="0.2">
      <c r="A92" s="2">
        <v>2</v>
      </c>
      <c r="B92" s="1" t="s">
        <v>65</v>
      </c>
      <c r="C92" s="4">
        <v>97</v>
      </c>
      <c r="D92" s="8">
        <v>10.55</v>
      </c>
      <c r="E92" s="4">
        <v>84</v>
      </c>
      <c r="F92" s="8">
        <v>14.79</v>
      </c>
      <c r="G92" s="4">
        <v>13</v>
      </c>
      <c r="H92" s="8">
        <v>3.89</v>
      </c>
      <c r="I92" s="4">
        <v>0</v>
      </c>
    </row>
    <row r="93" spans="1:9" x14ac:dyDescent="0.2">
      <c r="A93" s="2">
        <v>3</v>
      </c>
      <c r="B93" s="1" t="s">
        <v>60</v>
      </c>
      <c r="C93" s="4">
        <v>73</v>
      </c>
      <c r="D93" s="8">
        <v>7.94</v>
      </c>
      <c r="E93" s="4">
        <v>39</v>
      </c>
      <c r="F93" s="8">
        <v>6.87</v>
      </c>
      <c r="G93" s="4">
        <v>34</v>
      </c>
      <c r="H93" s="8">
        <v>10.18</v>
      </c>
      <c r="I93" s="4">
        <v>0</v>
      </c>
    </row>
    <row r="94" spans="1:9" x14ac:dyDescent="0.2">
      <c r="A94" s="2">
        <v>4</v>
      </c>
      <c r="B94" s="1" t="s">
        <v>58</v>
      </c>
      <c r="C94" s="4">
        <v>60</v>
      </c>
      <c r="D94" s="8">
        <v>6.53</v>
      </c>
      <c r="E94" s="4">
        <v>49</v>
      </c>
      <c r="F94" s="8">
        <v>8.6300000000000008</v>
      </c>
      <c r="G94" s="4">
        <v>11</v>
      </c>
      <c r="H94" s="8">
        <v>3.29</v>
      </c>
      <c r="I94" s="4">
        <v>0</v>
      </c>
    </row>
    <row r="95" spans="1:9" x14ac:dyDescent="0.2">
      <c r="A95" s="2">
        <v>5</v>
      </c>
      <c r="B95" s="1" t="s">
        <v>51</v>
      </c>
      <c r="C95" s="4">
        <v>58</v>
      </c>
      <c r="D95" s="8">
        <v>6.31</v>
      </c>
      <c r="E95" s="4">
        <v>20</v>
      </c>
      <c r="F95" s="8">
        <v>3.52</v>
      </c>
      <c r="G95" s="4">
        <v>38</v>
      </c>
      <c r="H95" s="8">
        <v>11.38</v>
      </c>
      <c r="I95" s="4">
        <v>0</v>
      </c>
    </row>
    <row r="96" spans="1:9" x14ac:dyDescent="0.2">
      <c r="A96" s="2">
        <v>6</v>
      </c>
      <c r="B96" s="1" t="s">
        <v>67</v>
      </c>
      <c r="C96" s="4">
        <v>57</v>
      </c>
      <c r="D96" s="8">
        <v>6.2</v>
      </c>
      <c r="E96" s="4">
        <v>34</v>
      </c>
      <c r="F96" s="8">
        <v>5.99</v>
      </c>
      <c r="G96" s="4">
        <v>11</v>
      </c>
      <c r="H96" s="8">
        <v>3.29</v>
      </c>
      <c r="I96" s="4">
        <v>0</v>
      </c>
    </row>
    <row r="97" spans="1:9" x14ac:dyDescent="0.2">
      <c r="A97" s="2">
        <v>7</v>
      </c>
      <c r="B97" s="1" t="s">
        <v>61</v>
      </c>
      <c r="C97" s="4">
        <v>43</v>
      </c>
      <c r="D97" s="8">
        <v>4.68</v>
      </c>
      <c r="E97" s="4">
        <v>25</v>
      </c>
      <c r="F97" s="8">
        <v>4.4000000000000004</v>
      </c>
      <c r="G97" s="4">
        <v>18</v>
      </c>
      <c r="H97" s="8">
        <v>5.39</v>
      </c>
      <c r="I97" s="4">
        <v>0</v>
      </c>
    </row>
    <row r="98" spans="1:9" x14ac:dyDescent="0.2">
      <c r="A98" s="2">
        <v>8</v>
      </c>
      <c r="B98" s="1" t="s">
        <v>68</v>
      </c>
      <c r="C98" s="4">
        <v>34</v>
      </c>
      <c r="D98" s="8">
        <v>3.7</v>
      </c>
      <c r="E98" s="4">
        <v>31</v>
      </c>
      <c r="F98" s="8">
        <v>5.46</v>
      </c>
      <c r="G98" s="4">
        <v>3</v>
      </c>
      <c r="H98" s="8">
        <v>0.9</v>
      </c>
      <c r="I98" s="4">
        <v>0</v>
      </c>
    </row>
    <row r="99" spans="1:9" x14ac:dyDescent="0.2">
      <c r="A99" s="2">
        <v>9</v>
      </c>
      <c r="B99" s="1" t="s">
        <v>59</v>
      </c>
      <c r="C99" s="4">
        <v>30</v>
      </c>
      <c r="D99" s="8">
        <v>3.26</v>
      </c>
      <c r="E99" s="4">
        <v>20</v>
      </c>
      <c r="F99" s="8">
        <v>3.52</v>
      </c>
      <c r="G99" s="4">
        <v>10</v>
      </c>
      <c r="H99" s="8">
        <v>2.99</v>
      </c>
      <c r="I99" s="4">
        <v>0</v>
      </c>
    </row>
    <row r="100" spans="1:9" x14ac:dyDescent="0.2">
      <c r="A100" s="2">
        <v>10</v>
      </c>
      <c r="B100" s="1" t="s">
        <v>53</v>
      </c>
      <c r="C100" s="4">
        <v>29</v>
      </c>
      <c r="D100" s="8">
        <v>3.16</v>
      </c>
      <c r="E100" s="4">
        <v>10</v>
      </c>
      <c r="F100" s="8">
        <v>1.76</v>
      </c>
      <c r="G100" s="4">
        <v>19</v>
      </c>
      <c r="H100" s="8">
        <v>5.69</v>
      </c>
      <c r="I100" s="4">
        <v>0</v>
      </c>
    </row>
    <row r="101" spans="1:9" x14ac:dyDescent="0.2">
      <c r="A101" s="2">
        <v>11</v>
      </c>
      <c r="B101" s="1" t="s">
        <v>70</v>
      </c>
      <c r="C101" s="4">
        <v>27</v>
      </c>
      <c r="D101" s="8">
        <v>2.94</v>
      </c>
      <c r="E101" s="4">
        <v>25</v>
      </c>
      <c r="F101" s="8">
        <v>4.4000000000000004</v>
      </c>
      <c r="G101" s="4">
        <v>2</v>
      </c>
      <c r="H101" s="8">
        <v>0.6</v>
      </c>
      <c r="I101" s="4">
        <v>0</v>
      </c>
    </row>
    <row r="102" spans="1:9" x14ac:dyDescent="0.2">
      <c r="A102" s="2">
        <v>12</v>
      </c>
      <c r="B102" s="1" t="s">
        <v>52</v>
      </c>
      <c r="C102" s="4">
        <v>26</v>
      </c>
      <c r="D102" s="8">
        <v>2.83</v>
      </c>
      <c r="E102" s="4">
        <v>17</v>
      </c>
      <c r="F102" s="8">
        <v>2.99</v>
      </c>
      <c r="G102" s="4">
        <v>9</v>
      </c>
      <c r="H102" s="8">
        <v>2.69</v>
      </c>
      <c r="I102" s="4">
        <v>0</v>
      </c>
    </row>
    <row r="103" spans="1:9" x14ac:dyDescent="0.2">
      <c r="A103" s="2">
        <v>13</v>
      </c>
      <c r="B103" s="1" t="s">
        <v>62</v>
      </c>
      <c r="C103" s="4">
        <v>24</v>
      </c>
      <c r="D103" s="8">
        <v>2.61</v>
      </c>
      <c r="E103" s="4">
        <v>18</v>
      </c>
      <c r="F103" s="8">
        <v>3.17</v>
      </c>
      <c r="G103" s="4">
        <v>6</v>
      </c>
      <c r="H103" s="8">
        <v>1.8</v>
      </c>
      <c r="I103" s="4">
        <v>0</v>
      </c>
    </row>
    <row r="104" spans="1:9" x14ac:dyDescent="0.2">
      <c r="A104" s="2">
        <v>14</v>
      </c>
      <c r="B104" s="1" t="s">
        <v>63</v>
      </c>
      <c r="C104" s="4">
        <v>17</v>
      </c>
      <c r="D104" s="8">
        <v>1.85</v>
      </c>
      <c r="E104" s="4">
        <v>10</v>
      </c>
      <c r="F104" s="8">
        <v>1.76</v>
      </c>
      <c r="G104" s="4">
        <v>7</v>
      </c>
      <c r="H104" s="8">
        <v>2.1</v>
      </c>
      <c r="I104" s="4">
        <v>0</v>
      </c>
    </row>
    <row r="105" spans="1:9" x14ac:dyDescent="0.2">
      <c r="A105" s="2">
        <v>14</v>
      </c>
      <c r="B105" s="1" t="s">
        <v>69</v>
      </c>
      <c r="C105" s="4">
        <v>17</v>
      </c>
      <c r="D105" s="8">
        <v>1.85</v>
      </c>
      <c r="E105" s="4">
        <v>0</v>
      </c>
      <c r="F105" s="8">
        <v>0</v>
      </c>
      <c r="G105" s="4">
        <v>17</v>
      </c>
      <c r="H105" s="8">
        <v>5.09</v>
      </c>
      <c r="I105" s="4">
        <v>0</v>
      </c>
    </row>
    <row r="106" spans="1:9" x14ac:dyDescent="0.2">
      <c r="A106" s="2">
        <v>16</v>
      </c>
      <c r="B106" s="1" t="s">
        <v>79</v>
      </c>
      <c r="C106" s="4">
        <v>14</v>
      </c>
      <c r="D106" s="8">
        <v>1.52</v>
      </c>
      <c r="E106" s="4">
        <v>2</v>
      </c>
      <c r="F106" s="8">
        <v>0.35</v>
      </c>
      <c r="G106" s="4">
        <v>12</v>
      </c>
      <c r="H106" s="8">
        <v>3.59</v>
      </c>
      <c r="I106" s="4">
        <v>0</v>
      </c>
    </row>
    <row r="107" spans="1:9" x14ac:dyDescent="0.2">
      <c r="A107" s="2">
        <v>16</v>
      </c>
      <c r="B107" s="1" t="s">
        <v>75</v>
      </c>
      <c r="C107" s="4">
        <v>14</v>
      </c>
      <c r="D107" s="8">
        <v>1.52</v>
      </c>
      <c r="E107" s="4">
        <v>8</v>
      </c>
      <c r="F107" s="8">
        <v>1.41</v>
      </c>
      <c r="G107" s="4">
        <v>6</v>
      </c>
      <c r="H107" s="8">
        <v>1.8</v>
      </c>
      <c r="I107" s="4">
        <v>0</v>
      </c>
    </row>
    <row r="108" spans="1:9" x14ac:dyDescent="0.2">
      <c r="A108" s="2">
        <v>18</v>
      </c>
      <c r="B108" s="1" t="s">
        <v>56</v>
      </c>
      <c r="C108" s="4">
        <v>13</v>
      </c>
      <c r="D108" s="8">
        <v>1.41</v>
      </c>
      <c r="E108" s="4">
        <v>5</v>
      </c>
      <c r="F108" s="8">
        <v>0.88</v>
      </c>
      <c r="G108" s="4">
        <v>8</v>
      </c>
      <c r="H108" s="8">
        <v>2.4</v>
      </c>
      <c r="I108" s="4">
        <v>0</v>
      </c>
    </row>
    <row r="109" spans="1:9" x14ac:dyDescent="0.2">
      <c r="A109" s="2">
        <v>19</v>
      </c>
      <c r="B109" s="1" t="s">
        <v>78</v>
      </c>
      <c r="C109" s="4">
        <v>12</v>
      </c>
      <c r="D109" s="8">
        <v>1.31</v>
      </c>
      <c r="E109" s="4">
        <v>5</v>
      </c>
      <c r="F109" s="8">
        <v>0.88</v>
      </c>
      <c r="G109" s="4">
        <v>7</v>
      </c>
      <c r="H109" s="8">
        <v>2.1</v>
      </c>
      <c r="I109" s="4">
        <v>0</v>
      </c>
    </row>
    <row r="110" spans="1:9" x14ac:dyDescent="0.2">
      <c r="A110" s="2">
        <v>20</v>
      </c>
      <c r="B110" s="1" t="s">
        <v>57</v>
      </c>
      <c r="C110" s="4">
        <v>10</v>
      </c>
      <c r="D110" s="8">
        <v>1.0900000000000001</v>
      </c>
      <c r="E110" s="4">
        <v>9</v>
      </c>
      <c r="F110" s="8">
        <v>1.58</v>
      </c>
      <c r="G110" s="4">
        <v>1</v>
      </c>
      <c r="H110" s="8">
        <v>0.3</v>
      </c>
      <c r="I110" s="4">
        <v>0</v>
      </c>
    </row>
    <row r="111" spans="1:9" x14ac:dyDescent="0.2">
      <c r="A111" s="2">
        <v>20</v>
      </c>
      <c r="B111" s="1" t="s">
        <v>64</v>
      </c>
      <c r="C111" s="4">
        <v>10</v>
      </c>
      <c r="D111" s="8">
        <v>1.0900000000000001</v>
      </c>
      <c r="E111" s="4">
        <v>10</v>
      </c>
      <c r="F111" s="8">
        <v>1.76</v>
      </c>
      <c r="G111" s="4">
        <v>0</v>
      </c>
      <c r="H111" s="8">
        <v>0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65</v>
      </c>
      <c r="C114" s="4">
        <v>71</v>
      </c>
      <c r="D114" s="8">
        <v>8.7899999999999991</v>
      </c>
      <c r="E114" s="4">
        <v>64</v>
      </c>
      <c r="F114" s="8">
        <v>12.17</v>
      </c>
      <c r="G114" s="4">
        <v>7</v>
      </c>
      <c r="H114" s="8">
        <v>2.57</v>
      </c>
      <c r="I114" s="4">
        <v>0</v>
      </c>
    </row>
    <row r="115" spans="1:9" x14ac:dyDescent="0.2">
      <c r="A115" s="2">
        <v>2</v>
      </c>
      <c r="B115" s="1" t="s">
        <v>66</v>
      </c>
      <c r="C115" s="4">
        <v>66</v>
      </c>
      <c r="D115" s="8">
        <v>8.17</v>
      </c>
      <c r="E115" s="4">
        <v>62</v>
      </c>
      <c r="F115" s="8">
        <v>11.79</v>
      </c>
      <c r="G115" s="4">
        <v>4</v>
      </c>
      <c r="H115" s="8">
        <v>1.47</v>
      </c>
      <c r="I115" s="4">
        <v>0</v>
      </c>
    </row>
    <row r="116" spans="1:9" x14ac:dyDescent="0.2">
      <c r="A116" s="2">
        <v>3</v>
      </c>
      <c r="B116" s="1" t="s">
        <v>61</v>
      </c>
      <c r="C116" s="4">
        <v>62</v>
      </c>
      <c r="D116" s="8">
        <v>7.67</v>
      </c>
      <c r="E116" s="4">
        <v>48</v>
      </c>
      <c r="F116" s="8">
        <v>9.1300000000000008</v>
      </c>
      <c r="G116" s="4">
        <v>13</v>
      </c>
      <c r="H116" s="8">
        <v>4.78</v>
      </c>
      <c r="I116" s="4">
        <v>0</v>
      </c>
    </row>
    <row r="117" spans="1:9" x14ac:dyDescent="0.2">
      <c r="A117" s="2">
        <v>4</v>
      </c>
      <c r="B117" s="1" t="s">
        <v>51</v>
      </c>
      <c r="C117" s="4">
        <v>58</v>
      </c>
      <c r="D117" s="8">
        <v>7.18</v>
      </c>
      <c r="E117" s="4">
        <v>25</v>
      </c>
      <c r="F117" s="8">
        <v>4.75</v>
      </c>
      <c r="G117" s="4">
        <v>33</v>
      </c>
      <c r="H117" s="8">
        <v>12.13</v>
      </c>
      <c r="I117" s="4">
        <v>0</v>
      </c>
    </row>
    <row r="118" spans="1:9" x14ac:dyDescent="0.2">
      <c r="A118" s="2">
        <v>4</v>
      </c>
      <c r="B118" s="1" t="s">
        <v>60</v>
      </c>
      <c r="C118" s="4">
        <v>58</v>
      </c>
      <c r="D118" s="8">
        <v>7.18</v>
      </c>
      <c r="E118" s="4">
        <v>35</v>
      </c>
      <c r="F118" s="8">
        <v>6.65</v>
      </c>
      <c r="G118" s="4">
        <v>23</v>
      </c>
      <c r="H118" s="8">
        <v>8.4600000000000009</v>
      </c>
      <c r="I118" s="4">
        <v>0</v>
      </c>
    </row>
    <row r="119" spans="1:9" x14ac:dyDescent="0.2">
      <c r="A119" s="2">
        <v>6</v>
      </c>
      <c r="B119" s="1" t="s">
        <v>58</v>
      </c>
      <c r="C119" s="4">
        <v>47</v>
      </c>
      <c r="D119" s="8">
        <v>5.82</v>
      </c>
      <c r="E119" s="4">
        <v>35</v>
      </c>
      <c r="F119" s="8">
        <v>6.65</v>
      </c>
      <c r="G119" s="4">
        <v>12</v>
      </c>
      <c r="H119" s="8">
        <v>4.41</v>
      </c>
      <c r="I119" s="4">
        <v>0</v>
      </c>
    </row>
    <row r="120" spans="1:9" x14ac:dyDescent="0.2">
      <c r="A120" s="2">
        <v>7</v>
      </c>
      <c r="B120" s="1" t="s">
        <v>52</v>
      </c>
      <c r="C120" s="4">
        <v>43</v>
      </c>
      <c r="D120" s="8">
        <v>5.32</v>
      </c>
      <c r="E120" s="4">
        <v>32</v>
      </c>
      <c r="F120" s="8">
        <v>6.08</v>
      </c>
      <c r="G120" s="4">
        <v>11</v>
      </c>
      <c r="H120" s="8">
        <v>4.04</v>
      </c>
      <c r="I120" s="4">
        <v>0</v>
      </c>
    </row>
    <row r="121" spans="1:9" x14ac:dyDescent="0.2">
      <c r="A121" s="2">
        <v>8</v>
      </c>
      <c r="B121" s="1" t="s">
        <v>67</v>
      </c>
      <c r="C121" s="4">
        <v>28</v>
      </c>
      <c r="D121" s="8">
        <v>3.47</v>
      </c>
      <c r="E121" s="4">
        <v>25</v>
      </c>
      <c r="F121" s="8">
        <v>4.75</v>
      </c>
      <c r="G121" s="4">
        <v>2</v>
      </c>
      <c r="H121" s="8">
        <v>0.74</v>
      </c>
      <c r="I121" s="4">
        <v>0</v>
      </c>
    </row>
    <row r="122" spans="1:9" x14ac:dyDescent="0.2">
      <c r="A122" s="2">
        <v>9</v>
      </c>
      <c r="B122" s="1" t="s">
        <v>73</v>
      </c>
      <c r="C122" s="4">
        <v>26</v>
      </c>
      <c r="D122" s="8">
        <v>3.22</v>
      </c>
      <c r="E122" s="4">
        <v>17</v>
      </c>
      <c r="F122" s="8">
        <v>3.23</v>
      </c>
      <c r="G122" s="4">
        <v>9</v>
      </c>
      <c r="H122" s="8">
        <v>3.31</v>
      </c>
      <c r="I122" s="4">
        <v>0</v>
      </c>
    </row>
    <row r="123" spans="1:9" x14ac:dyDescent="0.2">
      <c r="A123" s="2">
        <v>10</v>
      </c>
      <c r="B123" s="1" t="s">
        <v>53</v>
      </c>
      <c r="C123" s="4">
        <v>21</v>
      </c>
      <c r="D123" s="8">
        <v>2.6</v>
      </c>
      <c r="E123" s="4">
        <v>9</v>
      </c>
      <c r="F123" s="8">
        <v>1.71</v>
      </c>
      <c r="G123" s="4">
        <v>12</v>
      </c>
      <c r="H123" s="8">
        <v>4.41</v>
      </c>
      <c r="I123" s="4">
        <v>0</v>
      </c>
    </row>
    <row r="124" spans="1:9" x14ac:dyDescent="0.2">
      <c r="A124" s="2">
        <v>11</v>
      </c>
      <c r="B124" s="1" t="s">
        <v>62</v>
      </c>
      <c r="C124" s="4">
        <v>19</v>
      </c>
      <c r="D124" s="8">
        <v>2.35</v>
      </c>
      <c r="E124" s="4">
        <v>13</v>
      </c>
      <c r="F124" s="8">
        <v>2.4700000000000002</v>
      </c>
      <c r="G124" s="4">
        <v>6</v>
      </c>
      <c r="H124" s="8">
        <v>2.21</v>
      </c>
      <c r="I124" s="4">
        <v>0</v>
      </c>
    </row>
    <row r="125" spans="1:9" x14ac:dyDescent="0.2">
      <c r="A125" s="2">
        <v>12</v>
      </c>
      <c r="B125" s="1" t="s">
        <v>70</v>
      </c>
      <c r="C125" s="4">
        <v>18</v>
      </c>
      <c r="D125" s="8">
        <v>2.23</v>
      </c>
      <c r="E125" s="4">
        <v>14</v>
      </c>
      <c r="F125" s="8">
        <v>2.66</v>
      </c>
      <c r="G125" s="4">
        <v>4</v>
      </c>
      <c r="H125" s="8">
        <v>1.47</v>
      </c>
      <c r="I125" s="4">
        <v>0</v>
      </c>
    </row>
    <row r="126" spans="1:9" x14ac:dyDescent="0.2">
      <c r="A126" s="2">
        <v>13</v>
      </c>
      <c r="B126" s="1" t="s">
        <v>77</v>
      </c>
      <c r="C126" s="4">
        <v>17</v>
      </c>
      <c r="D126" s="8">
        <v>2.1</v>
      </c>
      <c r="E126" s="4">
        <v>9</v>
      </c>
      <c r="F126" s="8">
        <v>1.71</v>
      </c>
      <c r="G126" s="4">
        <v>8</v>
      </c>
      <c r="H126" s="8">
        <v>2.94</v>
      </c>
      <c r="I126" s="4">
        <v>0</v>
      </c>
    </row>
    <row r="127" spans="1:9" x14ac:dyDescent="0.2">
      <c r="A127" s="2">
        <v>14</v>
      </c>
      <c r="B127" s="1" t="s">
        <v>57</v>
      </c>
      <c r="C127" s="4">
        <v>15</v>
      </c>
      <c r="D127" s="8">
        <v>1.86</v>
      </c>
      <c r="E127" s="4">
        <v>13</v>
      </c>
      <c r="F127" s="8">
        <v>2.4700000000000002</v>
      </c>
      <c r="G127" s="4">
        <v>2</v>
      </c>
      <c r="H127" s="8">
        <v>0.74</v>
      </c>
      <c r="I127" s="4">
        <v>0</v>
      </c>
    </row>
    <row r="128" spans="1:9" x14ac:dyDescent="0.2">
      <c r="A128" s="2">
        <v>14</v>
      </c>
      <c r="B128" s="1" t="s">
        <v>68</v>
      </c>
      <c r="C128" s="4">
        <v>15</v>
      </c>
      <c r="D128" s="8">
        <v>1.86</v>
      </c>
      <c r="E128" s="4">
        <v>15</v>
      </c>
      <c r="F128" s="8">
        <v>2.85</v>
      </c>
      <c r="G128" s="4">
        <v>0</v>
      </c>
      <c r="H128" s="8">
        <v>0</v>
      </c>
      <c r="I128" s="4">
        <v>0</v>
      </c>
    </row>
    <row r="129" spans="1:9" x14ac:dyDescent="0.2">
      <c r="A129" s="2">
        <v>16</v>
      </c>
      <c r="B129" s="1" t="s">
        <v>63</v>
      </c>
      <c r="C129" s="4">
        <v>14</v>
      </c>
      <c r="D129" s="8">
        <v>1.73</v>
      </c>
      <c r="E129" s="4">
        <v>6</v>
      </c>
      <c r="F129" s="8">
        <v>1.1399999999999999</v>
      </c>
      <c r="G129" s="4">
        <v>7</v>
      </c>
      <c r="H129" s="8">
        <v>2.57</v>
      </c>
      <c r="I129" s="4">
        <v>0</v>
      </c>
    </row>
    <row r="130" spans="1:9" x14ac:dyDescent="0.2">
      <c r="A130" s="2">
        <v>17</v>
      </c>
      <c r="B130" s="1" t="s">
        <v>54</v>
      </c>
      <c r="C130" s="4">
        <v>13</v>
      </c>
      <c r="D130" s="8">
        <v>1.61</v>
      </c>
      <c r="E130" s="4">
        <v>12</v>
      </c>
      <c r="F130" s="8">
        <v>2.2799999999999998</v>
      </c>
      <c r="G130" s="4">
        <v>1</v>
      </c>
      <c r="H130" s="8">
        <v>0.37</v>
      </c>
      <c r="I130" s="4">
        <v>0</v>
      </c>
    </row>
    <row r="131" spans="1:9" x14ac:dyDescent="0.2">
      <c r="A131" s="2">
        <v>17</v>
      </c>
      <c r="B131" s="1" t="s">
        <v>75</v>
      </c>
      <c r="C131" s="4">
        <v>13</v>
      </c>
      <c r="D131" s="8">
        <v>1.61</v>
      </c>
      <c r="E131" s="4">
        <v>9</v>
      </c>
      <c r="F131" s="8">
        <v>1.71</v>
      </c>
      <c r="G131" s="4">
        <v>4</v>
      </c>
      <c r="H131" s="8">
        <v>1.47</v>
      </c>
      <c r="I131" s="4">
        <v>0</v>
      </c>
    </row>
    <row r="132" spans="1:9" x14ac:dyDescent="0.2">
      <c r="A132" s="2">
        <v>19</v>
      </c>
      <c r="B132" s="1" t="s">
        <v>59</v>
      </c>
      <c r="C132" s="4">
        <v>12</v>
      </c>
      <c r="D132" s="8">
        <v>1.49</v>
      </c>
      <c r="E132" s="4">
        <v>7</v>
      </c>
      <c r="F132" s="8">
        <v>1.33</v>
      </c>
      <c r="G132" s="4">
        <v>5</v>
      </c>
      <c r="H132" s="8">
        <v>1.84</v>
      </c>
      <c r="I132" s="4">
        <v>0</v>
      </c>
    </row>
    <row r="133" spans="1:9" x14ac:dyDescent="0.2">
      <c r="A133" s="2">
        <v>19</v>
      </c>
      <c r="B133" s="1" t="s">
        <v>80</v>
      </c>
      <c r="C133" s="4">
        <v>12</v>
      </c>
      <c r="D133" s="8">
        <v>1.49</v>
      </c>
      <c r="E133" s="4">
        <v>4</v>
      </c>
      <c r="F133" s="8">
        <v>0.76</v>
      </c>
      <c r="G133" s="4">
        <v>6</v>
      </c>
      <c r="H133" s="8">
        <v>2.21</v>
      </c>
      <c r="I133" s="4">
        <v>2</v>
      </c>
    </row>
    <row r="134" spans="1:9" x14ac:dyDescent="0.2">
      <c r="A134" s="1"/>
      <c r="C134" s="4"/>
      <c r="D134" s="8"/>
      <c r="E134" s="4"/>
      <c r="F134" s="8"/>
      <c r="G134" s="4"/>
      <c r="H134" s="8"/>
      <c r="I134" s="4"/>
    </row>
    <row r="135" spans="1:9" x14ac:dyDescent="0.2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2">
      <c r="A136" s="2">
        <v>1</v>
      </c>
      <c r="B136" s="1" t="s">
        <v>65</v>
      </c>
      <c r="C136" s="4">
        <v>85</v>
      </c>
      <c r="D136" s="8">
        <v>10.33</v>
      </c>
      <c r="E136" s="4">
        <v>73</v>
      </c>
      <c r="F136" s="8">
        <v>15.7</v>
      </c>
      <c r="G136" s="4">
        <v>12</v>
      </c>
      <c r="H136" s="8">
        <v>3.44</v>
      </c>
      <c r="I136" s="4">
        <v>0</v>
      </c>
    </row>
    <row r="137" spans="1:9" x14ac:dyDescent="0.2">
      <c r="A137" s="2">
        <v>2</v>
      </c>
      <c r="B137" s="1" t="s">
        <v>66</v>
      </c>
      <c r="C137" s="4">
        <v>72</v>
      </c>
      <c r="D137" s="8">
        <v>8.75</v>
      </c>
      <c r="E137" s="4">
        <v>60</v>
      </c>
      <c r="F137" s="8">
        <v>12.9</v>
      </c>
      <c r="G137" s="4">
        <v>12</v>
      </c>
      <c r="H137" s="8">
        <v>3.44</v>
      </c>
      <c r="I137" s="4">
        <v>0</v>
      </c>
    </row>
    <row r="138" spans="1:9" x14ac:dyDescent="0.2">
      <c r="A138" s="2">
        <v>3</v>
      </c>
      <c r="B138" s="1" t="s">
        <v>51</v>
      </c>
      <c r="C138" s="4">
        <v>63</v>
      </c>
      <c r="D138" s="8">
        <v>7.65</v>
      </c>
      <c r="E138" s="4">
        <v>20</v>
      </c>
      <c r="F138" s="8">
        <v>4.3</v>
      </c>
      <c r="G138" s="4">
        <v>43</v>
      </c>
      <c r="H138" s="8">
        <v>12.32</v>
      </c>
      <c r="I138" s="4">
        <v>0</v>
      </c>
    </row>
    <row r="139" spans="1:9" x14ac:dyDescent="0.2">
      <c r="A139" s="2">
        <v>3</v>
      </c>
      <c r="B139" s="1" t="s">
        <v>60</v>
      </c>
      <c r="C139" s="4">
        <v>63</v>
      </c>
      <c r="D139" s="8">
        <v>7.65</v>
      </c>
      <c r="E139" s="4">
        <v>39</v>
      </c>
      <c r="F139" s="8">
        <v>8.39</v>
      </c>
      <c r="G139" s="4">
        <v>24</v>
      </c>
      <c r="H139" s="8">
        <v>6.88</v>
      </c>
      <c r="I139" s="4">
        <v>0</v>
      </c>
    </row>
    <row r="140" spans="1:9" x14ac:dyDescent="0.2">
      <c r="A140" s="2">
        <v>5</v>
      </c>
      <c r="B140" s="1" t="s">
        <v>61</v>
      </c>
      <c r="C140" s="4">
        <v>55</v>
      </c>
      <c r="D140" s="8">
        <v>6.68</v>
      </c>
      <c r="E140" s="4">
        <v>35</v>
      </c>
      <c r="F140" s="8">
        <v>7.53</v>
      </c>
      <c r="G140" s="4">
        <v>20</v>
      </c>
      <c r="H140" s="8">
        <v>5.73</v>
      </c>
      <c r="I140" s="4">
        <v>0</v>
      </c>
    </row>
    <row r="141" spans="1:9" x14ac:dyDescent="0.2">
      <c r="A141" s="2">
        <v>6</v>
      </c>
      <c r="B141" s="1" t="s">
        <v>52</v>
      </c>
      <c r="C141" s="4">
        <v>39</v>
      </c>
      <c r="D141" s="8">
        <v>4.74</v>
      </c>
      <c r="E141" s="4">
        <v>22</v>
      </c>
      <c r="F141" s="8">
        <v>4.7300000000000004</v>
      </c>
      <c r="G141" s="4">
        <v>17</v>
      </c>
      <c r="H141" s="8">
        <v>4.87</v>
      </c>
      <c r="I141" s="4">
        <v>0</v>
      </c>
    </row>
    <row r="142" spans="1:9" x14ac:dyDescent="0.2">
      <c r="A142" s="2">
        <v>7</v>
      </c>
      <c r="B142" s="1" t="s">
        <v>58</v>
      </c>
      <c r="C142" s="4">
        <v>36</v>
      </c>
      <c r="D142" s="8">
        <v>4.37</v>
      </c>
      <c r="E142" s="4">
        <v>30</v>
      </c>
      <c r="F142" s="8">
        <v>6.45</v>
      </c>
      <c r="G142" s="4">
        <v>5</v>
      </c>
      <c r="H142" s="8">
        <v>1.43</v>
      </c>
      <c r="I142" s="4">
        <v>1</v>
      </c>
    </row>
    <row r="143" spans="1:9" x14ac:dyDescent="0.2">
      <c r="A143" s="2">
        <v>8</v>
      </c>
      <c r="B143" s="1" t="s">
        <v>67</v>
      </c>
      <c r="C143" s="4">
        <v>35</v>
      </c>
      <c r="D143" s="8">
        <v>4.25</v>
      </c>
      <c r="E143" s="4">
        <v>23</v>
      </c>
      <c r="F143" s="8">
        <v>4.95</v>
      </c>
      <c r="G143" s="4">
        <v>9</v>
      </c>
      <c r="H143" s="8">
        <v>2.58</v>
      </c>
      <c r="I143" s="4">
        <v>1</v>
      </c>
    </row>
    <row r="144" spans="1:9" x14ac:dyDescent="0.2">
      <c r="A144" s="2">
        <v>9</v>
      </c>
      <c r="B144" s="1" t="s">
        <v>70</v>
      </c>
      <c r="C144" s="4">
        <v>24</v>
      </c>
      <c r="D144" s="8">
        <v>2.92</v>
      </c>
      <c r="E144" s="4">
        <v>21</v>
      </c>
      <c r="F144" s="8">
        <v>4.5199999999999996</v>
      </c>
      <c r="G144" s="4">
        <v>3</v>
      </c>
      <c r="H144" s="8">
        <v>0.86</v>
      </c>
      <c r="I144" s="4">
        <v>0</v>
      </c>
    </row>
    <row r="145" spans="1:9" x14ac:dyDescent="0.2">
      <c r="A145" s="2">
        <v>10</v>
      </c>
      <c r="B145" s="1" t="s">
        <v>53</v>
      </c>
      <c r="C145" s="4">
        <v>22</v>
      </c>
      <c r="D145" s="8">
        <v>2.67</v>
      </c>
      <c r="E145" s="4">
        <v>9</v>
      </c>
      <c r="F145" s="8">
        <v>1.94</v>
      </c>
      <c r="G145" s="4">
        <v>13</v>
      </c>
      <c r="H145" s="8">
        <v>3.72</v>
      </c>
      <c r="I145" s="4">
        <v>0</v>
      </c>
    </row>
    <row r="146" spans="1:9" x14ac:dyDescent="0.2">
      <c r="A146" s="2">
        <v>10</v>
      </c>
      <c r="B146" s="1" t="s">
        <v>63</v>
      </c>
      <c r="C146" s="4">
        <v>22</v>
      </c>
      <c r="D146" s="8">
        <v>2.67</v>
      </c>
      <c r="E146" s="4">
        <v>12</v>
      </c>
      <c r="F146" s="8">
        <v>2.58</v>
      </c>
      <c r="G146" s="4">
        <v>9</v>
      </c>
      <c r="H146" s="8">
        <v>2.58</v>
      </c>
      <c r="I146" s="4">
        <v>0</v>
      </c>
    </row>
    <row r="147" spans="1:9" x14ac:dyDescent="0.2">
      <c r="A147" s="2">
        <v>12</v>
      </c>
      <c r="B147" s="1" t="s">
        <v>68</v>
      </c>
      <c r="C147" s="4">
        <v>20</v>
      </c>
      <c r="D147" s="8">
        <v>2.4300000000000002</v>
      </c>
      <c r="E147" s="4">
        <v>19</v>
      </c>
      <c r="F147" s="8">
        <v>4.09</v>
      </c>
      <c r="G147" s="4">
        <v>1</v>
      </c>
      <c r="H147" s="8">
        <v>0.28999999999999998</v>
      </c>
      <c r="I147" s="4">
        <v>0</v>
      </c>
    </row>
    <row r="148" spans="1:9" x14ac:dyDescent="0.2">
      <c r="A148" s="2">
        <v>13</v>
      </c>
      <c r="B148" s="1" t="s">
        <v>57</v>
      </c>
      <c r="C148" s="4">
        <v>18</v>
      </c>
      <c r="D148" s="8">
        <v>2.19</v>
      </c>
      <c r="E148" s="4">
        <v>14</v>
      </c>
      <c r="F148" s="8">
        <v>3.01</v>
      </c>
      <c r="G148" s="4">
        <v>4</v>
      </c>
      <c r="H148" s="8">
        <v>1.1499999999999999</v>
      </c>
      <c r="I148" s="4">
        <v>0</v>
      </c>
    </row>
    <row r="149" spans="1:9" x14ac:dyDescent="0.2">
      <c r="A149" s="2">
        <v>14</v>
      </c>
      <c r="B149" s="1" t="s">
        <v>59</v>
      </c>
      <c r="C149" s="4">
        <v>17</v>
      </c>
      <c r="D149" s="8">
        <v>2.0699999999999998</v>
      </c>
      <c r="E149" s="4">
        <v>13</v>
      </c>
      <c r="F149" s="8">
        <v>2.8</v>
      </c>
      <c r="G149" s="4">
        <v>4</v>
      </c>
      <c r="H149" s="8">
        <v>1.1499999999999999</v>
      </c>
      <c r="I149" s="4">
        <v>0</v>
      </c>
    </row>
    <row r="150" spans="1:9" x14ac:dyDescent="0.2">
      <c r="A150" s="2">
        <v>15</v>
      </c>
      <c r="B150" s="1" t="s">
        <v>69</v>
      </c>
      <c r="C150" s="4">
        <v>16</v>
      </c>
      <c r="D150" s="8">
        <v>1.94</v>
      </c>
      <c r="E150" s="4">
        <v>0</v>
      </c>
      <c r="F150" s="8">
        <v>0</v>
      </c>
      <c r="G150" s="4">
        <v>15</v>
      </c>
      <c r="H150" s="8">
        <v>4.3</v>
      </c>
      <c r="I150" s="4">
        <v>0</v>
      </c>
    </row>
    <row r="151" spans="1:9" x14ac:dyDescent="0.2">
      <c r="A151" s="2">
        <v>16</v>
      </c>
      <c r="B151" s="1" t="s">
        <v>75</v>
      </c>
      <c r="C151" s="4">
        <v>15</v>
      </c>
      <c r="D151" s="8">
        <v>1.82</v>
      </c>
      <c r="E151" s="4">
        <v>7</v>
      </c>
      <c r="F151" s="8">
        <v>1.51</v>
      </c>
      <c r="G151" s="4">
        <v>8</v>
      </c>
      <c r="H151" s="8">
        <v>2.29</v>
      </c>
      <c r="I151" s="4">
        <v>0</v>
      </c>
    </row>
    <row r="152" spans="1:9" x14ac:dyDescent="0.2">
      <c r="A152" s="2">
        <v>16</v>
      </c>
      <c r="B152" s="1" t="s">
        <v>64</v>
      </c>
      <c r="C152" s="4">
        <v>15</v>
      </c>
      <c r="D152" s="8">
        <v>1.82</v>
      </c>
      <c r="E152" s="4">
        <v>8</v>
      </c>
      <c r="F152" s="8">
        <v>1.72</v>
      </c>
      <c r="G152" s="4">
        <v>6</v>
      </c>
      <c r="H152" s="8">
        <v>1.72</v>
      </c>
      <c r="I152" s="4">
        <v>0</v>
      </c>
    </row>
    <row r="153" spans="1:9" x14ac:dyDescent="0.2">
      <c r="A153" s="2">
        <v>18</v>
      </c>
      <c r="B153" s="1" t="s">
        <v>62</v>
      </c>
      <c r="C153" s="4">
        <v>14</v>
      </c>
      <c r="D153" s="8">
        <v>1.7</v>
      </c>
      <c r="E153" s="4">
        <v>9</v>
      </c>
      <c r="F153" s="8">
        <v>1.94</v>
      </c>
      <c r="G153" s="4">
        <v>5</v>
      </c>
      <c r="H153" s="8">
        <v>1.43</v>
      </c>
      <c r="I153" s="4">
        <v>0</v>
      </c>
    </row>
    <row r="154" spans="1:9" x14ac:dyDescent="0.2">
      <c r="A154" s="2">
        <v>19</v>
      </c>
      <c r="B154" s="1" t="s">
        <v>77</v>
      </c>
      <c r="C154" s="4">
        <v>12</v>
      </c>
      <c r="D154" s="8">
        <v>1.46</v>
      </c>
      <c r="E154" s="4">
        <v>2</v>
      </c>
      <c r="F154" s="8">
        <v>0.43</v>
      </c>
      <c r="G154" s="4">
        <v>10</v>
      </c>
      <c r="H154" s="8">
        <v>2.87</v>
      </c>
      <c r="I154" s="4">
        <v>0</v>
      </c>
    </row>
    <row r="155" spans="1:9" x14ac:dyDescent="0.2">
      <c r="A155" s="2">
        <v>20</v>
      </c>
      <c r="B155" s="1" t="s">
        <v>55</v>
      </c>
      <c r="C155" s="4">
        <v>10</v>
      </c>
      <c r="D155" s="8">
        <v>1.22</v>
      </c>
      <c r="E155" s="4">
        <v>5</v>
      </c>
      <c r="F155" s="8">
        <v>1.08</v>
      </c>
      <c r="G155" s="4">
        <v>5</v>
      </c>
      <c r="H155" s="8">
        <v>1.43</v>
      </c>
      <c r="I155" s="4">
        <v>0</v>
      </c>
    </row>
    <row r="156" spans="1:9" x14ac:dyDescent="0.2">
      <c r="A156" s="2">
        <v>20</v>
      </c>
      <c r="B156" s="1" t="s">
        <v>71</v>
      </c>
      <c r="C156" s="4">
        <v>10</v>
      </c>
      <c r="D156" s="8">
        <v>1.22</v>
      </c>
      <c r="E156" s="4">
        <v>3</v>
      </c>
      <c r="F156" s="8">
        <v>0.65</v>
      </c>
      <c r="G156" s="4">
        <v>7</v>
      </c>
      <c r="H156" s="8">
        <v>2.0099999999999998</v>
      </c>
      <c r="I156" s="4">
        <v>0</v>
      </c>
    </row>
    <row r="157" spans="1:9" x14ac:dyDescent="0.2">
      <c r="A157" s="1"/>
      <c r="C157" s="4"/>
      <c r="D157" s="8"/>
      <c r="E157" s="4"/>
      <c r="F157" s="8"/>
      <c r="G157" s="4"/>
      <c r="H157" s="8"/>
      <c r="I157" s="4"/>
    </row>
    <row r="158" spans="1:9" x14ac:dyDescent="0.2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2">
      <c r="A159" s="2">
        <v>1</v>
      </c>
      <c r="B159" s="1" t="s">
        <v>66</v>
      </c>
      <c r="C159" s="4">
        <v>171</v>
      </c>
      <c r="D159" s="8">
        <v>10.93</v>
      </c>
      <c r="E159" s="4">
        <v>147</v>
      </c>
      <c r="F159" s="8">
        <v>15.77</v>
      </c>
      <c r="G159" s="4">
        <v>24</v>
      </c>
      <c r="H159" s="8">
        <v>3.9</v>
      </c>
      <c r="I159" s="4">
        <v>0</v>
      </c>
    </row>
    <row r="160" spans="1:9" x14ac:dyDescent="0.2">
      <c r="A160" s="2">
        <v>2</v>
      </c>
      <c r="B160" s="1" t="s">
        <v>51</v>
      </c>
      <c r="C160" s="4">
        <v>123</v>
      </c>
      <c r="D160" s="8">
        <v>7.86</v>
      </c>
      <c r="E160" s="4">
        <v>40</v>
      </c>
      <c r="F160" s="8">
        <v>4.29</v>
      </c>
      <c r="G160" s="4">
        <v>83</v>
      </c>
      <c r="H160" s="8">
        <v>13.47</v>
      </c>
      <c r="I160" s="4">
        <v>0</v>
      </c>
    </row>
    <row r="161" spans="1:9" x14ac:dyDescent="0.2">
      <c r="A161" s="2">
        <v>2</v>
      </c>
      <c r="B161" s="1" t="s">
        <v>65</v>
      </c>
      <c r="C161" s="4">
        <v>123</v>
      </c>
      <c r="D161" s="8">
        <v>7.86</v>
      </c>
      <c r="E161" s="4">
        <v>109</v>
      </c>
      <c r="F161" s="8">
        <v>11.7</v>
      </c>
      <c r="G161" s="4">
        <v>14</v>
      </c>
      <c r="H161" s="8">
        <v>2.27</v>
      </c>
      <c r="I161" s="4">
        <v>0</v>
      </c>
    </row>
    <row r="162" spans="1:9" x14ac:dyDescent="0.2">
      <c r="A162" s="2">
        <v>4</v>
      </c>
      <c r="B162" s="1" t="s">
        <v>52</v>
      </c>
      <c r="C162" s="4">
        <v>100</v>
      </c>
      <c r="D162" s="8">
        <v>6.39</v>
      </c>
      <c r="E162" s="4">
        <v>63</v>
      </c>
      <c r="F162" s="8">
        <v>6.76</v>
      </c>
      <c r="G162" s="4">
        <v>37</v>
      </c>
      <c r="H162" s="8">
        <v>6.01</v>
      </c>
      <c r="I162" s="4">
        <v>0</v>
      </c>
    </row>
    <row r="163" spans="1:9" x14ac:dyDescent="0.2">
      <c r="A163" s="2">
        <v>5</v>
      </c>
      <c r="B163" s="1" t="s">
        <v>60</v>
      </c>
      <c r="C163" s="4">
        <v>96</v>
      </c>
      <c r="D163" s="8">
        <v>6.14</v>
      </c>
      <c r="E163" s="4">
        <v>55</v>
      </c>
      <c r="F163" s="8">
        <v>5.9</v>
      </c>
      <c r="G163" s="4">
        <v>41</v>
      </c>
      <c r="H163" s="8">
        <v>6.66</v>
      </c>
      <c r="I163" s="4">
        <v>0</v>
      </c>
    </row>
    <row r="164" spans="1:9" x14ac:dyDescent="0.2">
      <c r="A164" s="2">
        <v>6</v>
      </c>
      <c r="B164" s="1" t="s">
        <v>61</v>
      </c>
      <c r="C164" s="4">
        <v>87</v>
      </c>
      <c r="D164" s="8">
        <v>5.56</v>
      </c>
      <c r="E164" s="4">
        <v>57</v>
      </c>
      <c r="F164" s="8">
        <v>6.12</v>
      </c>
      <c r="G164" s="4">
        <v>30</v>
      </c>
      <c r="H164" s="8">
        <v>4.87</v>
      </c>
      <c r="I164" s="4">
        <v>0</v>
      </c>
    </row>
    <row r="165" spans="1:9" x14ac:dyDescent="0.2">
      <c r="A165" s="2">
        <v>7</v>
      </c>
      <c r="B165" s="1" t="s">
        <v>67</v>
      </c>
      <c r="C165" s="4">
        <v>75</v>
      </c>
      <c r="D165" s="8">
        <v>4.8</v>
      </c>
      <c r="E165" s="4">
        <v>54</v>
      </c>
      <c r="F165" s="8">
        <v>5.79</v>
      </c>
      <c r="G165" s="4">
        <v>16</v>
      </c>
      <c r="H165" s="8">
        <v>2.6</v>
      </c>
      <c r="I165" s="4">
        <v>1</v>
      </c>
    </row>
    <row r="166" spans="1:9" x14ac:dyDescent="0.2">
      <c r="A166" s="2">
        <v>8</v>
      </c>
      <c r="B166" s="1" t="s">
        <v>53</v>
      </c>
      <c r="C166" s="4">
        <v>59</v>
      </c>
      <c r="D166" s="8">
        <v>3.77</v>
      </c>
      <c r="E166" s="4">
        <v>25</v>
      </c>
      <c r="F166" s="8">
        <v>2.68</v>
      </c>
      <c r="G166" s="4">
        <v>34</v>
      </c>
      <c r="H166" s="8">
        <v>5.52</v>
      </c>
      <c r="I166" s="4">
        <v>0</v>
      </c>
    </row>
    <row r="167" spans="1:9" x14ac:dyDescent="0.2">
      <c r="A167" s="2">
        <v>9</v>
      </c>
      <c r="B167" s="1" t="s">
        <v>70</v>
      </c>
      <c r="C167" s="4">
        <v>56</v>
      </c>
      <c r="D167" s="8">
        <v>3.58</v>
      </c>
      <c r="E167" s="4">
        <v>49</v>
      </c>
      <c r="F167" s="8">
        <v>5.26</v>
      </c>
      <c r="G167" s="4">
        <v>7</v>
      </c>
      <c r="H167" s="8">
        <v>1.1399999999999999</v>
      </c>
      <c r="I167" s="4">
        <v>0</v>
      </c>
    </row>
    <row r="168" spans="1:9" x14ac:dyDescent="0.2">
      <c r="A168" s="2">
        <v>10</v>
      </c>
      <c r="B168" s="1" t="s">
        <v>58</v>
      </c>
      <c r="C168" s="4">
        <v>55</v>
      </c>
      <c r="D168" s="8">
        <v>3.52</v>
      </c>
      <c r="E168" s="4">
        <v>48</v>
      </c>
      <c r="F168" s="8">
        <v>5.15</v>
      </c>
      <c r="G168" s="4">
        <v>7</v>
      </c>
      <c r="H168" s="8">
        <v>1.1399999999999999</v>
      </c>
      <c r="I168" s="4">
        <v>0</v>
      </c>
    </row>
    <row r="169" spans="1:9" x14ac:dyDescent="0.2">
      <c r="A169" s="2">
        <v>11</v>
      </c>
      <c r="B169" s="1" t="s">
        <v>59</v>
      </c>
      <c r="C169" s="4">
        <v>51</v>
      </c>
      <c r="D169" s="8">
        <v>3.26</v>
      </c>
      <c r="E169" s="4">
        <v>38</v>
      </c>
      <c r="F169" s="8">
        <v>4.08</v>
      </c>
      <c r="G169" s="4">
        <v>13</v>
      </c>
      <c r="H169" s="8">
        <v>2.11</v>
      </c>
      <c r="I169" s="4">
        <v>0</v>
      </c>
    </row>
    <row r="170" spans="1:9" x14ac:dyDescent="0.2">
      <c r="A170" s="2">
        <v>12</v>
      </c>
      <c r="B170" s="1" t="s">
        <v>68</v>
      </c>
      <c r="C170" s="4">
        <v>50</v>
      </c>
      <c r="D170" s="8">
        <v>3.2</v>
      </c>
      <c r="E170" s="4">
        <v>48</v>
      </c>
      <c r="F170" s="8">
        <v>5.15</v>
      </c>
      <c r="G170" s="4">
        <v>2</v>
      </c>
      <c r="H170" s="8">
        <v>0.32</v>
      </c>
      <c r="I170" s="4">
        <v>0</v>
      </c>
    </row>
    <row r="171" spans="1:9" x14ac:dyDescent="0.2">
      <c r="A171" s="2">
        <v>13</v>
      </c>
      <c r="B171" s="1" t="s">
        <v>69</v>
      </c>
      <c r="C171" s="4">
        <v>43</v>
      </c>
      <c r="D171" s="8">
        <v>2.75</v>
      </c>
      <c r="E171" s="4">
        <v>0</v>
      </c>
      <c r="F171" s="8">
        <v>0</v>
      </c>
      <c r="G171" s="4">
        <v>36</v>
      </c>
      <c r="H171" s="8">
        <v>5.84</v>
      </c>
      <c r="I171" s="4">
        <v>2</v>
      </c>
    </row>
    <row r="172" spans="1:9" x14ac:dyDescent="0.2">
      <c r="A172" s="2">
        <v>14</v>
      </c>
      <c r="B172" s="1" t="s">
        <v>63</v>
      </c>
      <c r="C172" s="4">
        <v>33</v>
      </c>
      <c r="D172" s="8">
        <v>2.11</v>
      </c>
      <c r="E172" s="4">
        <v>17</v>
      </c>
      <c r="F172" s="8">
        <v>1.82</v>
      </c>
      <c r="G172" s="4">
        <v>14</v>
      </c>
      <c r="H172" s="8">
        <v>2.27</v>
      </c>
      <c r="I172" s="4">
        <v>0</v>
      </c>
    </row>
    <row r="173" spans="1:9" x14ac:dyDescent="0.2">
      <c r="A173" s="2">
        <v>15</v>
      </c>
      <c r="B173" s="1" t="s">
        <v>57</v>
      </c>
      <c r="C173" s="4">
        <v>32</v>
      </c>
      <c r="D173" s="8">
        <v>2.0499999999999998</v>
      </c>
      <c r="E173" s="4">
        <v>26</v>
      </c>
      <c r="F173" s="8">
        <v>2.79</v>
      </c>
      <c r="G173" s="4">
        <v>6</v>
      </c>
      <c r="H173" s="8">
        <v>0.97</v>
      </c>
      <c r="I173" s="4">
        <v>0</v>
      </c>
    </row>
    <row r="174" spans="1:9" x14ac:dyDescent="0.2">
      <c r="A174" s="2">
        <v>16</v>
      </c>
      <c r="B174" s="1" t="s">
        <v>81</v>
      </c>
      <c r="C174" s="4">
        <v>31</v>
      </c>
      <c r="D174" s="8">
        <v>1.98</v>
      </c>
      <c r="E174" s="4">
        <v>13</v>
      </c>
      <c r="F174" s="8">
        <v>1.39</v>
      </c>
      <c r="G174" s="4">
        <v>17</v>
      </c>
      <c r="H174" s="8">
        <v>2.76</v>
      </c>
      <c r="I174" s="4">
        <v>0</v>
      </c>
    </row>
    <row r="175" spans="1:9" x14ac:dyDescent="0.2">
      <c r="A175" s="2">
        <v>17</v>
      </c>
      <c r="B175" s="1" t="s">
        <v>55</v>
      </c>
      <c r="C175" s="4">
        <v>29</v>
      </c>
      <c r="D175" s="8">
        <v>1.85</v>
      </c>
      <c r="E175" s="4">
        <v>20</v>
      </c>
      <c r="F175" s="8">
        <v>2.15</v>
      </c>
      <c r="G175" s="4">
        <v>9</v>
      </c>
      <c r="H175" s="8">
        <v>1.46</v>
      </c>
      <c r="I175" s="4">
        <v>0</v>
      </c>
    </row>
    <row r="176" spans="1:9" x14ac:dyDescent="0.2">
      <c r="A176" s="2">
        <v>18</v>
      </c>
      <c r="B176" s="1" t="s">
        <v>75</v>
      </c>
      <c r="C176" s="4">
        <v>25</v>
      </c>
      <c r="D176" s="8">
        <v>1.6</v>
      </c>
      <c r="E176" s="4">
        <v>13</v>
      </c>
      <c r="F176" s="8">
        <v>1.39</v>
      </c>
      <c r="G176" s="4">
        <v>12</v>
      </c>
      <c r="H176" s="8">
        <v>1.95</v>
      </c>
      <c r="I176" s="4">
        <v>0</v>
      </c>
    </row>
    <row r="177" spans="1:9" x14ac:dyDescent="0.2">
      <c r="A177" s="2">
        <v>19</v>
      </c>
      <c r="B177" s="1" t="s">
        <v>56</v>
      </c>
      <c r="C177" s="4">
        <v>23</v>
      </c>
      <c r="D177" s="8">
        <v>1.47</v>
      </c>
      <c r="E177" s="4">
        <v>4</v>
      </c>
      <c r="F177" s="8">
        <v>0.43</v>
      </c>
      <c r="G177" s="4">
        <v>19</v>
      </c>
      <c r="H177" s="8">
        <v>3.08</v>
      </c>
      <c r="I177" s="4">
        <v>0</v>
      </c>
    </row>
    <row r="178" spans="1:9" x14ac:dyDescent="0.2">
      <c r="A178" s="2">
        <v>20</v>
      </c>
      <c r="B178" s="1" t="s">
        <v>62</v>
      </c>
      <c r="C178" s="4">
        <v>21</v>
      </c>
      <c r="D178" s="8">
        <v>1.34</v>
      </c>
      <c r="E178" s="4">
        <v>14</v>
      </c>
      <c r="F178" s="8">
        <v>1.5</v>
      </c>
      <c r="G178" s="4">
        <v>7</v>
      </c>
      <c r="H178" s="8">
        <v>1.1399999999999999</v>
      </c>
      <c r="I178" s="4">
        <v>0</v>
      </c>
    </row>
    <row r="179" spans="1:9" x14ac:dyDescent="0.2">
      <c r="A179" s="1"/>
      <c r="C179" s="4"/>
      <c r="D179" s="8"/>
      <c r="E179" s="4"/>
      <c r="F179" s="8"/>
      <c r="G179" s="4"/>
      <c r="H179" s="8"/>
      <c r="I179" s="4"/>
    </row>
    <row r="180" spans="1:9" x14ac:dyDescent="0.2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2">
      <c r="A181" s="2">
        <v>1</v>
      </c>
      <c r="B181" s="1" t="s">
        <v>65</v>
      </c>
      <c r="C181" s="4">
        <v>215</v>
      </c>
      <c r="D181" s="8">
        <v>13.43</v>
      </c>
      <c r="E181" s="4">
        <v>180</v>
      </c>
      <c r="F181" s="8">
        <v>19.149999999999999</v>
      </c>
      <c r="G181" s="4">
        <v>35</v>
      </c>
      <c r="H181" s="8">
        <v>5.47</v>
      </c>
      <c r="I181" s="4">
        <v>0</v>
      </c>
    </row>
    <row r="182" spans="1:9" x14ac:dyDescent="0.2">
      <c r="A182" s="2">
        <v>2</v>
      </c>
      <c r="B182" s="1" t="s">
        <v>64</v>
      </c>
      <c r="C182" s="4">
        <v>152</v>
      </c>
      <c r="D182" s="8">
        <v>9.49</v>
      </c>
      <c r="E182" s="4">
        <v>125</v>
      </c>
      <c r="F182" s="8">
        <v>13.3</v>
      </c>
      <c r="G182" s="4">
        <v>27</v>
      </c>
      <c r="H182" s="8">
        <v>4.22</v>
      </c>
      <c r="I182" s="4">
        <v>0</v>
      </c>
    </row>
    <row r="183" spans="1:9" x14ac:dyDescent="0.2">
      <c r="A183" s="2">
        <v>3</v>
      </c>
      <c r="B183" s="1" t="s">
        <v>51</v>
      </c>
      <c r="C183" s="4">
        <v>136</v>
      </c>
      <c r="D183" s="8">
        <v>8.49</v>
      </c>
      <c r="E183" s="4">
        <v>57</v>
      </c>
      <c r="F183" s="8">
        <v>6.06</v>
      </c>
      <c r="G183" s="4">
        <v>79</v>
      </c>
      <c r="H183" s="8">
        <v>12.34</v>
      </c>
      <c r="I183" s="4">
        <v>0</v>
      </c>
    </row>
    <row r="184" spans="1:9" x14ac:dyDescent="0.2">
      <c r="A184" s="2">
        <v>4</v>
      </c>
      <c r="B184" s="1" t="s">
        <v>60</v>
      </c>
      <c r="C184" s="4">
        <v>133</v>
      </c>
      <c r="D184" s="8">
        <v>8.31</v>
      </c>
      <c r="E184" s="4">
        <v>84</v>
      </c>
      <c r="F184" s="8">
        <v>8.94</v>
      </c>
      <c r="G184" s="4">
        <v>49</v>
      </c>
      <c r="H184" s="8">
        <v>7.66</v>
      </c>
      <c r="I184" s="4">
        <v>0</v>
      </c>
    </row>
    <row r="185" spans="1:9" x14ac:dyDescent="0.2">
      <c r="A185" s="2">
        <v>5</v>
      </c>
      <c r="B185" s="1" t="s">
        <v>66</v>
      </c>
      <c r="C185" s="4">
        <v>96</v>
      </c>
      <c r="D185" s="8">
        <v>6</v>
      </c>
      <c r="E185" s="4">
        <v>86</v>
      </c>
      <c r="F185" s="8">
        <v>9.15</v>
      </c>
      <c r="G185" s="4">
        <v>10</v>
      </c>
      <c r="H185" s="8">
        <v>1.56</v>
      </c>
      <c r="I185" s="4">
        <v>0</v>
      </c>
    </row>
    <row r="186" spans="1:9" x14ac:dyDescent="0.2">
      <c r="A186" s="2">
        <v>6</v>
      </c>
      <c r="B186" s="1" t="s">
        <v>58</v>
      </c>
      <c r="C186" s="4">
        <v>92</v>
      </c>
      <c r="D186" s="8">
        <v>5.75</v>
      </c>
      <c r="E186" s="4">
        <v>66</v>
      </c>
      <c r="F186" s="8">
        <v>7.02</v>
      </c>
      <c r="G186" s="4">
        <v>25</v>
      </c>
      <c r="H186" s="8">
        <v>3.91</v>
      </c>
      <c r="I186" s="4">
        <v>1</v>
      </c>
    </row>
    <row r="187" spans="1:9" x14ac:dyDescent="0.2">
      <c r="A187" s="2">
        <v>7</v>
      </c>
      <c r="B187" s="1" t="s">
        <v>67</v>
      </c>
      <c r="C187" s="4">
        <v>66</v>
      </c>
      <c r="D187" s="8">
        <v>4.12</v>
      </c>
      <c r="E187" s="4">
        <v>35</v>
      </c>
      <c r="F187" s="8">
        <v>3.72</v>
      </c>
      <c r="G187" s="4">
        <v>20</v>
      </c>
      <c r="H187" s="8">
        <v>3.13</v>
      </c>
      <c r="I187" s="4">
        <v>0</v>
      </c>
    </row>
    <row r="188" spans="1:9" x14ac:dyDescent="0.2">
      <c r="A188" s="2">
        <v>8</v>
      </c>
      <c r="B188" s="1" t="s">
        <v>52</v>
      </c>
      <c r="C188" s="4">
        <v>57</v>
      </c>
      <c r="D188" s="8">
        <v>3.56</v>
      </c>
      <c r="E188" s="4">
        <v>43</v>
      </c>
      <c r="F188" s="8">
        <v>4.57</v>
      </c>
      <c r="G188" s="4">
        <v>14</v>
      </c>
      <c r="H188" s="8">
        <v>2.19</v>
      </c>
      <c r="I188" s="4">
        <v>0</v>
      </c>
    </row>
    <row r="189" spans="1:9" x14ac:dyDescent="0.2">
      <c r="A189" s="2">
        <v>9</v>
      </c>
      <c r="B189" s="1" t="s">
        <v>53</v>
      </c>
      <c r="C189" s="4">
        <v>48</v>
      </c>
      <c r="D189" s="8">
        <v>3</v>
      </c>
      <c r="E189" s="4">
        <v>26</v>
      </c>
      <c r="F189" s="8">
        <v>2.77</v>
      </c>
      <c r="G189" s="4">
        <v>22</v>
      </c>
      <c r="H189" s="8">
        <v>3.44</v>
      </c>
      <c r="I189" s="4">
        <v>0</v>
      </c>
    </row>
    <row r="190" spans="1:9" x14ac:dyDescent="0.2">
      <c r="A190" s="2">
        <v>10</v>
      </c>
      <c r="B190" s="1" t="s">
        <v>68</v>
      </c>
      <c r="C190" s="4">
        <v>43</v>
      </c>
      <c r="D190" s="8">
        <v>2.69</v>
      </c>
      <c r="E190" s="4">
        <v>42</v>
      </c>
      <c r="F190" s="8">
        <v>4.47</v>
      </c>
      <c r="G190" s="4">
        <v>1</v>
      </c>
      <c r="H190" s="8">
        <v>0.16</v>
      </c>
      <c r="I190" s="4">
        <v>0</v>
      </c>
    </row>
    <row r="191" spans="1:9" x14ac:dyDescent="0.2">
      <c r="A191" s="2">
        <v>11</v>
      </c>
      <c r="B191" s="1" t="s">
        <v>57</v>
      </c>
      <c r="C191" s="4">
        <v>41</v>
      </c>
      <c r="D191" s="8">
        <v>2.56</v>
      </c>
      <c r="E191" s="4">
        <v>25</v>
      </c>
      <c r="F191" s="8">
        <v>2.66</v>
      </c>
      <c r="G191" s="4">
        <v>16</v>
      </c>
      <c r="H191" s="8">
        <v>2.5</v>
      </c>
      <c r="I191" s="4">
        <v>0</v>
      </c>
    </row>
    <row r="192" spans="1:9" x14ac:dyDescent="0.2">
      <c r="A192" s="2">
        <v>12</v>
      </c>
      <c r="B192" s="1" t="s">
        <v>61</v>
      </c>
      <c r="C192" s="4">
        <v>40</v>
      </c>
      <c r="D192" s="8">
        <v>2.5</v>
      </c>
      <c r="E192" s="4">
        <v>15</v>
      </c>
      <c r="F192" s="8">
        <v>1.6</v>
      </c>
      <c r="G192" s="4">
        <v>25</v>
      </c>
      <c r="H192" s="8">
        <v>3.91</v>
      </c>
      <c r="I192" s="4">
        <v>0</v>
      </c>
    </row>
    <row r="193" spans="1:9" x14ac:dyDescent="0.2">
      <c r="A193" s="2">
        <v>13</v>
      </c>
      <c r="B193" s="1" t="s">
        <v>63</v>
      </c>
      <c r="C193" s="4">
        <v>38</v>
      </c>
      <c r="D193" s="8">
        <v>2.37</v>
      </c>
      <c r="E193" s="4">
        <v>15</v>
      </c>
      <c r="F193" s="8">
        <v>1.6</v>
      </c>
      <c r="G193" s="4">
        <v>22</v>
      </c>
      <c r="H193" s="8">
        <v>3.44</v>
      </c>
      <c r="I193" s="4">
        <v>0</v>
      </c>
    </row>
    <row r="194" spans="1:9" x14ac:dyDescent="0.2">
      <c r="A194" s="2">
        <v>14</v>
      </c>
      <c r="B194" s="1" t="s">
        <v>72</v>
      </c>
      <c r="C194" s="4">
        <v>32</v>
      </c>
      <c r="D194" s="8">
        <v>2</v>
      </c>
      <c r="E194" s="4">
        <v>4</v>
      </c>
      <c r="F194" s="8">
        <v>0.43</v>
      </c>
      <c r="G194" s="4">
        <v>28</v>
      </c>
      <c r="H194" s="8">
        <v>4.38</v>
      </c>
      <c r="I194" s="4">
        <v>0</v>
      </c>
    </row>
    <row r="195" spans="1:9" x14ac:dyDescent="0.2">
      <c r="A195" s="2">
        <v>15</v>
      </c>
      <c r="B195" s="1" t="s">
        <v>69</v>
      </c>
      <c r="C195" s="4">
        <v>30</v>
      </c>
      <c r="D195" s="8">
        <v>1.87</v>
      </c>
      <c r="E195" s="4">
        <v>0</v>
      </c>
      <c r="F195" s="8">
        <v>0</v>
      </c>
      <c r="G195" s="4">
        <v>25</v>
      </c>
      <c r="H195" s="8">
        <v>3.91</v>
      </c>
      <c r="I195" s="4">
        <v>0</v>
      </c>
    </row>
    <row r="196" spans="1:9" x14ac:dyDescent="0.2">
      <c r="A196" s="2">
        <v>16</v>
      </c>
      <c r="B196" s="1" t="s">
        <v>59</v>
      </c>
      <c r="C196" s="4">
        <v>27</v>
      </c>
      <c r="D196" s="8">
        <v>1.69</v>
      </c>
      <c r="E196" s="4">
        <v>22</v>
      </c>
      <c r="F196" s="8">
        <v>2.34</v>
      </c>
      <c r="G196" s="4">
        <v>5</v>
      </c>
      <c r="H196" s="8">
        <v>0.78</v>
      </c>
      <c r="I196" s="4">
        <v>0</v>
      </c>
    </row>
    <row r="197" spans="1:9" x14ac:dyDescent="0.2">
      <c r="A197" s="2">
        <v>17</v>
      </c>
      <c r="B197" s="1" t="s">
        <v>70</v>
      </c>
      <c r="C197" s="4">
        <v>21</v>
      </c>
      <c r="D197" s="8">
        <v>1.31</v>
      </c>
      <c r="E197" s="4">
        <v>16</v>
      </c>
      <c r="F197" s="8">
        <v>1.7</v>
      </c>
      <c r="G197" s="4">
        <v>5</v>
      </c>
      <c r="H197" s="8">
        <v>0.78</v>
      </c>
      <c r="I197" s="4">
        <v>0</v>
      </c>
    </row>
    <row r="198" spans="1:9" x14ac:dyDescent="0.2">
      <c r="A198" s="2">
        <v>18</v>
      </c>
      <c r="B198" s="1" t="s">
        <v>62</v>
      </c>
      <c r="C198" s="4">
        <v>20</v>
      </c>
      <c r="D198" s="8">
        <v>1.25</v>
      </c>
      <c r="E198" s="4">
        <v>8</v>
      </c>
      <c r="F198" s="8">
        <v>0.85</v>
      </c>
      <c r="G198" s="4">
        <v>12</v>
      </c>
      <c r="H198" s="8">
        <v>1.88</v>
      </c>
      <c r="I198" s="4">
        <v>0</v>
      </c>
    </row>
    <row r="199" spans="1:9" x14ac:dyDescent="0.2">
      <c r="A199" s="2">
        <v>19</v>
      </c>
      <c r="B199" s="1" t="s">
        <v>78</v>
      </c>
      <c r="C199" s="4">
        <v>16</v>
      </c>
      <c r="D199" s="8">
        <v>1</v>
      </c>
      <c r="E199" s="4">
        <v>5</v>
      </c>
      <c r="F199" s="8">
        <v>0.53</v>
      </c>
      <c r="G199" s="4">
        <v>11</v>
      </c>
      <c r="H199" s="8">
        <v>1.72</v>
      </c>
      <c r="I199" s="4">
        <v>0</v>
      </c>
    </row>
    <row r="200" spans="1:9" x14ac:dyDescent="0.2">
      <c r="A200" s="2">
        <v>19</v>
      </c>
      <c r="B200" s="1" t="s">
        <v>82</v>
      </c>
      <c r="C200" s="4">
        <v>16</v>
      </c>
      <c r="D200" s="8">
        <v>1</v>
      </c>
      <c r="E200" s="4">
        <v>13</v>
      </c>
      <c r="F200" s="8">
        <v>1.38</v>
      </c>
      <c r="G200" s="4">
        <v>3</v>
      </c>
      <c r="H200" s="8">
        <v>0.47</v>
      </c>
      <c r="I200" s="4">
        <v>0</v>
      </c>
    </row>
    <row r="201" spans="1:9" x14ac:dyDescent="0.2">
      <c r="A201" s="1"/>
      <c r="C201" s="4"/>
      <c r="D201" s="8"/>
      <c r="E201" s="4"/>
      <c r="F201" s="8"/>
      <c r="G201" s="4"/>
      <c r="H201" s="8"/>
      <c r="I201" s="4"/>
    </row>
    <row r="202" spans="1:9" x14ac:dyDescent="0.2">
      <c r="A202" s="1" t="s">
        <v>9</v>
      </c>
      <c r="C202" s="4"/>
      <c r="D202" s="8"/>
      <c r="E202" s="4"/>
      <c r="F202" s="8"/>
      <c r="G202" s="4"/>
      <c r="H202" s="8"/>
      <c r="I202" s="4"/>
    </row>
    <row r="203" spans="1:9" x14ac:dyDescent="0.2">
      <c r="A203" s="2">
        <v>1</v>
      </c>
      <c r="B203" s="1" t="s">
        <v>61</v>
      </c>
      <c r="C203" s="4">
        <v>223</v>
      </c>
      <c r="D203" s="8">
        <v>12.54</v>
      </c>
      <c r="E203" s="4">
        <v>180</v>
      </c>
      <c r="F203" s="8">
        <v>16.53</v>
      </c>
      <c r="G203" s="4">
        <v>43</v>
      </c>
      <c r="H203" s="8">
        <v>6.32</v>
      </c>
      <c r="I203" s="4">
        <v>0</v>
      </c>
    </row>
    <row r="204" spans="1:9" x14ac:dyDescent="0.2">
      <c r="A204" s="2">
        <v>2</v>
      </c>
      <c r="B204" s="1" t="s">
        <v>66</v>
      </c>
      <c r="C204" s="4">
        <v>202</v>
      </c>
      <c r="D204" s="8">
        <v>11.36</v>
      </c>
      <c r="E204" s="4">
        <v>168</v>
      </c>
      <c r="F204" s="8">
        <v>15.43</v>
      </c>
      <c r="G204" s="4">
        <v>34</v>
      </c>
      <c r="H204" s="8">
        <v>5</v>
      </c>
      <c r="I204" s="4">
        <v>0</v>
      </c>
    </row>
    <row r="205" spans="1:9" x14ac:dyDescent="0.2">
      <c r="A205" s="2">
        <v>3</v>
      </c>
      <c r="B205" s="1" t="s">
        <v>65</v>
      </c>
      <c r="C205" s="4">
        <v>163</v>
      </c>
      <c r="D205" s="8">
        <v>9.17</v>
      </c>
      <c r="E205" s="4">
        <v>148</v>
      </c>
      <c r="F205" s="8">
        <v>13.59</v>
      </c>
      <c r="G205" s="4">
        <v>15</v>
      </c>
      <c r="H205" s="8">
        <v>2.21</v>
      </c>
      <c r="I205" s="4">
        <v>0</v>
      </c>
    </row>
    <row r="206" spans="1:9" x14ac:dyDescent="0.2">
      <c r="A206" s="2">
        <v>4</v>
      </c>
      <c r="B206" s="1" t="s">
        <v>51</v>
      </c>
      <c r="C206" s="4">
        <v>127</v>
      </c>
      <c r="D206" s="8">
        <v>7.14</v>
      </c>
      <c r="E206" s="4">
        <v>37</v>
      </c>
      <c r="F206" s="8">
        <v>3.4</v>
      </c>
      <c r="G206" s="4">
        <v>90</v>
      </c>
      <c r="H206" s="8">
        <v>13.24</v>
      </c>
      <c r="I206" s="4">
        <v>0</v>
      </c>
    </row>
    <row r="207" spans="1:9" x14ac:dyDescent="0.2">
      <c r="A207" s="2">
        <v>5</v>
      </c>
      <c r="B207" s="1" t="s">
        <v>60</v>
      </c>
      <c r="C207" s="4">
        <v>105</v>
      </c>
      <c r="D207" s="8">
        <v>5.91</v>
      </c>
      <c r="E207" s="4">
        <v>56</v>
      </c>
      <c r="F207" s="8">
        <v>5.14</v>
      </c>
      <c r="G207" s="4">
        <v>49</v>
      </c>
      <c r="H207" s="8">
        <v>7.21</v>
      </c>
      <c r="I207" s="4">
        <v>0</v>
      </c>
    </row>
    <row r="208" spans="1:9" x14ac:dyDescent="0.2">
      <c r="A208" s="2">
        <v>6</v>
      </c>
      <c r="B208" s="1" t="s">
        <v>52</v>
      </c>
      <c r="C208" s="4">
        <v>92</v>
      </c>
      <c r="D208" s="8">
        <v>5.17</v>
      </c>
      <c r="E208" s="4">
        <v>43</v>
      </c>
      <c r="F208" s="8">
        <v>3.95</v>
      </c>
      <c r="G208" s="4">
        <v>49</v>
      </c>
      <c r="H208" s="8">
        <v>7.21</v>
      </c>
      <c r="I208" s="4">
        <v>0</v>
      </c>
    </row>
    <row r="209" spans="1:9" x14ac:dyDescent="0.2">
      <c r="A209" s="2">
        <v>6</v>
      </c>
      <c r="B209" s="1" t="s">
        <v>67</v>
      </c>
      <c r="C209" s="4">
        <v>92</v>
      </c>
      <c r="D209" s="8">
        <v>5.17</v>
      </c>
      <c r="E209" s="4">
        <v>71</v>
      </c>
      <c r="F209" s="8">
        <v>6.52</v>
      </c>
      <c r="G209" s="4">
        <v>18</v>
      </c>
      <c r="H209" s="8">
        <v>2.65</v>
      </c>
      <c r="I209" s="4">
        <v>0</v>
      </c>
    </row>
    <row r="210" spans="1:9" x14ac:dyDescent="0.2">
      <c r="A210" s="2">
        <v>8</v>
      </c>
      <c r="B210" s="1" t="s">
        <v>53</v>
      </c>
      <c r="C210" s="4">
        <v>74</v>
      </c>
      <c r="D210" s="8">
        <v>4.16</v>
      </c>
      <c r="E210" s="4">
        <v>27</v>
      </c>
      <c r="F210" s="8">
        <v>2.48</v>
      </c>
      <c r="G210" s="4">
        <v>47</v>
      </c>
      <c r="H210" s="8">
        <v>6.91</v>
      </c>
      <c r="I210" s="4">
        <v>0</v>
      </c>
    </row>
    <row r="211" spans="1:9" x14ac:dyDescent="0.2">
      <c r="A211" s="2">
        <v>9</v>
      </c>
      <c r="B211" s="1" t="s">
        <v>68</v>
      </c>
      <c r="C211" s="4">
        <v>69</v>
      </c>
      <c r="D211" s="8">
        <v>3.88</v>
      </c>
      <c r="E211" s="4">
        <v>65</v>
      </c>
      <c r="F211" s="8">
        <v>5.97</v>
      </c>
      <c r="G211" s="4">
        <v>4</v>
      </c>
      <c r="H211" s="8">
        <v>0.59</v>
      </c>
      <c r="I211" s="4">
        <v>0</v>
      </c>
    </row>
    <row r="212" spans="1:9" x14ac:dyDescent="0.2">
      <c r="A212" s="2">
        <v>10</v>
      </c>
      <c r="B212" s="1" t="s">
        <v>55</v>
      </c>
      <c r="C212" s="4">
        <v>58</v>
      </c>
      <c r="D212" s="8">
        <v>3.26</v>
      </c>
      <c r="E212" s="4">
        <v>29</v>
      </c>
      <c r="F212" s="8">
        <v>2.66</v>
      </c>
      <c r="G212" s="4">
        <v>29</v>
      </c>
      <c r="H212" s="8">
        <v>4.26</v>
      </c>
      <c r="I212" s="4">
        <v>0</v>
      </c>
    </row>
    <row r="213" spans="1:9" x14ac:dyDescent="0.2">
      <c r="A213" s="2">
        <v>11</v>
      </c>
      <c r="B213" s="1" t="s">
        <v>59</v>
      </c>
      <c r="C213" s="4">
        <v>49</v>
      </c>
      <c r="D213" s="8">
        <v>2.76</v>
      </c>
      <c r="E213" s="4">
        <v>35</v>
      </c>
      <c r="F213" s="8">
        <v>3.21</v>
      </c>
      <c r="G213" s="4">
        <v>14</v>
      </c>
      <c r="H213" s="8">
        <v>2.06</v>
      </c>
      <c r="I213" s="4">
        <v>0</v>
      </c>
    </row>
    <row r="214" spans="1:9" x14ac:dyDescent="0.2">
      <c r="A214" s="2">
        <v>12</v>
      </c>
      <c r="B214" s="1" t="s">
        <v>58</v>
      </c>
      <c r="C214" s="4">
        <v>47</v>
      </c>
      <c r="D214" s="8">
        <v>2.64</v>
      </c>
      <c r="E214" s="4">
        <v>35</v>
      </c>
      <c r="F214" s="8">
        <v>3.21</v>
      </c>
      <c r="G214" s="4">
        <v>12</v>
      </c>
      <c r="H214" s="8">
        <v>1.76</v>
      </c>
      <c r="I214" s="4">
        <v>0</v>
      </c>
    </row>
    <row r="215" spans="1:9" x14ac:dyDescent="0.2">
      <c r="A215" s="2">
        <v>13</v>
      </c>
      <c r="B215" s="1" t="s">
        <v>63</v>
      </c>
      <c r="C215" s="4">
        <v>39</v>
      </c>
      <c r="D215" s="8">
        <v>2.19</v>
      </c>
      <c r="E215" s="4">
        <v>24</v>
      </c>
      <c r="F215" s="8">
        <v>2.2000000000000002</v>
      </c>
      <c r="G215" s="4">
        <v>15</v>
      </c>
      <c r="H215" s="8">
        <v>2.21</v>
      </c>
      <c r="I215" s="4">
        <v>0</v>
      </c>
    </row>
    <row r="216" spans="1:9" x14ac:dyDescent="0.2">
      <c r="A216" s="2">
        <v>14</v>
      </c>
      <c r="B216" s="1" t="s">
        <v>62</v>
      </c>
      <c r="C216" s="4">
        <v>38</v>
      </c>
      <c r="D216" s="8">
        <v>2.14</v>
      </c>
      <c r="E216" s="4">
        <v>27</v>
      </c>
      <c r="F216" s="8">
        <v>2.48</v>
      </c>
      <c r="G216" s="4">
        <v>11</v>
      </c>
      <c r="H216" s="8">
        <v>1.62</v>
      </c>
      <c r="I216" s="4">
        <v>0</v>
      </c>
    </row>
    <row r="217" spans="1:9" x14ac:dyDescent="0.2">
      <c r="A217" s="2">
        <v>15</v>
      </c>
      <c r="B217" s="1" t="s">
        <v>70</v>
      </c>
      <c r="C217" s="4">
        <v>36</v>
      </c>
      <c r="D217" s="8">
        <v>2.02</v>
      </c>
      <c r="E217" s="4">
        <v>24</v>
      </c>
      <c r="F217" s="8">
        <v>2.2000000000000002</v>
      </c>
      <c r="G217" s="4">
        <v>12</v>
      </c>
      <c r="H217" s="8">
        <v>1.76</v>
      </c>
      <c r="I217" s="4">
        <v>0</v>
      </c>
    </row>
    <row r="218" spans="1:9" x14ac:dyDescent="0.2">
      <c r="A218" s="2">
        <v>16</v>
      </c>
      <c r="B218" s="1" t="s">
        <v>57</v>
      </c>
      <c r="C218" s="4">
        <v>29</v>
      </c>
      <c r="D218" s="8">
        <v>1.63</v>
      </c>
      <c r="E218" s="4">
        <v>13</v>
      </c>
      <c r="F218" s="8">
        <v>1.19</v>
      </c>
      <c r="G218" s="4">
        <v>16</v>
      </c>
      <c r="H218" s="8">
        <v>2.35</v>
      </c>
      <c r="I218" s="4">
        <v>0</v>
      </c>
    </row>
    <row r="219" spans="1:9" x14ac:dyDescent="0.2">
      <c r="A219" s="2">
        <v>17</v>
      </c>
      <c r="B219" s="1" t="s">
        <v>72</v>
      </c>
      <c r="C219" s="4">
        <v>27</v>
      </c>
      <c r="D219" s="8">
        <v>1.52</v>
      </c>
      <c r="E219" s="4">
        <v>8</v>
      </c>
      <c r="F219" s="8">
        <v>0.73</v>
      </c>
      <c r="G219" s="4">
        <v>19</v>
      </c>
      <c r="H219" s="8">
        <v>2.79</v>
      </c>
      <c r="I219" s="4">
        <v>0</v>
      </c>
    </row>
    <row r="220" spans="1:9" x14ac:dyDescent="0.2">
      <c r="A220" s="2">
        <v>18</v>
      </c>
      <c r="B220" s="1" t="s">
        <v>56</v>
      </c>
      <c r="C220" s="4">
        <v>26</v>
      </c>
      <c r="D220" s="8">
        <v>1.46</v>
      </c>
      <c r="E220" s="4">
        <v>5</v>
      </c>
      <c r="F220" s="8">
        <v>0.46</v>
      </c>
      <c r="G220" s="4">
        <v>21</v>
      </c>
      <c r="H220" s="8">
        <v>3.09</v>
      </c>
      <c r="I220" s="4">
        <v>0</v>
      </c>
    </row>
    <row r="221" spans="1:9" x14ac:dyDescent="0.2">
      <c r="A221" s="2">
        <v>19</v>
      </c>
      <c r="B221" s="1" t="s">
        <v>75</v>
      </c>
      <c r="C221" s="4">
        <v>22</v>
      </c>
      <c r="D221" s="8">
        <v>1.24</v>
      </c>
      <c r="E221" s="4">
        <v>14</v>
      </c>
      <c r="F221" s="8">
        <v>1.29</v>
      </c>
      <c r="G221" s="4">
        <v>8</v>
      </c>
      <c r="H221" s="8">
        <v>1.18</v>
      </c>
      <c r="I221" s="4">
        <v>0</v>
      </c>
    </row>
    <row r="222" spans="1:9" x14ac:dyDescent="0.2">
      <c r="A222" s="2">
        <v>20</v>
      </c>
      <c r="B222" s="1" t="s">
        <v>71</v>
      </c>
      <c r="C222" s="4">
        <v>20</v>
      </c>
      <c r="D222" s="8">
        <v>1.1200000000000001</v>
      </c>
      <c r="E222" s="4">
        <v>2</v>
      </c>
      <c r="F222" s="8">
        <v>0.18</v>
      </c>
      <c r="G222" s="4">
        <v>18</v>
      </c>
      <c r="H222" s="8">
        <v>2.65</v>
      </c>
      <c r="I222" s="4">
        <v>0</v>
      </c>
    </row>
    <row r="223" spans="1:9" x14ac:dyDescent="0.2">
      <c r="A223" s="1"/>
      <c r="C223" s="4"/>
      <c r="D223" s="8"/>
      <c r="E223" s="4"/>
      <c r="F223" s="8"/>
      <c r="G223" s="4"/>
      <c r="H223" s="8"/>
      <c r="I223" s="4"/>
    </row>
    <row r="224" spans="1:9" x14ac:dyDescent="0.2">
      <c r="A224" s="1" t="s">
        <v>10</v>
      </c>
      <c r="C224" s="4"/>
      <c r="D224" s="8"/>
      <c r="E224" s="4"/>
      <c r="F224" s="8"/>
      <c r="G224" s="4"/>
      <c r="H224" s="8"/>
      <c r="I224" s="4"/>
    </row>
    <row r="225" spans="1:9" x14ac:dyDescent="0.2">
      <c r="A225" s="2">
        <v>1</v>
      </c>
      <c r="B225" s="1" t="s">
        <v>65</v>
      </c>
      <c r="C225" s="4">
        <v>172</v>
      </c>
      <c r="D225" s="8">
        <v>10.98</v>
      </c>
      <c r="E225" s="4">
        <v>153</v>
      </c>
      <c r="F225" s="8">
        <v>16.829999999999998</v>
      </c>
      <c r="G225" s="4">
        <v>18</v>
      </c>
      <c r="H225" s="8">
        <v>2.8</v>
      </c>
      <c r="I225" s="4">
        <v>1</v>
      </c>
    </row>
    <row r="226" spans="1:9" x14ac:dyDescent="0.2">
      <c r="A226" s="2">
        <v>2</v>
      </c>
      <c r="B226" s="1" t="s">
        <v>66</v>
      </c>
      <c r="C226" s="4">
        <v>157</v>
      </c>
      <c r="D226" s="8">
        <v>10.029999999999999</v>
      </c>
      <c r="E226" s="4">
        <v>132</v>
      </c>
      <c r="F226" s="8">
        <v>14.52</v>
      </c>
      <c r="G226" s="4">
        <v>24</v>
      </c>
      <c r="H226" s="8">
        <v>3.73</v>
      </c>
      <c r="I226" s="4">
        <v>0</v>
      </c>
    </row>
    <row r="227" spans="1:9" x14ac:dyDescent="0.2">
      <c r="A227" s="2">
        <v>3</v>
      </c>
      <c r="B227" s="1" t="s">
        <v>61</v>
      </c>
      <c r="C227" s="4">
        <v>136</v>
      </c>
      <c r="D227" s="8">
        <v>8.68</v>
      </c>
      <c r="E227" s="4">
        <v>103</v>
      </c>
      <c r="F227" s="8">
        <v>11.33</v>
      </c>
      <c r="G227" s="4">
        <v>33</v>
      </c>
      <c r="H227" s="8">
        <v>5.12</v>
      </c>
      <c r="I227" s="4">
        <v>0</v>
      </c>
    </row>
    <row r="228" spans="1:9" x14ac:dyDescent="0.2">
      <c r="A228" s="2">
        <v>4</v>
      </c>
      <c r="B228" s="1" t="s">
        <v>51</v>
      </c>
      <c r="C228" s="4">
        <v>101</v>
      </c>
      <c r="D228" s="8">
        <v>6.45</v>
      </c>
      <c r="E228" s="4">
        <v>37</v>
      </c>
      <c r="F228" s="8">
        <v>4.07</v>
      </c>
      <c r="G228" s="4">
        <v>64</v>
      </c>
      <c r="H228" s="8">
        <v>9.94</v>
      </c>
      <c r="I228" s="4">
        <v>0</v>
      </c>
    </row>
    <row r="229" spans="1:9" x14ac:dyDescent="0.2">
      <c r="A229" s="2">
        <v>5</v>
      </c>
      <c r="B229" s="1" t="s">
        <v>60</v>
      </c>
      <c r="C229" s="4">
        <v>100</v>
      </c>
      <c r="D229" s="8">
        <v>6.39</v>
      </c>
      <c r="E229" s="4">
        <v>53</v>
      </c>
      <c r="F229" s="8">
        <v>5.83</v>
      </c>
      <c r="G229" s="4">
        <v>47</v>
      </c>
      <c r="H229" s="8">
        <v>7.3</v>
      </c>
      <c r="I229" s="4">
        <v>0</v>
      </c>
    </row>
    <row r="230" spans="1:9" x14ac:dyDescent="0.2">
      <c r="A230" s="2">
        <v>6</v>
      </c>
      <c r="B230" s="1" t="s">
        <v>58</v>
      </c>
      <c r="C230" s="4">
        <v>87</v>
      </c>
      <c r="D230" s="8">
        <v>5.56</v>
      </c>
      <c r="E230" s="4">
        <v>64</v>
      </c>
      <c r="F230" s="8">
        <v>7.04</v>
      </c>
      <c r="G230" s="4">
        <v>23</v>
      </c>
      <c r="H230" s="8">
        <v>3.57</v>
      </c>
      <c r="I230" s="4">
        <v>0</v>
      </c>
    </row>
    <row r="231" spans="1:9" x14ac:dyDescent="0.2">
      <c r="A231" s="2">
        <v>7</v>
      </c>
      <c r="B231" s="1" t="s">
        <v>52</v>
      </c>
      <c r="C231" s="4">
        <v>66</v>
      </c>
      <c r="D231" s="8">
        <v>4.21</v>
      </c>
      <c r="E231" s="4">
        <v>36</v>
      </c>
      <c r="F231" s="8">
        <v>3.96</v>
      </c>
      <c r="G231" s="4">
        <v>30</v>
      </c>
      <c r="H231" s="8">
        <v>4.66</v>
      </c>
      <c r="I231" s="4">
        <v>0</v>
      </c>
    </row>
    <row r="232" spans="1:9" x14ac:dyDescent="0.2">
      <c r="A232" s="2">
        <v>8</v>
      </c>
      <c r="B232" s="1" t="s">
        <v>68</v>
      </c>
      <c r="C232" s="4">
        <v>59</v>
      </c>
      <c r="D232" s="8">
        <v>3.77</v>
      </c>
      <c r="E232" s="4">
        <v>47</v>
      </c>
      <c r="F232" s="8">
        <v>5.17</v>
      </c>
      <c r="G232" s="4">
        <v>12</v>
      </c>
      <c r="H232" s="8">
        <v>1.86</v>
      </c>
      <c r="I232" s="4">
        <v>0</v>
      </c>
    </row>
    <row r="233" spans="1:9" x14ac:dyDescent="0.2">
      <c r="A233" s="2">
        <v>9</v>
      </c>
      <c r="B233" s="1" t="s">
        <v>53</v>
      </c>
      <c r="C233" s="4">
        <v>57</v>
      </c>
      <c r="D233" s="8">
        <v>3.64</v>
      </c>
      <c r="E233" s="4">
        <v>22</v>
      </c>
      <c r="F233" s="8">
        <v>2.42</v>
      </c>
      <c r="G233" s="4">
        <v>35</v>
      </c>
      <c r="H233" s="8">
        <v>5.43</v>
      </c>
      <c r="I233" s="4">
        <v>0</v>
      </c>
    </row>
    <row r="234" spans="1:9" x14ac:dyDescent="0.2">
      <c r="A234" s="2">
        <v>10</v>
      </c>
      <c r="B234" s="1" t="s">
        <v>67</v>
      </c>
      <c r="C234" s="4">
        <v>52</v>
      </c>
      <c r="D234" s="8">
        <v>3.32</v>
      </c>
      <c r="E234" s="4">
        <v>30</v>
      </c>
      <c r="F234" s="8">
        <v>3.3</v>
      </c>
      <c r="G234" s="4">
        <v>19</v>
      </c>
      <c r="H234" s="8">
        <v>2.95</v>
      </c>
      <c r="I234" s="4">
        <v>0</v>
      </c>
    </row>
    <row r="235" spans="1:9" x14ac:dyDescent="0.2">
      <c r="A235" s="2">
        <v>11</v>
      </c>
      <c r="B235" s="1" t="s">
        <v>70</v>
      </c>
      <c r="C235" s="4">
        <v>50</v>
      </c>
      <c r="D235" s="8">
        <v>3.19</v>
      </c>
      <c r="E235" s="4">
        <v>40</v>
      </c>
      <c r="F235" s="8">
        <v>4.4000000000000004</v>
      </c>
      <c r="G235" s="4">
        <v>10</v>
      </c>
      <c r="H235" s="8">
        <v>1.55</v>
      </c>
      <c r="I235" s="4">
        <v>0</v>
      </c>
    </row>
    <row r="236" spans="1:9" x14ac:dyDescent="0.2">
      <c r="A236" s="2">
        <v>12</v>
      </c>
      <c r="B236" s="1" t="s">
        <v>55</v>
      </c>
      <c r="C236" s="4">
        <v>42</v>
      </c>
      <c r="D236" s="8">
        <v>2.68</v>
      </c>
      <c r="E236" s="4">
        <v>19</v>
      </c>
      <c r="F236" s="8">
        <v>2.09</v>
      </c>
      <c r="G236" s="4">
        <v>23</v>
      </c>
      <c r="H236" s="8">
        <v>3.57</v>
      </c>
      <c r="I236" s="4">
        <v>0</v>
      </c>
    </row>
    <row r="237" spans="1:9" x14ac:dyDescent="0.2">
      <c r="A237" s="2">
        <v>13</v>
      </c>
      <c r="B237" s="1" t="s">
        <v>59</v>
      </c>
      <c r="C237" s="4">
        <v>38</v>
      </c>
      <c r="D237" s="8">
        <v>2.4300000000000002</v>
      </c>
      <c r="E237" s="4">
        <v>23</v>
      </c>
      <c r="F237" s="8">
        <v>2.5299999999999998</v>
      </c>
      <c r="G237" s="4">
        <v>15</v>
      </c>
      <c r="H237" s="8">
        <v>2.33</v>
      </c>
      <c r="I237" s="4">
        <v>0</v>
      </c>
    </row>
    <row r="238" spans="1:9" x14ac:dyDescent="0.2">
      <c r="A238" s="2">
        <v>14</v>
      </c>
      <c r="B238" s="1" t="s">
        <v>63</v>
      </c>
      <c r="C238" s="4">
        <v>28</v>
      </c>
      <c r="D238" s="8">
        <v>1.79</v>
      </c>
      <c r="E238" s="4">
        <v>16</v>
      </c>
      <c r="F238" s="8">
        <v>1.76</v>
      </c>
      <c r="G238" s="4">
        <v>11</v>
      </c>
      <c r="H238" s="8">
        <v>1.71</v>
      </c>
      <c r="I238" s="4">
        <v>0</v>
      </c>
    </row>
    <row r="239" spans="1:9" x14ac:dyDescent="0.2">
      <c r="A239" s="2">
        <v>15</v>
      </c>
      <c r="B239" s="1" t="s">
        <v>56</v>
      </c>
      <c r="C239" s="4">
        <v>27</v>
      </c>
      <c r="D239" s="8">
        <v>1.72</v>
      </c>
      <c r="E239" s="4">
        <v>10</v>
      </c>
      <c r="F239" s="8">
        <v>1.1000000000000001</v>
      </c>
      <c r="G239" s="4">
        <v>17</v>
      </c>
      <c r="H239" s="8">
        <v>2.64</v>
      </c>
      <c r="I239" s="4">
        <v>0</v>
      </c>
    </row>
    <row r="240" spans="1:9" x14ac:dyDescent="0.2">
      <c r="A240" s="2">
        <v>15</v>
      </c>
      <c r="B240" s="1" t="s">
        <v>64</v>
      </c>
      <c r="C240" s="4">
        <v>27</v>
      </c>
      <c r="D240" s="8">
        <v>1.72</v>
      </c>
      <c r="E240" s="4">
        <v>12</v>
      </c>
      <c r="F240" s="8">
        <v>1.32</v>
      </c>
      <c r="G240" s="4">
        <v>15</v>
      </c>
      <c r="H240" s="8">
        <v>2.33</v>
      </c>
      <c r="I240" s="4">
        <v>0</v>
      </c>
    </row>
    <row r="241" spans="1:9" x14ac:dyDescent="0.2">
      <c r="A241" s="2">
        <v>17</v>
      </c>
      <c r="B241" s="1" t="s">
        <v>69</v>
      </c>
      <c r="C241" s="4">
        <v>22</v>
      </c>
      <c r="D241" s="8">
        <v>1.4</v>
      </c>
      <c r="E241" s="4">
        <v>0</v>
      </c>
      <c r="F241" s="8">
        <v>0</v>
      </c>
      <c r="G241" s="4">
        <v>21</v>
      </c>
      <c r="H241" s="8">
        <v>3.26</v>
      </c>
      <c r="I241" s="4">
        <v>0</v>
      </c>
    </row>
    <row r="242" spans="1:9" x14ac:dyDescent="0.2">
      <c r="A242" s="2">
        <v>18</v>
      </c>
      <c r="B242" s="1" t="s">
        <v>83</v>
      </c>
      <c r="C242" s="4">
        <v>21</v>
      </c>
      <c r="D242" s="8">
        <v>1.34</v>
      </c>
      <c r="E242" s="4">
        <v>9</v>
      </c>
      <c r="F242" s="8">
        <v>0.99</v>
      </c>
      <c r="G242" s="4">
        <v>12</v>
      </c>
      <c r="H242" s="8">
        <v>1.86</v>
      </c>
      <c r="I242" s="4">
        <v>0</v>
      </c>
    </row>
    <row r="243" spans="1:9" x14ac:dyDescent="0.2">
      <c r="A243" s="2">
        <v>18</v>
      </c>
      <c r="B243" s="1" t="s">
        <v>62</v>
      </c>
      <c r="C243" s="4">
        <v>21</v>
      </c>
      <c r="D243" s="8">
        <v>1.34</v>
      </c>
      <c r="E243" s="4">
        <v>14</v>
      </c>
      <c r="F243" s="8">
        <v>1.54</v>
      </c>
      <c r="G243" s="4">
        <v>7</v>
      </c>
      <c r="H243" s="8">
        <v>1.0900000000000001</v>
      </c>
      <c r="I243" s="4">
        <v>0</v>
      </c>
    </row>
    <row r="244" spans="1:9" x14ac:dyDescent="0.2">
      <c r="A244" s="2">
        <v>18</v>
      </c>
      <c r="B244" s="1" t="s">
        <v>84</v>
      </c>
      <c r="C244" s="4">
        <v>21</v>
      </c>
      <c r="D244" s="8">
        <v>1.34</v>
      </c>
      <c r="E244" s="4">
        <v>7</v>
      </c>
      <c r="F244" s="8">
        <v>0.77</v>
      </c>
      <c r="G244" s="4">
        <v>11</v>
      </c>
      <c r="H244" s="8">
        <v>1.71</v>
      </c>
      <c r="I244" s="4">
        <v>2</v>
      </c>
    </row>
    <row r="245" spans="1:9" x14ac:dyDescent="0.2">
      <c r="A245" s="1"/>
      <c r="C245" s="4"/>
      <c r="D245" s="8"/>
      <c r="E245" s="4"/>
      <c r="F245" s="8"/>
      <c r="G245" s="4"/>
      <c r="H245" s="8"/>
      <c r="I245" s="4"/>
    </row>
    <row r="246" spans="1:9" x14ac:dyDescent="0.2">
      <c r="A246" s="1" t="s">
        <v>11</v>
      </c>
      <c r="C246" s="4"/>
      <c r="D246" s="8"/>
      <c r="E246" s="4"/>
      <c r="F246" s="8"/>
      <c r="G246" s="4"/>
      <c r="H246" s="8"/>
      <c r="I246" s="4"/>
    </row>
    <row r="247" spans="1:9" x14ac:dyDescent="0.2">
      <c r="A247" s="2">
        <v>1</v>
      </c>
      <c r="B247" s="1" t="s">
        <v>61</v>
      </c>
      <c r="C247" s="4">
        <v>110</v>
      </c>
      <c r="D247" s="8">
        <v>15.36</v>
      </c>
      <c r="E247" s="4">
        <v>96</v>
      </c>
      <c r="F247" s="8">
        <v>21.1</v>
      </c>
      <c r="G247" s="4">
        <v>14</v>
      </c>
      <c r="H247" s="8">
        <v>5.56</v>
      </c>
      <c r="I247" s="4">
        <v>0</v>
      </c>
    </row>
    <row r="248" spans="1:9" x14ac:dyDescent="0.2">
      <c r="A248" s="2">
        <v>2</v>
      </c>
      <c r="B248" s="1" t="s">
        <v>66</v>
      </c>
      <c r="C248" s="4">
        <v>61</v>
      </c>
      <c r="D248" s="8">
        <v>8.52</v>
      </c>
      <c r="E248" s="4">
        <v>60</v>
      </c>
      <c r="F248" s="8">
        <v>13.19</v>
      </c>
      <c r="G248" s="4">
        <v>1</v>
      </c>
      <c r="H248" s="8">
        <v>0.4</v>
      </c>
      <c r="I248" s="4">
        <v>0</v>
      </c>
    </row>
    <row r="249" spans="1:9" x14ac:dyDescent="0.2">
      <c r="A249" s="2">
        <v>3</v>
      </c>
      <c r="B249" s="1" t="s">
        <v>51</v>
      </c>
      <c r="C249" s="4">
        <v>50</v>
      </c>
      <c r="D249" s="8">
        <v>6.98</v>
      </c>
      <c r="E249" s="4">
        <v>25</v>
      </c>
      <c r="F249" s="8">
        <v>5.49</v>
      </c>
      <c r="G249" s="4">
        <v>25</v>
      </c>
      <c r="H249" s="8">
        <v>9.92</v>
      </c>
      <c r="I249" s="4">
        <v>0</v>
      </c>
    </row>
    <row r="250" spans="1:9" x14ac:dyDescent="0.2">
      <c r="A250" s="2">
        <v>4</v>
      </c>
      <c r="B250" s="1" t="s">
        <v>60</v>
      </c>
      <c r="C250" s="4">
        <v>47</v>
      </c>
      <c r="D250" s="8">
        <v>6.56</v>
      </c>
      <c r="E250" s="4">
        <v>37</v>
      </c>
      <c r="F250" s="8">
        <v>8.1300000000000008</v>
      </c>
      <c r="G250" s="4">
        <v>9</v>
      </c>
      <c r="H250" s="8">
        <v>3.57</v>
      </c>
      <c r="I250" s="4">
        <v>1</v>
      </c>
    </row>
    <row r="251" spans="1:9" x14ac:dyDescent="0.2">
      <c r="A251" s="2">
        <v>5</v>
      </c>
      <c r="B251" s="1" t="s">
        <v>52</v>
      </c>
      <c r="C251" s="4">
        <v>45</v>
      </c>
      <c r="D251" s="8">
        <v>6.28</v>
      </c>
      <c r="E251" s="4">
        <v>25</v>
      </c>
      <c r="F251" s="8">
        <v>5.49</v>
      </c>
      <c r="G251" s="4">
        <v>20</v>
      </c>
      <c r="H251" s="8">
        <v>7.94</v>
      </c>
      <c r="I251" s="4">
        <v>0</v>
      </c>
    </row>
    <row r="252" spans="1:9" x14ac:dyDescent="0.2">
      <c r="A252" s="2">
        <v>6</v>
      </c>
      <c r="B252" s="1" t="s">
        <v>65</v>
      </c>
      <c r="C252" s="4">
        <v>44</v>
      </c>
      <c r="D252" s="8">
        <v>6.15</v>
      </c>
      <c r="E252" s="4">
        <v>41</v>
      </c>
      <c r="F252" s="8">
        <v>9.01</v>
      </c>
      <c r="G252" s="4">
        <v>3</v>
      </c>
      <c r="H252" s="8">
        <v>1.19</v>
      </c>
      <c r="I252" s="4">
        <v>0</v>
      </c>
    </row>
    <row r="253" spans="1:9" x14ac:dyDescent="0.2">
      <c r="A253" s="2">
        <v>7</v>
      </c>
      <c r="B253" s="1" t="s">
        <v>58</v>
      </c>
      <c r="C253" s="4">
        <v>38</v>
      </c>
      <c r="D253" s="8">
        <v>5.31</v>
      </c>
      <c r="E253" s="4">
        <v>33</v>
      </c>
      <c r="F253" s="8">
        <v>7.25</v>
      </c>
      <c r="G253" s="4">
        <v>4</v>
      </c>
      <c r="H253" s="8">
        <v>1.59</v>
      </c>
      <c r="I253" s="4">
        <v>1</v>
      </c>
    </row>
    <row r="254" spans="1:9" x14ac:dyDescent="0.2">
      <c r="A254" s="2">
        <v>8</v>
      </c>
      <c r="B254" s="1" t="s">
        <v>53</v>
      </c>
      <c r="C254" s="4">
        <v>28</v>
      </c>
      <c r="D254" s="8">
        <v>3.91</v>
      </c>
      <c r="E254" s="4">
        <v>13</v>
      </c>
      <c r="F254" s="8">
        <v>2.86</v>
      </c>
      <c r="G254" s="4">
        <v>15</v>
      </c>
      <c r="H254" s="8">
        <v>5.95</v>
      </c>
      <c r="I254" s="4">
        <v>0</v>
      </c>
    </row>
    <row r="255" spans="1:9" x14ac:dyDescent="0.2">
      <c r="A255" s="2">
        <v>9</v>
      </c>
      <c r="B255" s="1" t="s">
        <v>73</v>
      </c>
      <c r="C255" s="4">
        <v>22</v>
      </c>
      <c r="D255" s="8">
        <v>3.07</v>
      </c>
      <c r="E255" s="4">
        <v>8</v>
      </c>
      <c r="F255" s="8">
        <v>1.76</v>
      </c>
      <c r="G255" s="4">
        <v>14</v>
      </c>
      <c r="H255" s="8">
        <v>5.56</v>
      </c>
      <c r="I255" s="4">
        <v>0</v>
      </c>
    </row>
    <row r="256" spans="1:9" x14ac:dyDescent="0.2">
      <c r="A256" s="2">
        <v>10</v>
      </c>
      <c r="B256" s="1" t="s">
        <v>77</v>
      </c>
      <c r="C256" s="4">
        <v>19</v>
      </c>
      <c r="D256" s="8">
        <v>2.65</v>
      </c>
      <c r="E256" s="4">
        <v>5</v>
      </c>
      <c r="F256" s="8">
        <v>1.1000000000000001</v>
      </c>
      <c r="G256" s="4">
        <v>14</v>
      </c>
      <c r="H256" s="8">
        <v>5.56</v>
      </c>
      <c r="I256" s="4">
        <v>0</v>
      </c>
    </row>
    <row r="257" spans="1:9" x14ac:dyDescent="0.2">
      <c r="A257" s="2">
        <v>11</v>
      </c>
      <c r="B257" s="1" t="s">
        <v>85</v>
      </c>
      <c r="C257" s="4">
        <v>17</v>
      </c>
      <c r="D257" s="8">
        <v>2.37</v>
      </c>
      <c r="E257" s="4">
        <v>4</v>
      </c>
      <c r="F257" s="8">
        <v>0.88</v>
      </c>
      <c r="G257" s="4">
        <v>13</v>
      </c>
      <c r="H257" s="8">
        <v>5.16</v>
      </c>
      <c r="I257" s="4">
        <v>0</v>
      </c>
    </row>
    <row r="258" spans="1:9" x14ac:dyDescent="0.2">
      <c r="A258" s="2">
        <v>12</v>
      </c>
      <c r="B258" s="1" t="s">
        <v>67</v>
      </c>
      <c r="C258" s="4">
        <v>15</v>
      </c>
      <c r="D258" s="8">
        <v>2.09</v>
      </c>
      <c r="E258" s="4">
        <v>11</v>
      </c>
      <c r="F258" s="8">
        <v>2.42</v>
      </c>
      <c r="G258" s="4">
        <v>3</v>
      </c>
      <c r="H258" s="8">
        <v>1.19</v>
      </c>
      <c r="I258" s="4">
        <v>0</v>
      </c>
    </row>
    <row r="259" spans="1:9" x14ac:dyDescent="0.2">
      <c r="A259" s="2">
        <v>13</v>
      </c>
      <c r="B259" s="1" t="s">
        <v>70</v>
      </c>
      <c r="C259" s="4">
        <v>13</v>
      </c>
      <c r="D259" s="8">
        <v>1.82</v>
      </c>
      <c r="E259" s="4">
        <v>10</v>
      </c>
      <c r="F259" s="8">
        <v>2.2000000000000002</v>
      </c>
      <c r="G259" s="4">
        <v>3</v>
      </c>
      <c r="H259" s="8">
        <v>1.19</v>
      </c>
      <c r="I259" s="4">
        <v>0</v>
      </c>
    </row>
    <row r="260" spans="1:9" x14ac:dyDescent="0.2">
      <c r="A260" s="2">
        <v>14</v>
      </c>
      <c r="B260" s="1" t="s">
        <v>59</v>
      </c>
      <c r="C260" s="4">
        <v>12</v>
      </c>
      <c r="D260" s="8">
        <v>1.68</v>
      </c>
      <c r="E260" s="4">
        <v>7</v>
      </c>
      <c r="F260" s="8">
        <v>1.54</v>
      </c>
      <c r="G260" s="4">
        <v>5</v>
      </c>
      <c r="H260" s="8">
        <v>1.98</v>
      </c>
      <c r="I260" s="4">
        <v>0</v>
      </c>
    </row>
    <row r="261" spans="1:9" x14ac:dyDescent="0.2">
      <c r="A261" s="2">
        <v>14</v>
      </c>
      <c r="B261" s="1" t="s">
        <v>63</v>
      </c>
      <c r="C261" s="4">
        <v>12</v>
      </c>
      <c r="D261" s="8">
        <v>1.68</v>
      </c>
      <c r="E261" s="4">
        <v>4</v>
      </c>
      <c r="F261" s="8">
        <v>0.88</v>
      </c>
      <c r="G261" s="4">
        <v>8</v>
      </c>
      <c r="H261" s="8">
        <v>3.17</v>
      </c>
      <c r="I261" s="4">
        <v>0</v>
      </c>
    </row>
    <row r="262" spans="1:9" x14ac:dyDescent="0.2">
      <c r="A262" s="2">
        <v>16</v>
      </c>
      <c r="B262" s="1" t="s">
        <v>75</v>
      </c>
      <c r="C262" s="4">
        <v>11</v>
      </c>
      <c r="D262" s="8">
        <v>1.54</v>
      </c>
      <c r="E262" s="4">
        <v>5</v>
      </c>
      <c r="F262" s="8">
        <v>1.1000000000000001</v>
      </c>
      <c r="G262" s="4">
        <v>6</v>
      </c>
      <c r="H262" s="8">
        <v>2.38</v>
      </c>
      <c r="I262" s="4">
        <v>0</v>
      </c>
    </row>
    <row r="263" spans="1:9" x14ac:dyDescent="0.2">
      <c r="A263" s="2">
        <v>16</v>
      </c>
      <c r="B263" s="1" t="s">
        <v>68</v>
      </c>
      <c r="C263" s="4">
        <v>11</v>
      </c>
      <c r="D263" s="8">
        <v>1.54</v>
      </c>
      <c r="E263" s="4">
        <v>10</v>
      </c>
      <c r="F263" s="8">
        <v>2.2000000000000002</v>
      </c>
      <c r="G263" s="4">
        <v>1</v>
      </c>
      <c r="H263" s="8">
        <v>0.4</v>
      </c>
      <c r="I263" s="4">
        <v>0</v>
      </c>
    </row>
    <row r="264" spans="1:9" x14ac:dyDescent="0.2">
      <c r="A264" s="2">
        <v>18</v>
      </c>
      <c r="B264" s="1" t="s">
        <v>54</v>
      </c>
      <c r="C264" s="4">
        <v>9</v>
      </c>
      <c r="D264" s="8">
        <v>1.26</v>
      </c>
      <c r="E264" s="4">
        <v>7</v>
      </c>
      <c r="F264" s="8">
        <v>1.54</v>
      </c>
      <c r="G264" s="4">
        <v>2</v>
      </c>
      <c r="H264" s="8">
        <v>0.79</v>
      </c>
      <c r="I264" s="4">
        <v>0</v>
      </c>
    </row>
    <row r="265" spans="1:9" x14ac:dyDescent="0.2">
      <c r="A265" s="2">
        <v>18</v>
      </c>
      <c r="B265" s="1" t="s">
        <v>74</v>
      </c>
      <c r="C265" s="4">
        <v>9</v>
      </c>
      <c r="D265" s="8">
        <v>1.26</v>
      </c>
      <c r="E265" s="4">
        <v>4</v>
      </c>
      <c r="F265" s="8">
        <v>0.88</v>
      </c>
      <c r="G265" s="4">
        <v>5</v>
      </c>
      <c r="H265" s="8">
        <v>1.98</v>
      </c>
      <c r="I265" s="4">
        <v>0</v>
      </c>
    </row>
    <row r="266" spans="1:9" x14ac:dyDescent="0.2">
      <c r="A266" s="2">
        <v>20</v>
      </c>
      <c r="B266" s="1" t="s">
        <v>71</v>
      </c>
      <c r="C266" s="4">
        <v>8</v>
      </c>
      <c r="D266" s="8">
        <v>1.1200000000000001</v>
      </c>
      <c r="E266" s="4">
        <v>1</v>
      </c>
      <c r="F266" s="8">
        <v>0.22</v>
      </c>
      <c r="G266" s="4">
        <v>7</v>
      </c>
      <c r="H266" s="8">
        <v>2.78</v>
      </c>
      <c r="I266" s="4">
        <v>0</v>
      </c>
    </row>
    <row r="267" spans="1:9" x14ac:dyDescent="0.2">
      <c r="A267" s="2">
        <v>20</v>
      </c>
      <c r="B267" s="1" t="s">
        <v>62</v>
      </c>
      <c r="C267" s="4">
        <v>8</v>
      </c>
      <c r="D267" s="8">
        <v>1.1200000000000001</v>
      </c>
      <c r="E267" s="4">
        <v>6</v>
      </c>
      <c r="F267" s="8">
        <v>1.32</v>
      </c>
      <c r="G267" s="4">
        <v>2</v>
      </c>
      <c r="H267" s="8">
        <v>0.79</v>
      </c>
      <c r="I267" s="4">
        <v>0</v>
      </c>
    </row>
    <row r="268" spans="1:9" x14ac:dyDescent="0.2">
      <c r="A268" s="1"/>
      <c r="C268" s="4"/>
      <c r="D268" s="8"/>
      <c r="E268" s="4"/>
      <c r="F268" s="8"/>
      <c r="G268" s="4"/>
      <c r="H268" s="8"/>
      <c r="I268" s="4"/>
    </row>
    <row r="269" spans="1:9" x14ac:dyDescent="0.2">
      <c r="A269" s="1" t="s">
        <v>12</v>
      </c>
      <c r="C269" s="4"/>
      <c r="D269" s="8"/>
      <c r="E269" s="4"/>
      <c r="F269" s="8"/>
      <c r="G269" s="4"/>
      <c r="H269" s="8"/>
      <c r="I269" s="4"/>
    </row>
    <row r="270" spans="1:9" x14ac:dyDescent="0.2">
      <c r="A270" s="2">
        <v>1</v>
      </c>
      <c r="B270" s="1" t="s">
        <v>65</v>
      </c>
      <c r="C270" s="4">
        <v>93</v>
      </c>
      <c r="D270" s="8">
        <v>11.11</v>
      </c>
      <c r="E270" s="4">
        <v>86</v>
      </c>
      <c r="F270" s="8">
        <v>16.600000000000001</v>
      </c>
      <c r="G270" s="4">
        <v>7</v>
      </c>
      <c r="H270" s="8">
        <v>2.36</v>
      </c>
      <c r="I270" s="4">
        <v>0</v>
      </c>
    </row>
    <row r="271" spans="1:9" x14ac:dyDescent="0.2">
      <c r="A271" s="2">
        <v>2</v>
      </c>
      <c r="B271" s="1" t="s">
        <v>66</v>
      </c>
      <c r="C271" s="4">
        <v>90</v>
      </c>
      <c r="D271" s="8">
        <v>10.75</v>
      </c>
      <c r="E271" s="4">
        <v>79</v>
      </c>
      <c r="F271" s="8">
        <v>15.25</v>
      </c>
      <c r="G271" s="4">
        <v>11</v>
      </c>
      <c r="H271" s="8">
        <v>3.72</v>
      </c>
      <c r="I271" s="4">
        <v>0</v>
      </c>
    </row>
    <row r="272" spans="1:9" x14ac:dyDescent="0.2">
      <c r="A272" s="2">
        <v>3</v>
      </c>
      <c r="B272" s="1" t="s">
        <v>51</v>
      </c>
      <c r="C272" s="4">
        <v>69</v>
      </c>
      <c r="D272" s="8">
        <v>8.24</v>
      </c>
      <c r="E272" s="4">
        <v>25</v>
      </c>
      <c r="F272" s="8">
        <v>4.83</v>
      </c>
      <c r="G272" s="4">
        <v>44</v>
      </c>
      <c r="H272" s="8">
        <v>14.86</v>
      </c>
      <c r="I272" s="4">
        <v>0</v>
      </c>
    </row>
    <row r="273" spans="1:9" x14ac:dyDescent="0.2">
      <c r="A273" s="2">
        <v>4</v>
      </c>
      <c r="B273" s="1" t="s">
        <v>60</v>
      </c>
      <c r="C273" s="4">
        <v>63</v>
      </c>
      <c r="D273" s="8">
        <v>7.53</v>
      </c>
      <c r="E273" s="4">
        <v>42</v>
      </c>
      <c r="F273" s="8">
        <v>8.11</v>
      </c>
      <c r="G273" s="4">
        <v>21</v>
      </c>
      <c r="H273" s="8">
        <v>7.09</v>
      </c>
      <c r="I273" s="4">
        <v>0</v>
      </c>
    </row>
    <row r="274" spans="1:9" x14ac:dyDescent="0.2">
      <c r="A274" s="2">
        <v>5</v>
      </c>
      <c r="B274" s="1" t="s">
        <v>58</v>
      </c>
      <c r="C274" s="4">
        <v>50</v>
      </c>
      <c r="D274" s="8">
        <v>5.97</v>
      </c>
      <c r="E274" s="4">
        <v>40</v>
      </c>
      <c r="F274" s="8">
        <v>7.72</v>
      </c>
      <c r="G274" s="4">
        <v>10</v>
      </c>
      <c r="H274" s="8">
        <v>3.38</v>
      </c>
      <c r="I274" s="4">
        <v>0</v>
      </c>
    </row>
    <row r="275" spans="1:9" x14ac:dyDescent="0.2">
      <c r="A275" s="2">
        <v>6</v>
      </c>
      <c r="B275" s="1" t="s">
        <v>52</v>
      </c>
      <c r="C275" s="4">
        <v>39</v>
      </c>
      <c r="D275" s="8">
        <v>4.66</v>
      </c>
      <c r="E275" s="4">
        <v>29</v>
      </c>
      <c r="F275" s="8">
        <v>5.6</v>
      </c>
      <c r="G275" s="4">
        <v>10</v>
      </c>
      <c r="H275" s="8">
        <v>3.38</v>
      </c>
      <c r="I275" s="4">
        <v>0</v>
      </c>
    </row>
    <row r="276" spans="1:9" x14ac:dyDescent="0.2">
      <c r="A276" s="2">
        <v>7</v>
      </c>
      <c r="B276" s="1" t="s">
        <v>61</v>
      </c>
      <c r="C276" s="4">
        <v>31</v>
      </c>
      <c r="D276" s="8">
        <v>3.7</v>
      </c>
      <c r="E276" s="4">
        <v>24</v>
      </c>
      <c r="F276" s="8">
        <v>4.63</v>
      </c>
      <c r="G276" s="4">
        <v>7</v>
      </c>
      <c r="H276" s="8">
        <v>2.36</v>
      </c>
      <c r="I276" s="4">
        <v>0</v>
      </c>
    </row>
    <row r="277" spans="1:9" x14ac:dyDescent="0.2">
      <c r="A277" s="2">
        <v>8</v>
      </c>
      <c r="B277" s="1" t="s">
        <v>53</v>
      </c>
      <c r="C277" s="4">
        <v>30</v>
      </c>
      <c r="D277" s="8">
        <v>3.58</v>
      </c>
      <c r="E277" s="4">
        <v>11</v>
      </c>
      <c r="F277" s="8">
        <v>2.12</v>
      </c>
      <c r="G277" s="4">
        <v>19</v>
      </c>
      <c r="H277" s="8">
        <v>6.42</v>
      </c>
      <c r="I277" s="4">
        <v>0</v>
      </c>
    </row>
    <row r="278" spans="1:9" x14ac:dyDescent="0.2">
      <c r="A278" s="2">
        <v>8</v>
      </c>
      <c r="B278" s="1" t="s">
        <v>67</v>
      </c>
      <c r="C278" s="4">
        <v>30</v>
      </c>
      <c r="D278" s="8">
        <v>3.58</v>
      </c>
      <c r="E278" s="4">
        <v>20</v>
      </c>
      <c r="F278" s="8">
        <v>3.86</v>
      </c>
      <c r="G278" s="4">
        <v>6</v>
      </c>
      <c r="H278" s="8">
        <v>2.0299999999999998</v>
      </c>
      <c r="I278" s="4">
        <v>0</v>
      </c>
    </row>
    <row r="279" spans="1:9" x14ac:dyDescent="0.2">
      <c r="A279" s="2">
        <v>10</v>
      </c>
      <c r="B279" s="1" t="s">
        <v>70</v>
      </c>
      <c r="C279" s="4">
        <v>29</v>
      </c>
      <c r="D279" s="8">
        <v>3.46</v>
      </c>
      <c r="E279" s="4">
        <v>22</v>
      </c>
      <c r="F279" s="8">
        <v>4.25</v>
      </c>
      <c r="G279" s="4">
        <v>7</v>
      </c>
      <c r="H279" s="8">
        <v>2.36</v>
      </c>
      <c r="I279" s="4">
        <v>0</v>
      </c>
    </row>
    <row r="280" spans="1:9" x14ac:dyDescent="0.2">
      <c r="A280" s="2">
        <v>11</v>
      </c>
      <c r="B280" s="1" t="s">
        <v>79</v>
      </c>
      <c r="C280" s="4">
        <v>25</v>
      </c>
      <c r="D280" s="8">
        <v>2.99</v>
      </c>
      <c r="E280" s="4">
        <v>0</v>
      </c>
      <c r="F280" s="8">
        <v>0</v>
      </c>
      <c r="G280" s="4">
        <v>25</v>
      </c>
      <c r="H280" s="8">
        <v>8.4499999999999993</v>
      </c>
      <c r="I280" s="4">
        <v>0</v>
      </c>
    </row>
    <row r="281" spans="1:9" x14ac:dyDescent="0.2">
      <c r="A281" s="2">
        <v>11</v>
      </c>
      <c r="B281" s="1" t="s">
        <v>69</v>
      </c>
      <c r="C281" s="4">
        <v>25</v>
      </c>
      <c r="D281" s="8">
        <v>2.99</v>
      </c>
      <c r="E281" s="4">
        <v>0</v>
      </c>
      <c r="F281" s="8">
        <v>0</v>
      </c>
      <c r="G281" s="4">
        <v>10</v>
      </c>
      <c r="H281" s="8">
        <v>3.38</v>
      </c>
      <c r="I281" s="4">
        <v>0</v>
      </c>
    </row>
    <row r="282" spans="1:9" x14ac:dyDescent="0.2">
      <c r="A282" s="2">
        <v>13</v>
      </c>
      <c r="B282" s="1" t="s">
        <v>64</v>
      </c>
      <c r="C282" s="4">
        <v>23</v>
      </c>
      <c r="D282" s="8">
        <v>2.75</v>
      </c>
      <c r="E282" s="4">
        <v>20</v>
      </c>
      <c r="F282" s="8">
        <v>3.86</v>
      </c>
      <c r="G282" s="4">
        <v>2</v>
      </c>
      <c r="H282" s="8">
        <v>0.68</v>
      </c>
      <c r="I282" s="4">
        <v>0</v>
      </c>
    </row>
    <row r="283" spans="1:9" x14ac:dyDescent="0.2">
      <c r="A283" s="2">
        <v>14</v>
      </c>
      <c r="B283" s="1" t="s">
        <v>59</v>
      </c>
      <c r="C283" s="4">
        <v>21</v>
      </c>
      <c r="D283" s="8">
        <v>2.5099999999999998</v>
      </c>
      <c r="E283" s="4">
        <v>14</v>
      </c>
      <c r="F283" s="8">
        <v>2.7</v>
      </c>
      <c r="G283" s="4">
        <v>7</v>
      </c>
      <c r="H283" s="8">
        <v>2.36</v>
      </c>
      <c r="I283" s="4">
        <v>0</v>
      </c>
    </row>
    <row r="284" spans="1:9" x14ac:dyDescent="0.2">
      <c r="A284" s="2">
        <v>15</v>
      </c>
      <c r="B284" s="1" t="s">
        <v>57</v>
      </c>
      <c r="C284" s="4">
        <v>16</v>
      </c>
      <c r="D284" s="8">
        <v>1.91</v>
      </c>
      <c r="E284" s="4">
        <v>12</v>
      </c>
      <c r="F284" s="8">
        <v>2.3199999999999998</v>
      </c>
      <c r="G284" s="4">
        <v>4</v>
      </c>
      <c r="H284" s="8">
        <v>1.35</v>
      </c>
      <c r="I284" s="4">
        <v>0</v>
      </c>
    </row>
    <row r="285" spans="1:9" x14ac:dyDescent="0.2">
      <c r="A285" s="2">
        <v>16</v>
      </c>
      <c r="B285" s="1" t="s">
        <v>68</v>
      </c>
      <c r="C285" s="4">
        <v>15</v>
      </c>
      <c r="D285" s="8">
        <v>1.79</v>
      </c>
      <c r="E285" s="4">
        <v>15</v>
      </c>
      <c r="F285" s="8">
        <v>2.9</v>
      </c>
      <c r="G285" s="4">
        <v>0</v>
      </c>
      <c r="H285" s="8">
        <v>0</v>
      </c>
      <c r="I285" s="4">
        <v>0</v>
      </c>
    </row>
    <row r="286" spans="1:9" x14ac:dyDescent="0.2">
      <c r="A286" s="2">
        <v>17</v>
      </c>
      <c r="B286" s="1" t="s">
        <v>83</v>
      </c>
      <c r="C286" s="4">
        <v>14</v>
      </c>
      <c r="D286" s="8">
        <v>1.67</v>
      </c>
      <c r="E286" s="4">
        <v>5</v>
      </c>
      <c r="F286" s="8">
        <v>0.97</v>
      </c>
      <c r="G286" s="4">
        <v>9</v>
      </c>
      <c r="H286" s="8">
        <v>3.04</v>
      </c>
      <c r="I286" s="4">
        <v>0</v>
      </c>
    </row>
    <row r="287" spans="1:9" x14ac:dyDescent="0.2">
      <c r="A287" s="2">
        <v>18</v>
      </c>
      <c r="B287" s="1" t="s">
        <v>63</v>
      </c>
      <c r="C287" s="4">
        <v>13</v>
      </c>
      <c r="D287" s="8">
        <v>1.55</v>
      </c>
      <c r="E287" s="4">
        <v>8</v>
      </c>
      <c r="F287" s="8">
        <v>1.54</v>
      </c>
      <c r="G287" s="4">
        <v>4</v>
      </c>
      <c r="H287" s="8">
        <v>1.35</v>
      </c>
      <c r="I287" s="4">
        <v>0</v>
      </c>
    </row>
    <row r="288" spans="1:9" x14ac:dyDescent="0.2">
      <c r="A288" s="2">
        <v>19</v>
      </c>
      <c r="B288" s="1" t="s">
        <v>62</v>
      </c>
      <c r="C288" s="4">
        <v>12</v>
      </c>
      <c r="D288" s="8">
        <v>1.43</v>
      </c>
      <c r="E288" s="4">
        <v>9</v>
      </c>
      <c r="F288" s="8">
        <v>1.74</v>
      </c>
      <c r="G288" s="4">
        <v>3</v>
      </c>
      <c r="H288" s="8">
        <v>1.01</v>
      </c>
      <c r="I288" s="4">
        <v>0</v>
      </c>
    </row>
    <row r="289" spans="1:9" x14ac:dyDescent="0.2">
      <c r="A289" s="2">
        <v>20</v>
      </c>
      <c r="B289" s="1" t="s">
        <v>86</v>
      </c>
      <c r="C289" s="4">
        <v>9</v>
      </c>
      <c r="D289" s="8">
        <v>1.08</v>
      </c>
      <c r="E289" s="4">
        <v>7</v>
      </c>
      <c r="F289" s="8">
        <v>1.35</v>
      </c>
      <c r="G289" s="4">
        <v>2</v>
      </c>
      <c r="H289" s="8">
        <v>0.68</v>
      </c>
      <c r="I289" s="4">
        <v>0</v>
      </c>
    </row>
    <row r="290" spans="1:9" x14ac:dyDescent="0.2">
      <c r="A290" s="1"/>
      <c r="C290" s="4"/>
      <c r="D290" s="8"/>
      <c r="E290" s="4"/>
      <c r="F290" s="8"/>
      <c r="G290" s="4"/>
      <c r="H290" s="8"/>
      <c r="I290" s="4"/>
    </row>
    <row r="291" spans="1:9" x14ac:dyDescent="0.2">
      <c r="A291" s="1" t="s">
        <v>13</v>
      </c>
      <c r="C291" s="4"/>
      <c r="D291" s="8"/>
      <c r="E291" s="4"/>
      <c r="F291" s="8"/>
      <c r="G291" s="4"/>
      <c r="H291" s="8"/>
      <c r="I291" s="4"/>
    </row>
    <row r="292" spans="1:9" x14ac:dyDescent="0.2">
      <c r="A292" s="2">
        <v>1</v>
      </c>
      <c r="B292" s="1" t="s">
        <v>61</v>
      </c>
      <c r="C292" s="4">
        <v>121</v>
      </c>
      <c r="D292" s="8">
        <v>15.73</v>
      </c>
      <c r="E292" s="4">
        <v>103</v>
      </c>
      <c r="F292" s="8">
        <v>22.34</v>
      </c>
      <c r="G292" s="4">
        <v>18</v>
      </c>
      <c r="H292" s="8">
        <v>6.04</v>
      </c>
      <c r="I292" s="4">
        <v>0</v>
      </c>
    </row>
    <row r="293" spans="1:9" x14ac:dyDescent="0.2">
      <c r="A293" s="2">
        <v>2</v>
      </c>
      <c r="B293" s="1" t="s">
        <v>66</v>
      </c>
      <c r="C293" s="4">
        <v>75</v>
      </c>
      <c r="D293" s="8">
        <v>9.75</v>
      </c>
      <c r="E293" s="4">
        <v>64</v>
      </c>
      <c r="F293" s="8">
        <v>13.88</v>
      </c>
      <c r="G293" s="4">
        <v>10</v>
      </c>
      <c r="H293" s="8">
        <v>3.36</v>
      </c>
      <c r="I293" s="4">
        <v>0</v>
      </c>
    </row>
    <row r="294" spans="1:9" x14ac:dyDescent="0.2">
      <c r="A294" s="2">
        <v>3</v>
      </c>
      <c r="B294" s="1" t="s">
        <v>65</v>
      </c>
      <c r="C294" s="4">
        <v>68</v>
      </c>
      <c r="D294" s="8">
        <v>8.84</v>
      </c>
      <c r="E294" s="4">
        <v>59</v>
      </c>
      <c r="F294" s="8">
        <v>12.8</v>
      </c>
      <c r="G294" s="4">
        <v>9</v>
      </c>
      <c r="H294" s="8">
        <v>3.02</v>
      </c>
      <c r="I294" s="4">
        <v>0</v>
      </c>
    </row>
    <row r="295" spans="1:9" x14ac:dyDescent="0.2">
      <c r="A295" s="2">
        <v>4</v>
      </c>
      <c r="B295" s="1" t="s">
        <v>60</v>
      </c>
      <c r="C295" s="4">
        <v>44</v>
      </c>
      <c r="D295" s="8">
        <v>5.72</v>
      </c>
      <c r="E295" s="4">
        <v>19</v>
      </c>
      <c r="F295" s="8">
        <v>4.12</v>
      </c>
      <c r="G295" s="4">
        <v>25</v>
      </c>
      <c r="H295" s="8">
        <v>8.39</v>
      </c>
      <c r="I295" s="4">
        <v>0</v>
      </c>
    </row>
    <row r="296" spans="1:9" x14ac:dyDescent="0.2">
      <c r="A296" s="2">
        <v>5</v>
      </c>
      <c r="B296" s="1" t="s">
        <v>51</v>
      </c>
      <c r="C296" s="4">
        <v>41</v>
      </c>
      <c r="D296" s="8">
        <v>5.33</v>
      </c>
      <c r="E296" s="4">
        <v>12</v>
      </c>
      <c r="F296" s="8">
        <v>2.6</v>
      </c>
      <c r="G296" s="4">
        <v>29</v>
      </c>
      <c r="H296" s="8">
        <v>9.73</v>
      </c>
      <c r="I296" s="4">
        <v>0</v>
      </c>
    </row>
    <row r="297" spans="1:9" x14ac:dyDescent="0.2">
      <c r="A297" s="2">
        <v>6</v>
      </c>
      <c r="B297" s="1" t="s">
        <v>53</v>
      </c>
      <c r="C297" s="4">
        <v>37</v>
      </c>
      <c r="D297" s="8">
        <v>4.8099999999999996</v>
      </c>
      <c r="E297" s="4">
        <v>16</v>
      </c>
      <c r="F297" s="8">
        <v>3.47</v>
      </c>
      <c r="G297" s="4">
        <v>21</v>
      </c>
      <c r="H297" s="8">
        <v>7.05</v>
      </c>
      <c r="I297" s="4">
        <v>0</v>
      </c>
    </row>
    <row r="298" spans="1:9" x14ac:dyDescent="0.2">
      <c r="A298" s="2">
        <v>7</v>
      </c>
      <c r="B298" s="1" t="s">
        <v>67</v>
      </c>
      <c r="C298" s="4">
        <v>34</v>
      </c>
      <c r="D298" s="8">
        <v>4.42</v>
      </c>
      <c r="E298" s="4">
        <v>26</v>
      </c>
      <c r="F298" s="8">
        <v>5.64</v>
      </c>
      <c r="G298" s="4">
        <v>8</v>
      </c>
      <c r="H298" s="8">
        <v>2.68</v>
      </c>
      <c r="I298" s="4">
        <v>0</v>
      </c>
    </row>
    <row r="299" spans="1:9" x14ac:dyDescent="0.2">
      <c r="A299" s="2">
        <v>8</v>
      </c>
      <c r="B299" s="1" t="s">
        <v>52</v>
      </c>
      <c r="C299" s="4">
        <v>29</v>
      </c>
      <c r="D299" s="8">
        <v>3.77</v>
      </c>
      <c r="E299" s="4">
        <v>15</v>
      </c>
      <c r="F299" s="8">
        <v>3.25</v>
      </c>
      <c r="G299" s="4">
        <v>14</v>
      </c>
      <c r="H299" s="8">
        <v>4.7</v>
      </c>
      <c r="I299" s="4">
        <v>0</v>
      </c>
    </row>
    <row r="300" spans="1:9" x14ac:dyDescent="0.2">
      <c r="A300" s="2">
        <v>9</v>
      </c>
      <c r="B300" s="1" t="s">
        <v>57</v>
      </c>
      <c r="C300" s="4">
        <v>28</v>
      </c>
      <c r="D300" s="8">
        <v>3.64</v>
      </c>
      <c r="E300" s="4">
        <v>11</v>
      </c>
      <c r="F300" s="8">
        <v>2.39</v>
      </c>
      <c r="G300" s="4">
        <v>17</v>
      </c>
      <c r="H300" s="8">
        <v>5.7</v>
      </c>
      <c r="I300" s="4">
        <v>0</v>
      </c>
    </row>
    <row r="301" spans="1:9" x14ac:dyDescent="0.2">
      <c r="A301" s="2">
        <v>10</v>
      </c>
      <c r="B301" s="1" t="s">
        <v>58</v>
      </c>
      <c r="C301" s="4">
        <v>24</v>
      </c>
      <c r="D301" s="8">
        <v>3.12</v>
      </c>
      <c r="E301" s="4">
        <v>17</v>
      </c>
      <c r="F301" s="8">
        <v>3.69</v>
      </c>
      <c r="G301" s="4">
        <v>7</v>
      </c>
      <c r="H301" s="8">
        <v>2.35</v>
      </c>
      <c r="I301" s="4">
        <v>0</v>
      </c>
    </row>
    <row r="302" spans="1:9" x14ac:dyDescent="0.2">
      <c r="A302" s="2">
        <v>11</v>
      </c>
      <c r="B302" s="1" t="s">
        <v>68</v>
      </c>
      <c r="C302" s="4">
        <v>20</v>
      </c>
      <c r="D302" s="8">
        <v>2.6</v>
      </c>
      <c r="E302" s="4">
        <v>16</v>
      </c>
      <c r="F302" s="8">
        <v>3.47</v>
      </c>
      <c r="G302" s="4">
        <v>4</v>
      </c>
      <c r="H302" s="8">
        <v>1.34</v>
      </c>
      <c r="I302" s="4">
        <v>0</v>
      </c>
    </row>
    <row r="303" spans="1:9" x14ac:dyDescent="0.2">
      <c r="A303" s="2">
        <v>11</v>
      </c>
      <c r="B303" s="1" t="s">
        <v>70</v>
      </c>
      <c r="C303" s="4">
        <v>20</v>
      </c>
      <c r="D303" s="8">
        <v>2.6</v>
      </c>
      <c r="E303" s="4">
        <v>16</v>
      </c>
      <c r="F303" s="8">
        <v>3.47</v>
      </c>
      <c r="G303" s="4">
        <v>4</v>
      </c>
      <c r="H303" s="8">
        <v>1.34</v>
      </c>
      <c r="I303" s="4">
        <v>0</v>
      </c>
    </row>
    <row r="304" spans="1:9" x14ac:dyDescent="0.2">
      <c r="A304" s="2">
        <v>13</v>
      </c>
      <c r="B304" s="1" t="s">
        <v>59</v>
      </c>
      <c r="C304" s="4">
        <v>19</v>
      </c>
      <c r="D304" s="8">
        <v>2.4700000000000002</v>
      </c>
      <c r="E304" s="4">
        <v>11</v>
      </c>
      <c r="F304" s="8">
        <v>2.39</v>
      </c>
      <c r="G304" s="4">
        <v>8</v>
      </c>
      <c r="H304" s="8">
        <v>2.68</v>
      </c>
      <c r="I304" s="4">
        <v>0</v>
      </c>
    </row>
    <row r="305" spans="1:9" x14ac:dyDescent="0.2">
      <c r="A305" s="2">
        <v>14</v>
      </c>
      <c r="B305" s="1" t="s">
        <v>62</v>
      </c>
      <c r="C305" s="4">
        <v>16</v>
      </c>
      <c r="D305" s="8">
        <v>2.08</v>
      </c>
      <c r="E305" s="4">
        <v>10</v>
      </c>
      <c r="F305" s="8">
        <v>2.17</v>
      </c>
      <c r="G305" s="4">
        <v>6</v>
      </c>
      <c r="H305" s="8">
        <v>2.0099999999999998</v>
      </c>
      <c r="I305" s="4">
        <v>0</v>
      </c>
    </row>
    <row r="306" spans="1:9" x14ac:dyDescent="0.2">
      <c r="A306" s="2">
        <v>14</v>
      </c>
      <c r="B306" s="1" t="s">
        <v>63</v>
      </c>
      <c r="C306" s="4">
        <v>16</v>
      </c>
      <c r="D306" s="8">
        <v>2.08</v>
      </c>
      <c r="E306" s="4">
        <v>9</v>
      </c>
      <c r="F306" s="8">
        <v>1.95</v>
      </c>
      <c r="G306" s="4">
        <v>7</v>
      </c>
      <c r="H306" s="8">
        <v>2.35</v>
      </c>
      <c r="I306" s="4">
        <v>0</v>
      </c>
    </row>
    <row r="307" spans="1:9" x14ac:dyDescent="0.2">
      <c r="A307" s="2">
        <v>16</v>
      </c>
      <c r="B307" s="1" t="s">
        <v>81</v>
      </c>
      <c r="C307" s="4">
        <v>12</v>
      </c>
      <c r="D307" s="8">
        <v>1.56</v>
      </c>
      <c r="E307" s="4">
        <v>7</v>
      </c>
      <c r="F307" s="8">
        <v>1.52</v>
      </c>
      <c r="G307" s="4">
        <v>5</v>
      </c>
      <c r="H307" s="8">
        <v>1.68</v>
      </c>
      <c r="I307" s="4">
        <v>0</v>
      </c>
    </row>
    <row r="308" spans="1:9" x14ac:dyDescent="0.2">
      <c r="A308" s="2">
        <v>17</v>
      </c>
      <c r="B308" s="1" t="s">
        <v>55</v>
      </c>
      <c r="C308" s="4">
        <v>11</v>
      </c>
      <c r="D308" s="8">
        <v>1.43</v>
      </c>
      <c r="E308" s="4">
        <v>5</v>
      </c>
      <c r="F308" s="8">
        <v>1.08</v>
      </c>
      <c r="G308" s="4">
        <v>6</v>
      </c>
      <c r="H308" s="8">
        <v>2.0099999999999998</v>
      </c>
      <c r="I308" s="4">
        <v>0</v>
      </c>
    </row>
    <row r="309" spans="1:9" x14ac:dyDescent="0.2">
      <c r="A309" s="2">
        <v>17</v>
      </c>
      <c r="B309" s="1" t="s">
        <v>83</v>
      </c>
      <c r="C309" s="4">
        <v>11</v>
      </c>
      <c r="D309" s="8">
        <v>1.43</v>
      </c>
      <c r="E309" s="4">
        <v>1</v>
      </c>
      <c r="F309" s="8">
        <v>0.22</v>
      </c>
      <c r="G309" s="4">
        <v>10</v>
      </c>
      <c r="H309" s="8">
        <v>3.36</v>
      </c>
      <c r="I309" s="4">
        <v>0</v>
      </c>
    </row>
    <row r="310" spans="1:9" x14ac:dyDescent="0.2">
      <c r="A310" s="2">
        <v>17</v>
      </c>
      <c r="B310" s="1" t="s">
        <v>71</v>
      </c>
      <c r="C310" s="4">
        <v>11</v>
      </c>
      <c r="D310" s="8">
        <v>1.43</v>
      </c>
      <c r="E310" s="4">
        <v>1</v>
      </c>
      <c r="F310" s="8">
        <v>0.22</v>
      </c>
      <c r="G310" s="4">
        <v>10</v>
      </c>
      <c r="H310" s="8">
        <v>3.36</v>
      </c>
      <c r="I310" s="4">
        <v>0</v>
      </c>
    </row>
    <row r="311" spans="1:9" x14ac:dyDescent="0.2">
      <c r="A311" s="2">
        <v>17</v>
      </c>
      <c r="B311" s="1" t="s">
        <v>87</v>
      </c>
      <c r="C311" s="4">
        <v>11</v>
      </c>
      <c r="D311" s="8">
        <v>1.43</v>
      </c>
      <c r="E311" s="4">
        <v>4</v>
      </c>
      <c r="F311" s="8">
        <v>0.87</v>
      </c>
      <c r="G311" s="4">
        <v>7</v>
      </c>
      <c r="H311" s="8">
        <v>2.35</v>
      </c>
      <c r="I311" s="4">
        <v>0</v>
      </c>
    </row>
    <row r="312" spans="1:9" x14ac:dyDescent="0.2">
      <c r="A312" s="1"/>
      <c r="C312" s="4"/>
      <c r="D312" s="8"/>
      <c r="E312" s="4"/>
      <c r="F312" s="8"/>
      <c r="G312" s="4"/>
      <c r="H312" s="8"/>
      <c r="I312" s="4"/>
    </row>
    <row r="313" spans="1:9" x14ac:dyDescent="0.2">
      <c r="A313" s="1" t="s">
        <v>14</v>
      </c>
      <c r="C313" s="4"/>
      <c r="D313" s="8"/>
      <c r="E313" s="4"/>
      <c r="F313" s="8"/>
      <c r="G313" s="4"/>
      <c r="H313" s="8"/>
      <c r="I313" s="4"/>
    </row>
    <row r="314" spans="1:9" x14ac:dyDescent="0.2">
      <c r="A314" s="2">
        <v>1</v>
      </c>
      <c r="B314" s="1" t="s">
        <v>66</v>
      </c>
      <c r="C314" s="4">
        <v>38</v>
      </c>
      <c r="D314" s="8">
        <v>8.32</v>
      </c>
      <c r="E314" s="4">
        <v>37</v>
      </c>
      <c r="F314" s="8">
        <v>12.85</v>
      </c>
      <c r="G314" s="4">
        <v>1</v>
      </c>
      <c r="H314" s="8">
        <v>0.65</v>
      </c>
      <c r="I314" s="4">
        <v>0</v>
      </c>
    </row>
    <row r="315" spans="1:9" x14ac:dyDescent="0.2">
      <c r="A315" s="2">
        <v>2</v>
      </c>
      <c r="B315" s="1" t="s">
        <v>65</v>
      </c>
      <c r="C315" s="4">
        <v>36</v>
      </c>
      <c r="D315" s="8">
        <v>7.88</v>
      </c>
      <c r="E315" s="4">
        <v>32</v>
      </c>
      <c r="F315" s="8">
        <v>11.11</v>
      </c>
      <c r="G315" s="4">
        <v>4</v>
      </c>
      <c r="H315" s="8">
        <v>2.61</v>
      </c>
      <c r="I315" s="4">
        <v>0</v>
      </c>
    </row>
    <row r="316" spans="1:9" x14ac:dyDescent="0.2">
      <c r="A316" s="2">
        <v>3</v>
      </c>
      <c r="B316" s="1" t="s">
        <v>51</v>
      </c>
      <c r="C316" s="4">
        <v>35</v>
      </c>
      <c r="D316" s="8">
        <v>7.66</v>
      </c>
      <c r="E316" s="4">
        <v>9</v>
      </c>
      <c r="F316" s="8">
        <v>3.13</v>
      </c>
      <c r="G316" s="4">
        <v>26</v>
      </c>
      <c r="H316" s="8">
        <v>16.989999999999998</v>
      </c>
      <c r="I316" s="4">
        <v>0</v>
      </c>
    </row>
    <row r="317" spans="1:9" x14ac:dyDescent="0.2">
      <c r="A317" s="2">
        <v>4</v>
      </c>
      <c r="B317" s="1" t="s">
        <v>55</v>
      </c>
      <c r="C317" s="4">
        <v>31</v>
      </c>
      <c r="D317" s="8">
        <v>6.78</v>
      </c>
      <c r="E317" s="4">
        <v>23</v>
      </c>
      <c r="F317" s="8">
        <v>7.99</v>
      </c>
      <c r="G317" s="4">
        <v>8</v>
      </c>
      <c r="H317" s="8">
        <v>5.23</v>
      </c>
      <c r="I317" s="4">
        <v>0</v>
      </c>
    </row>
    <row r="318" spans="1:9" x14ac:dyDescent="0.2">
      <c r="A318" s="2">
        <v>5</v>
      </c>
      <c r="B318" s="1" t="s">
        <v>60</v>
      </c>
      <c r="C318" s="4">
        <v>30</v>
      </c>
      <c r="D318" s="8">
        <v>6.56</v>
      </c>
      <c r="E318" s="4">
        <v>16</v>
      </c>
      <c r="F318" s="8">
        <v>5.56</v>
      </c>
      <c r="G318" s="4">
        <v>14</v>
      </c>
      <c r="H318" s="8">
        <v>9.15</v>
      </c>
      <c r="I318" s="4">
        <v>0</v>
      </c>
    </row>
    <row r="319" spans="1:9" x14ac:dyDescent="0.2">
      <c r="A319" s="2">
        <v>6</v>
      </c>
      <c r="B319" s="1" t="s">
        <v>58</v>
      </c>
      <c r="C319" s="4">
        <v>27</v>
      </c>
      <c r="D319" s="8">
        <v>5.91</v>
      </c>
      <c r="E319" s="4">
        <v>24</v>
      </c>
      <c r="F319" s="8">
        <v>8.33</v>
      </c>
      <c r="G319" s="4">
        <v>2</v>
      </c>
      <c r="H319" s="8">
        <v>1.31</v>
      </c>
      <c r="I319" s="4">
        <v>1</v>
      </c>
    </row>
    <row r="320" spans="1:9" x14ac:dyDescent="0.2">
      <c r="A320" s="2">
        <v>7</v>
      </c>
      <c r="B320" s="1" t="s">
        <v>52</v>
      </c>
      <c r="C320" s="4">
        <v>25</v>
      </c>
      <c r="D320" s="8">
        <v>5.47</v>
      </c>
      <c r="E320" s="4">
        <v>16</v>
      </c>
      <c r="F320" s="8">
        <v>5.56</v>
      </c>
      <c r="G320" s="4">
        <v>9</v>
      </c>
      <c r="H320" s="8">
        <v>5.88</v>
      </c>
      <c r="I320" s="4">
        <v>0</v>
      </c>
    </row>
    <row r="321" spans="1:9" x14ac:dyDescent="0.2">
      <c r="A321" s="2">
        <v>8</v>
      </c>
      <c r="B321" s="1" t="s">
        <v>56</v>
      </c>
      <c r="C321" s="4">
        <v>22</v>
      </c>
      <c r="D321" s="8">
        <v>4.8099999999999996</v>
      </c>
      <c r="E321" s="4">
        <v>11</v>
      </c>
      <c r="F321" s="8">
        <v>3.82</v>
      </c>
      <c r="G321" s="4">
        <v>11</v>
      </c>
      <c r="H321" s="8">
        <v>7.19</v>
      </c>
      <c r="I321" s="4">
        <v>0</v>
      </c>
    </row>
    <row r="322" spans="1:9" x14ac:dyDescent="0.2">
      <c r="A322" s="2">
        <v>9</v>
      </c>
      <c r="B322" s="1" t="s">
        <v>67</v>
      </c>
      <c r="C322" s="4">
        <v>17</v>
      </c>
      <c r="D322" s="8">
        <v>3.72</v>
      </c>
      <c r="E322" s="4">
        <v>8</v>
      </c>
      <c r="F322" s="8">
        <v>2.78</v>
      </c>
      <c r="G322" s="4">
        <v>2</v>
      </c>
      <c r="H322" s="8">
        <v>1.31</v>
      </c>
      <c r="I322" s="4">
        <v>0</v>
      </c>
    </row>
    <row r="323" spans="1:9" x14ac:dyDescent="0.2">
      <c r="A323" s="2">
        <v>10</v>
      </c>
      <c r="B323" s="1" t="s">
        <v>53</v>
      </c>
      <c r="C323" s="4">
        <v>15</v>
      </c>
      <c r="D323" s="8">
        <v>3.28</v>
      </c>
      <c r="E323" s="4">
        <v>7</v>
      </c>
      <c r="F323" s="8">
        <v>2.4300000000000002</v>
      </c>
      <c r="G323" s="4">
        <v>8</v>
      </c>
      <c r="H323" s="8">
        <v>5.23</v>
      </c>
      <c r="I323" s="4">
        <v>0</v>
      </c>
    </row>
    <row r="324" spans="1:9" x14ac:dyDescent="0.2">
      <c r="A324" s="2">
        <v>11</v>
      </c>
      <c r="B324" s="1" t="s">
        <v>57</v>
      </c>
      <c r="C324" s="4">
        <v>14</v>
      </c>
      <c r="D324" s="8">
        <v>3.06</v>
      </c>
      <c r="E324" s="4">
        <v>13</v>
      </c>
      <c r="F324" s="8">
        <v>4.51</v>
      </c>
      <c r="G324" s="4">
        <v>1</v>
      </c>
      <c r="H324" s="8">
        <v>0.65</v>
      </c>
      <c r="I324" s="4">
        <v>0</v>
      </c>
    </row>
    <row r="325" spans="1:9" x14ac:dyDescent="0.2">
      <c r="A325" s="2">
        <v>12</v>
      </c>
      <c r="B325" s="1" t="s">
        <v>68</v>
      </c>
      <c r="C325" s="4">
        <v>13</v>
      </c>
      <c r="D325" s="8">
        <v>2.84</v>
      </c>
      <c r="E325" s="4">
        <v>10</v>
      </c>
      <c r="F325" s="8">
        <v>3.47</v>
      </c>
      <c r="G325" s="4">
        <v>2</v>
      </c>
      <c r="H325" s="8">
        <v>1.31</v>
      </c>
      <c r="I325" s="4">
        <v>0</v>
      </c>
    </row>
    <row r="326" spans="1:9" x14ac:dyDescent="0.2">
      <c r="A326" s="2">
        <v>13</v>
      </c>
      <c r="B326" s="1" t="s">
        <v>59</v>
      </c>
      <c r="C326" s="4">
        <v>11</v>
      </c>
      <c r="D326" s="8">
        <v>2.41</v>
      </c>
      <c r="E326" s="4">
        <v>7</v>
      </c>
      <c r="F326" s="8">
        <v>2.4300000000000002</v>
      </c>
      <c r="G326" s="4">
        <v>4</v>
      </c>
      <c r="H326" s="8">
        <v>2.61</v>
      </c>
      <c r="I326" s="4">
        <v>0</v>
      </c>
    </row>
    <row r="327" spans="1:9" x14ac:dyDescent="0.2">
      <c r="A327" s="2">
        <v>13</v>
      </c>
      <c r="B327" s="1" t="s">
        <v>63</v>
      </c>
      <c r="C327" s="4">
        <v>11</v>
      </c>
      <c r="D327" s="8">
        <v>2.41</v>
      </c>
      <c r="E327" s="4">
        <v>6</v>
      </c>
      <c r="F327" s="8">
        <v>2.08</v>
      </c>
      <c r="G327" s="4">
        <v>3</v>
      </c>
      <c r="H327" s="8">
        <v>1.96</v>
      </c>
      <c r="I327" s="4">
        <v>0</v>
      </c>
    </row>
    <row r="328" spans="1:9" x14ac:dyDescent="0.2">
      <c r="A328" s="2">
        <v>15</v>
      </c>
      <c r="B328" s="1" t="s">
        <v>61</v>
      </c>
      <c r="C328" s="4">
        <v>10</v>
      </c>
      <c r="D328" s="8">
        <v>2.19</v>
      </c>
      <c r="E328" s="4">
        <v>5</v>
      </c>
      <c r="F328" s="8">
        <v>1.74</v>
      </c>
      <c r="G328" s="4">
        <v>4</v>
      </c>
      <c r="H328" s="8">
        <v>2.61</v>
      </c>
      <c r="I328" s="4">
        <v>0</v>
      </c>
    </row>
    <row r="329" spans="1:9" x14ac:dyDescent="0.2">
      <c r="A329" s="2">
        <v>16</v>
      </c>
      <c r="B329" s="1" t="s">
        <v>70</v>
      </c>
      <c r="C329" s="4">
        <v>9</v>
      </c>
      <c r="D329" s="8">
        <v>1.97</v>
      </c>
      <c r="E329" s="4">
        <v>6</v>
      </c>
      <c r="F329" s="8">
        <v>2.08</v>
      </c>
      <c r="G329" s="4">
        <v>3</v>
      </c>
      <c r="H329" s="8">
        <v>1.96</v>
      </c>
      <c r="I329" s="4">
        <v>0</v>
      </c>
    </row>
    <row r="330" spans="1:9" x14ac:dyDescent="0.2">
      <c r="A330" s="2">
        <v>17</v>
      </c>
      <c r="B330" s="1" t="s">
        <v>89</v>
      </c>
      <c r="C330" s="4">
        <v>7</v>
      </c>
      <c r="D330" s="8">
        <v>1.53</v>
      </c>
      <c r="E330" s="4">
        <v>5</v>
      </c>
      <c r="F330" s="8">
        <v>1.74</v>
      </c>
      <c r="G330" s="4">
        <v>2</v>
      </c>
      <c r="H330" s="8">
        <v>1.31</v>
      </c>
      <c r="I330" s="4">
        <v>0</v>
      </c>
    </row>
    <row r="331" spans="1:9" x14ac:dyDescent="0.2">
      <c r="A331" s="2">
        <v>17</v>
      </c>
      <c r="B331" s="1" t="s">
        <v>80</v>
      </c>
      <c r="C331" s="4">
        <v>7</v>
      </c>
      <c r="D331" s="8">
        <v>1.53</v>
      </c>
      <c r="E331" s="4">
        <v>3</v>
      </c>
      <c r="F331" s="8">
        <v>1.04</v>
      </c>
      <c r="G331" s="4">
        <v>4</v>
      </c>
      <c r="H331" s="8">
        <v>2.61</v>
      </c>
      <c r="I331" s="4">
        <v>0</v>
      </c>
    </row>
    <row r="332" spans="1:9" x14ac:dyDescent="0.2">
      <c r="A332" s="2">
        <v>19</v>
      </c>
      <c r="B332" s="1" t="s">
        <v>88</v>
      </c>
      <c r="C332" s="4">
        <v>6</v>
      </c>
      <c r="D332" s="8">
        <v>1.31</v>
      </c>
      <c r="E332" s="4">
        <v>2</v>
      </c>
      <c r="F332" s="8">
        <v>0.69</v>
      </c>
      <c r="G332" s="4">
        <v>4</v>
      </c>
      <c r="H332" s="8">
        <v>2.61</v>
      </c>
      <c r="I332" s="4">
        <v>0</v>
      </c>
    </row>
    <row r="333" spans="1:9" x14ac:dyDescent="0.2">
      <c r="A333" s="2">
        <v>19</v>
      </c>
      <c r="B333" s="1" t="s">
        <v>90</v>
      </c>
      <c r="C333" s="4">
        <v>6</v>
      </c>
      <c r="D333" s="8">
        <v>1.31</v>
      </c>
      <c r="E333" s="4">
        <v>1</v>
      </c>
      <c r="F333" s="8">
        <v>0.35</v>
      </c>
      <c r="G333" s="4">
        <v>4</v>
      </c>
      <c r="H333" s="8">
        <v>2.61</v>
      </c>
      <c r="I333" s="4">
        <v>0</v>
      </c>
    </row>
    <row r="334" spans="1:9" x14ac:dyDescent="0.2">
      <c r="A334" s="2">
        <v>19</v>
      </c>
      <c r="B334" s="1" t="s">
        <v>69</v>
      </c>
      <c r="C334" s="4">
        <v>6</v>
      </c>
      <c r="D334" s="8">
        <v>1.31</v>
      </c>
      <c r="E334" s="4">
        <v>0</v>
      </c>
      <c r="F334" s="8">
        <v>0</v>
      </c>
      <c r="G334" s="4">
        <v>4</v>
      </c>
      <c r="H334" s="8">
        <v>2.61</v>
      </c>
      <c r="I334" s="4">
        <v>0</v>
      </c>
    </row>
    <row r="335" spans="1:9" x14ac:dyDescent="0.2">
      <c r="A335" s="1"/>
      <c r="C335" s="4"/>
      <c r="D335" s="8"/>
      <c r="E335" s="4"/>
      <c r="F335" s="8"/>
      <c r="G335" s="4"/>
      <c r="H335" s="8"/>
      <c r="I335" s="4"/>
    </row>
    <row r="336" spans="1:9" x14ac:dyDescent="0.2">
      <c r="A336" s="1" t="s">
        <v>15</v>
      </c>
      <c r="C336" s="4"/>
      <c r="D336" s="8"/>
      <c r="E336" s="4"/>
      <c r="F336" s="8"/>
      <c r="G336" s="4"/>
      <c r="H336" s="8"/>
      <c r="I336" s="4"/>
    </row>
    <row r="337" spans="1:9" x14ac:dyDescent="0.2">
      <c r="A337" s="2">
        <v>1</v>
      </c>
      <c r="B337" s="1" t="s">
        <v>64</v>
      </c>
      <c r="C337" s="4">
        <v>13</v>
      </c>
      <c r="D337" s="8">
        <v>28.26</v>
      </c>
      <c r="E337" s="4">
        <v>10</v>
      </c>
      <c r="F337" s="8">
        <v>43.48</v>
      </c>
      <c r="G337" s="4">
        <v>3</v>
      </c>
      <c r="H337" s="8">
        <v>15</v>
      </c>
      <c r="I337" s="4">
        <v>0</v>
      </c>
    </row>
    <row r="338" spans="1:9" x14ac:dyDescent="0.2">
      <c r="A338" s="2">
        <v>2</v>
      </c>
      <c r="B338" s="1" t="s">
        <v>51</v>
      </c>
      <c r="C338" s="4">
        <v>7</v>
      </c>
      <c r="D338" s="8">
        <v>15.22</v>
      </c>
      <c r="E338" s="4">
        <v>0</v>
      </c>
      <c r="F338" s="8">
        <v>0</v>
      </c>
      <c r="G338" s="4">
        <v>7</v>
      </c>
      <c r="H338" s="8">
        <v>35</v>
      </c>
      <c r="I338" s="4">
        <v>0</v>
      </c>
    </row>
    <row r="339" spans="1:9" x14ac:dyDescent="0.2">
      <c r="A339" s="2">
        <v>3</v>
      </c>
      <c r="B339" s="1" t="s">
        <v>60</v>
      </c>
      <c r="C339" s="4">
        <v>4</v>
      </c>
      <c r="D339" s="8">
        <v>8.6999999999999993</v>
      </c>
      <c r="E339" s="4">
        <v>4</v>
      </c>
      <c r="F339" s="8">
        <v>17.39</v>
      </c>
      <c r="G339" s="4">
        <v>0</v>
      </c>
      <c r="H339" s="8">
        <v>0</v>
      </c>
      <c r="I339" s="4">
        <v>0</v>
      </c>
    </row>
    <row r="340" spans="1:9" x14ac:dyDescent="0.2">
      <c r="A340" s="2">
        <v>3</v>
      </c>
      <c r="B340" s="1" t="s">
        <v>65</v>
      </c>
      <c r="C340" s="4">
        <v>4</v>
      </c>
      <c r="D340" s="8">
        <v>8.6999999999999993</v>
      </c>
      <c r="E340" s="4">
        <v>1</v>
      </c>
      <c r="F340" s="8">
        <v>4.3499999999999996</v>
      </c>
      <c r="G340" s="4">
        <v>3</v>
      </c>
      <c r="H340" s="8">
        <v>15</v>
      </c>
      <c r="I340" s="4">
        <v>0</v>
      </c>
    </row>
    <row r="341" spans="1:9" x14ac:dyDescent="0.2">
      <c r="A341" s="2">
        <v>5</v>
      </c>
      <c r="B341" s="1" t="s">
        <v>90</v>
      </c>
      <c r="C341" s="4">
        <v>3</v>
      </c>
      <c r="D341" s="8">
        <v>6.52</v>
      </c>
      <c r="E341" s="4">
        <v>1</v>
      </c>
      <c r="F341" s="8">
        <v>4.3499999999999996</v>
      </c>
      <c r="G341" s="4">
        <v>1</v>
      </c>
      <c r="H341" s="8">
        <v>5</v>
      </c>
      <c r="I341" s="4">
        <v>0</v>
      </c>
    </row>
    <row r="342" spans="1:9" x14ac:dyDescent="0.2">
      <c r="A342" s="2">
        <v>6</v>
      </c>
      <c r="B342" s="1" t="s">
        <v>91</v>
      </c>
      <c r="C342" s="4">
        <v>2</v>
      </c>
      <c r="D342" s="8">
        <v>4.3499999999999996</v>
      </c>
      <c r="E342" s="4">
        <v>0</v>
      </c>
      <c r="F342" s="8">
        <v>0</v>
      </c>
      <c r="G342" s="4">
        <v>2</v>
      </c>
      <c r="H342" s="8">
        <v>10</v>
      </c>
      <c r="I342" s="4">
        <v>0</v>
      </c>
    </row>
    <row r="343" spans="1:9" x14ac:dyDescent="0.2">
      <c r="A343" s="2">
        <v>6</v>
      </c>
      <c r="B343" s="1" t="s">
        <v>58</v>
      </c>
      <c r="C343" s="4">
        <v>2</v>
      </c>
      <c r="D343" s="8">
        <v>4.3499999999999996</v>
      </c>
      <c r="E343" s="4">
        <v>2</v>
      </c>
      <c r="F343" s="8">
        <v>8.6999999999999993</v>
      </c>
      <c r="G343" s="4">
        <v>0</v>
      </c>
      <c r="H343" s="8">
        <v>0</v>
      </c>
      <c r="I343" s="4">
        <v>0</v>
      </c>
    </row>
    <row r="344" spans="1:9" x14ac:dyDescent="0.2">
      <c r="A344" s="2">
        <v>6</v>
      </c>
      <c r="B344" s="1" t="s">
        <v>66</v>
      </c>
      <c r="C344" s="4">
        <v>2</v>
      </c>
      <c r="D344" s="8">
        <v>4.3499999999999996</v>
      </c>
      <c r="E344" s="4">
        <v>0</v>
      </c>
      <c r="F344" s="8">
        <v>0</v>
      </c>
      <c r="G344" s="4">
        <v>1</v>
      </c>
      <c r="H344" s="8">
        <v>5</v>
      </c>
      <c r="I344" s="4">
        <v>1</v>
      </c>
    </row>
    <row r="345" spans="1:9" x14ac:dyDescent="0.2">
      <c r="A345" s="2">
        <v>9</v>
      </c>
      <c r="B345" s="1" t="s">
        <v>52</v>
      </c>
      <c r="C345" s="4">
        <v>1</v>
      </c>
      <c r="D345" s="8">
        <v>2.17</v>
      </c>
      <c r="E345" s="4">
        <v>1</v>
      </c>
      <c r="F345" s="8">
        <v>4.3499999999999996</v>
      </c>
      <c r="G345" s="4">
        <v>0</v>
      </c>
      <c r="H345" s="8">
        <v>0</v>
      </c>
      <c r="I345" s="4">
        <v>0</v>
      </c>
    </row>
    <row r="346" spans="1:9" x14ac:dyDescent="0.2">
      <c r="A346" s="2">
        <v>9</v>
      </c>
      <c r="B346" s="1" t="s">
        <v>78</v>
      </c>
      <c r="C346" s="4">
        <v>1</v>
      </c>
      <c r="D346" s="8">
        <v>2.17</v>
      </c>
      <c r="E346" s="4">
        <v>0</v>
      </c>
      <c r="F346" s="8">
        <v>0</v>
      </c>
      <c r="G346" s="4">
        <v>1</v>
      </c>
      <c r="H346" s="8">
        <v>5</v>
      </c>
      <c r="I346" s="4">
        <v>0</v>
      </c>
    </row>
    <row r="347" spans="1:9" x14ac:dyDescent="0.2">
      <c r="A347" s="2">
        <v>9</v>
      </c>
      <c r="B347" s="1" t="s">
        <v>82</v>
      </c>
      <c r="C347" s="4">
        <v>1</v>
      </c>
      <c r="D347" s="8">
        <v>2.17</v>
      </c>
      <c r="E347" s="4">
        <v>1</v>
      </c>
      <c r="F347" s="8">
        <v>4.3499999999999996</v>
      </c>
      <c r="G347" s="4">
        <v>0</v>
      </c>
      <c r="H347" s="8">
        <v>0</v>
      </c>
      <c r="I347" s="4">
        <v>0</v>
      </c>
    </row>
    <row r="348" spans="1:9" x14ac:dyDescent="0.2">
      <c r="A348" s="2">
        <v>9</v>
      </c>
      <c r="B348" s="1" t="s">
        <v>92</v>
      </c>
      <c r="C348" s="4">
        <v>1</v>
      </c>
      <c r="D348" s="8">
        <v>2.17</v>
      </c>
      <c r="E348" s="4">
        <v>0</v>
      </c>
      <c r="F348" s="8">
        <v>0</v>
      </c>
      <c r="G348" s="4">
        <v>1</v>
      </c>
      <c r="H348" s="8">
        <v>5</v>
      </c>
      <c r="I348" s="4">
        <v>0</v>
      </c>
    </row>
    <row r="349" spans="1:9" x14ac:dyDescent="0.2">
      <c r="A349" s="2">
        <v>9</v>
      </c>
      <c r="B349" s="1" t="s">
        <v>87</v>
      </c>
      <c r="C349" s="4">
        <v>1</v>
      </c>
      <c r="D349" s="8">
        <v>2.17</v>
      </c>
      <c r="E349" s="4">
        <v>1</v>
      </c>
      <c r="F349" s="8">
        <v>4.3499999999999996</v>
      </c>
      <c r="G349" s="4">
        <v>0</v>
      </c>
      <c r="H349" s="8">
        <v>0</v>
      </c>
      <c r="I349" s="4">
        <v>0</v>
      </c>
    </row>
    <row r="350" spans="1:9" x14ac:dyDescent="0.2">
      <c r="A350" s="2">
        <v>9</v>
      </c>
      <c r="B350" s="1" t="s">
        <v>93</v>
      </c>
      <c r="C350" s="4">
        <v>1</v>
      </c>
      <c r="D350" s="8">
        <v>2.17</v>
      </c>
      <c r="E350" s="4">
        <v>0</v>
      </c>
      <c r="F350" s="8">
        <v>0</v>
      </c>
      <c r="G350" s="4">
        <v>1</v>
      </c>
      <c r="H350" s="8">
        <v>5</v>
      </c>
      <c r="I350" s="4">
        <v>0</v>
      </c>
    </row>
    <row r="351" spans="1:9" x14ac:dyDescent="0.2">
      <c r="A351" s="2">
        <v>9</v>
      </c>
      <c r="B351" s="1" t="s">
        <v>62</v>
      </c>
      <c r="C351" s="4">
        <v>1</v>
      </c>
      <c r="D351" s="8">
        <v>2.17</v>
      </c>
      <c r="E351" s="4">
        <v>1</v>
      </c>
      <c r="F351" s="8">
        <v>4.3499999999999996</v>
      </c>
      <c r="G351" s="4">
        <v>0</v>
      </c>
      <c r="H351" s="8">
        <v>0</v>
      </c>
      <c r="I351" s="4">
        <v>0</v>
      </c>
    </row>
    <row r="352" spans="1:9" x14ac:dyDescent="0.2">
      <c r="A352" s="2">
        <v>9</v>
      </c>
      <c r="B352" s="1" t="s">
        <v>63</v>
      </c>
      <c r="C352" s="4">
        <v>1</v>
      </c>
      <c r="D352" s="8">
        <v>2.17</v>
      </c>
      <c r="E352" s="4">
        <v>0</v>
      </c>
      <c r="F352" s="8">
        <v>0</v>
      </c>
      <c r="G352" s="4">
        <v>0</v>
      </c>
      <c r="H352" s="8">
        <v>0</v>
      </c>
      <c r="I352" s="4">
        <v>0</v>
      </c>
    </row>
    <row r="353" spans="1:9" x14ac:dyDescent="0.2">
      <c r="A353" s="2">
        <v>9</v>
      </c>
      <c r="B353" s="1" t="s">
        <v>84</v>
      </c>
      <c r="C353" s="4">
        <v>1</v>
      </c>
      <c r="D353" s="8">
        <v>2.17</v>
      </c>
      <c r="E353" s="4">
        <v>1</v>
      </c>
      <c r="F353" s="8">
        <v>4.3499999999999996</v>
      </c>
      <c r="G353" s="4">
        <v>0</v>
      </c>
      <c r="H353" s="8">
        <v>0</v>
      </c>
      <c r="I353" s="4">
        <v>0</v>
      </c>
    </row>
    <row r="354" spans="1:9" x14ac:dyDescent="0.2">
      <c r="A354" s="1"/>
      <c r="C354" s="4"/>
      <c r="D354" s="8"/>
      <c r="E354" s="4"/>
      <c r="F354" s="8"/>
      <c r="G354" s="4"/>
      <c r="H354" s="8"/>
      <c r="I354" s="4"/>
    </row>
    <row r="355" spans="1:9" x14ac:dyDescent="0.2">
      <c r="A355" s="1" t="s">
        <v>16</v>
      </c>
      <c r="C355" s="4"/>
      <c r="D355" s="8"/>
      <c r="E355" s="4"/>
      <c r="F355" s="8"/>
      <c r="G355" s="4"/>
      <c r="H355" s="8"/>
      <c r="I355" s="4"/>
    </row>
    <row r="356" spans="1:9" x14ac:dyDescent="0.2">
      <c r="A356" s="2">
        <v>1</v>
      </c>
      <c r="B356" s="1" t="s">
        <v>60</v>
      </c>
      <c r="C356" s="4">
        <v>60</v>
      </c>
      <c r="D356" s="8">
        <v>14.74</v>
      </c>
      <c r="E356" s="4">
        <v>38</v>
      </c>
      <c r="F356" s="8">
        <v>13.57</v>
      </c>
      <c r="G356" s="4">
        <v>22</v>
      </c>
      <c r="H356" s="8">
        <v>18.97</v>
      </c>
      <c r="I356" s="4">
        <v>0</v>
      </c>
    </row>
    <row r="357" spans="1:9" x14ac:dyDescent="0.2">
      <c r="A357" s="2">
        <v>2</v>
      </c>
      <c r="B357" s="1" t="s">
        <v>51</v>
      </c>
      <c r="C357" s="4">
        <v>39</v>
      </c>
      <c r="D357" s="8">
        <v>9.58</v>
      </c>
      <c r="E357" s="4">
        <v>18</v>
      </c>
      <c r="F357" s="8">
        <v>6.43</v>
      </c>
      <c r="G357" s="4">
        <v>21</v>
      </c>
      <c r="H357" s="8">
        <v>18.100000000000001</v>
      </c>
      <c r="I357" s="4">
        <v>0</v>
      </c>
    </row>
    <row r="358" spans="1:9" x14ac:dyDescent="0.2">
      <c r="A358" s="2">
        <v>2</v>
      </c>
      <c r="B358" s="1" t="s">
        <v>66</v>
      </c>
      <c r="C358" s="4">
        <v>39</v>
      </c>
      <c r="D358" s="8">
        <v>9.58</v>
      </c>
      <c r="E358" s="4">
        <v>36</v>
      </c>
      <c r="F358" s="8">
        <v>12.86</v>
      </c>
      <c r="G358" s="4">
        <v>2</v>
      </c>
      <c r="H358" s="8">
        <v>1.72</v>
      </c>
      <c r="I358" s="4">
        <v>1</v>
      </c>
    </row>
    <row r="359" spans="1:9" x14ac:dyDescent="0.2">
      <c r="A359" s="2">
        <v>4</v>
      </c>
      <c r="B359" s="1" t="s">
        <v>65</v>
      </c>
      <c r="C359" s="4">
        <v>33</v>
      </c>
      <c r="D359" s="8">
        <v>8.11</v>
      </c>
      <c r="E359" s="4">
        <v>31</v>
      </c>
      <c r="F359" s="8">
        <v>11.07</v>
      </c>
      <c r="G359" s="4">
        <v>2</v>
      </c>
      <c r="H359" s="8">
        <v>1.72</v>
      </c>
      <c r="I359" s="4">
        <v>0</v>
      </c>
    </row>
    <row r="360" spans="1:9" x14ac:dyDescent="0.2">
      <c r="A360" s="2">
        <v>5</v>
      </c>
      <c r="B360" s="1" t="s">
        <v>58</v>
      </c>
      <c r="C360" s="4">
        <v>32</v>
      </c>
      <c r="D360" s="8">
        <v>7.86</v>
      </c>
      <c r="E360" s="4">
        <v>29</v>
      </c>
      <c r="F360" s="8">
        <v>10.36</v>
      </c>
      <c r="G360" s="4">
        <v>3</v>
      </c>
      <c r="H360" s="8">
        <v>2.59</v>
      </c>
      <c r="I360" s="4">
        <v>0</v>
      </c>
    </row>
    <row r="361" spans="1:9" x14ac:dyDescent="0.2">
      <c r="A361" s="2">
        <v>6</v>
      </c>
      <c r="B361" s="1" t="s">
        <v>52</v>
      </c>
      <c r="C361" s="4">
        <v>20</v>
      </c>
      <c r="D361" s="8">
        <v>4.91</v>
      </c>
      <c r="E361" s="4">
        <v>19</v>
      </c>
      <c r="F361" s="8">
        <v>6.79</v>
      </c>
      <c r="G361" s="4">
        <v>1</v>
      </c>
      <c r="H361" s="8">
        <v>0.86</v>
      </c>
      <c r="I361" s="4">
        <v>0</v>
      </c>
    </row>
    <row r="362" spans="1:9" x14ac:dyDescent="0.2">
      <c r="A362" s="2">
        <v>7</v>
      </c>
      <c r="B362" s="1" t="s">
        <v>64</v>
      </c>
      <c r="C362" s="4">
        <v>17</v>
      </c>
      <c r="D362" s="8">
        <v>4.18</v>
      </c>
      <c r="E362" s="4">
        <v>11</v>
      </c>
      <c r="F362" s="8">
        <v>3.93</v>
      </c>
      <c r="G362" s="4">
        <v>6</v>
      </c>
      <c r="H362" s="8">
        <v>5.17</v>
      </c>
      <c r="I362" s="4">
        <v>0</v>
      </c>
    </row>
    <row r="363" spans="1:9" x14ac:dyDescent="0.2">
      <c r="A363" s="2">
        <v>8</v>
      </c>
      <c r="B363" s="1" t="s">
        <v>59</v>
      </c>
      <c r="C363" s="4">
        <v>13</v>
      </c>
      <c r="D363" s="8">
        <v>3.19</v>
      </c>
      <c r="E363" s="4">
        <v>12</v>
      </c>
      <c r="F363" s="8">
        <v>4.29</v>
      </c>
      <c r="G363" s="4">
        <v>1</v>
      </c>
      <c r="H363" s="8">
        <v>0.86</v>
      </c>
      <c r="I363" s="4">
        <v>0</v>
      </c>
    </row>
    <row r="364" spans="1:9" x14ac:dyDescent="0.2">
      <c r="A364" s="2">
        <v>9</v>
      </c>
      <c r="B364" s="1" t="s">
        <v>53</v>
      </c>
      <c r="C364" s="4">
        <v>11</v>
      </c>
      <c r="D364" s="8">
        <v>2.7</v>
      </c>
      <c r="E364" s="4">
        <v>5</v>
      </c>
      <c r="F364" s="8">
        <v>1.79</v>
      </c>
      <c r="G364" s="4">
        <v>6</v>
      </c>
      <c r="H364" s="8">
        <v>5.17</v>
      </c>
      <c r="I364" s="4">
        <v>0</v>
      </c>
    </row>
    <row r="365" spans="1:9" x14ac:dyDescent="0.2">
      <c r="A365" s="2">
        <v>9</v>
      </c>
      <c r="B365" s="1" t="s">
        <v>55</v>
      </c>
      <c r="C365" s="4">
        <v>11</v>
      </c>
      <c r="D365" s="8">
        <v>2.7</v>
      </c>
      <c r="E365" s="4">
        <v>9</v>
      </c>
      <c r="F365" s="8">
        <v>3.21</v>
      </c>
      <c r="G365" s="4">
        <v>2</v>
      </c>
      <c r="H365" s="8">
        <v>1.72</v>
      </c>
      <c r="I365" s="4">
        <v>0</v>
      </c>
    </row>
    <row r="366" spans="1:9" x14ac:dyDescent="0.2">
      <c r="A366" s="2">
        <v>11</v>
      </c>
      <c r="B366" s="1" t="s">
        <v>67</v>
      </c>
      <c r="C366" s="4">
        <v>9</v>
      </c>
      <c r="D366" s="8">
        <v>2.21</v>
      </c>
      <c r="E366" s="4">
        <v>5</v>
      </c>
      <c r="F366" s="8">
        <v>1.79</v>
      </c>
      <c r="G366" s="4">
        <v>2</v>
      </c>
      <c r="H366" s="8">
        <v>1.72</v>
      </c>
      <c r="I366" s="4">
        <v>0</v>
      </c>
    </row>
    <row r="367" spans="1:9" x14ac:dyDescent="0.2">
      <c r="A367" s="2">
        <v>12</v>
      </c>
      <c r="B367" s="1" t="s">
        <v>82</v>
      </c>
      <c r="C367" s="4">
        <v>8</v>
      </c>
      <c r="D367" s="8">
        <v>1.97</v>
      </c>
      <c r="E367" s="4">
        <v>8</v>
      </c>
      <c r="F367" s="8">
        <v>2.86</v>
      </c>
      <c r="G367" s="4">
        <v>0</v>
      </c>
      <c r="H367" s="8">
        <v>0</v>
      </c>
      <c r="I367" s="4">
        <v>0</v>
      </c>
    </row>
    <row r="368" spans="1:9" x14ac:dyDescent="0.2">
      <c r="A368" s="2">
        <v>12</v>
      </c>
      <c r="B368" s="1" t="s">
        <v>68</v>
      </c>
      <c r="C368" s="4">
        <v>8</v>
      </c>
      <c r="D368" s="8">
        <v>1.97</v>
      </c>
      <c r="E368" s="4">
        <v>7</v>
      </c>
      <c r="F368" s="8">
        <v>2.5</v>
      </c>
      <c r="G368" s="4">
        <v>0</v>
      </c>
      <c r="H368" s="8">
        <v>0</v>
      </c>
      <c r="I368" s="4">
        <v>0</v>
      </c>
    </row>
    <row r="369" spans="1:9" x14ac:dyDescent="0.2">
      <c r="A369" s="2">
        <v>12</v>
      </c>
      <c r="B369" s="1" t="s">
        <v>70</v>
      </c>
      <c r="C369" s="4">
        <v>8</v>
      </c>
      <c r="D369" s="8">
        <v>1.97</v>
      </c>
      <c r="E369" s="4">
        <v>8</v>
      </c>
      <c r="F369" s="8">
        <v>2.86</v>
      </c>
      <c r="G369" s="4">
        <v>0</v>
      </c>
      <c r="H369" s="8">
        <v>0</v>
      </c>
      <c r="I369" s="4">
        <v>0</v>
      </c>
    </row>
    <row r="370" spans="1:9" x14ac:dyDescent="0.2">
      <c r="A370" s="2">
        <v>15</v>
      </c>
      <c r="B370" s="1" t="s">
        <v>88</v>
      </c>
      <c r="C370" s="4">
        <v>7</v>
      </c>
      <c r="D370" s="8">
        <v>1.72</v>
      </c>
      <c r="E370" s="4">
        <v>4</v>
      </c>
      <c r="F370" s="8">
        <v>1.43</v>
      </c>
      <c r="G370" s="4">
        <v>3</v>
      </c>
      <c r="H370" s="8">
        <v>2.59</v>
      </c>
      <c r="I370" s="4">
        <v>0</v>
      </c>
    </row>
    <row r="371" spans="1:9" x14ac:dyDescent="0.2">
      <c r="A371" s="2">
        <v>15</v>
      </c>
      <c r="B371" s="1" t="s">
        <v>80</v>
      </c>
      <c r="C371" s="4">
        <v>7</v>
      </c>
      <c r="D371" s="8">
        <v>1.72</v>
      </c>
      <c r="E371" s="4">
        <v>2</v>
      </c>
      <c r="F371" s="8">
        <v>0.71</v>
      </c>
      <c r="G371" s="4">
        <v>4</v>
      </c>
      <c r="H371" s="8">
        <v>3.45</v>
      </c>
      <c r="I371" s="4">
        <v>1</v>
      </c>
    </row>
    <row r="372" spans="1:9" x14ac:dyDescent="0.2">
      <c r="A372" s="2">
        <v>17</v>
      </c>
      <c r="B372" s="1" t="s">
        <v>57</v>
      </c>
      <c r="C372" s="4">
        <v>6</v>
      </c>
      <c r="D372" s="8">
        <v>1.47</v>
      </c>
      <c r="E372" s="4">
        <v>5</v>
      </c>
      <c r="F372" s="8">
        <v>1.79</v>
      </c>
      <c r="G372" s="4">
        <v>1</v>
      </c>
      <c r="H372" s="8">
        <v>0.86</v>
      </c>
      <c r="I372" s="4">
        <v>0</v>
      </c>
    </row>
    <row r="373" spans="1:9" x14ac:dyDescent="0.2">
      <c r="A373" s="2">
        <v>17</v>
      </c>
      <c r="B373" s="1" t="s">
        <v>63</v>
      </c>
      <c r="C373" s="4">
        <v>6</v>
      </c>
      <c r="D373" s="8">
        <v>1.47</v>
      </c>
      <c r="E373" s="4">
        <v>2</v>
      </c>
      <c r="F373" s="8">
        <v>0.71</v>
      </c>
      <c r="G373" s="4">
        <v>3</v>
      </c>
      <c r="H373" s="8">
        <v>2.59</v>
      </c>
      <c r="I373" s="4">
        <v>0</v>
      </c>
    </row>
    <row r="374" spans="1:9" x14ac:dyDescent="0.2">
      <c r="A374" s="2">
        <v>19</v>
      </c>
      <c r="B374" s="1" t="s">
        <v>83</v>
      </c>
      <c r="C374" s="4">
        <v>5</v>
      </c>
      <c r="D374" s="8">
        <v>1.23</v>
      </c>
      <c r="E374" s="4">
        <v>2</v>
      </c>
      <c r="F374" s="8">
        <v>0.71</v>
      </c>
      <c r="G374" s="4">
        <v>3</v>
      </c>
      <c r="H374" s="8">
        <v>2.59</v>
      </c>
      <c r="I374" s="4">
        <v>0</v>
      </c>
    </row>
    <row r="375" spans="1:9" x14ac:dyDescent="0.2">
      <c r="A375" s="2">
        <v>19</v>
      </c>
      <c r="B375" s="1" t="s">
        <v>56</v>
      </c>
      <c r="C375" s="4">
        <v>5</v>
      </c>
      <c r="D375" s="8">
        <v>1.23</v>
      </c>
      <c r="E375" s="4">
        <v>5</v>
      </c>
      <c r="F375" s="8">
        <v>1.79</v>
      </c>
      <c r="G375" s="4">
        <v>0</v>
      </c>
      <c r="H375" s="8">
        <v>0</v>
      </c>
      <c r="I375" s="4">
        <v>0</v>
      </c>
    </row>
    <row r="376" spans="1:9" x14ac:dyDescent="0.2">
      <c r="A376" s="2">
        <v>19</v>
      </c>
      <c r="B376" s="1" t="s">
        <v>69</v>
      </c>
      <c r="C376" s="4">
        <v>5</v>
      </c>
      <c r="D376" s="8">
        <v>1.23</v>
      </c>
      <c r="E376" s="4">
        <v>0</v>
      </c>
      <c r="F376" s="8">
        <v>0</v>
      </c>
      <c r="G376" s="4">
        <v>3</v>
      </c>
      <c r="H376" s="8">
        <v>2.59</v>
      </c>
      <c r="I376" s="4">
        <v>0</v>
      </c>
    </row>
    <row r="377" spans="1:9" x14ac:dyDescent="0.2">
      <c r="A377" s="1"/>
      <c r="C377" s="4"/>
      <c r="D377" s="8"/>
      <c r="E377" s="4"/>
      <c r="F377" s="8"/>
      <c r="G377" s="4"/>
      <c r="H377" s="8"/>
      <c r="I377" s="4"/>
    </row>
    <row r="378" spans="1:9" x14ac:dyDescent="0.2">
      <c r="A378" s="1" t="s">
        <v>17</v>
      </c>
      <c r="C378" s="4"/>
      <c r="D378" s="8"/>
      <c r="E378" s="4"/>
      <c r="F378" s="8"/>
      <c r="G378" s="4"/>
      <c r="H378" s="8"/>
      <c r="I378" s="4"/>
    </row>
    <row r="379" spans="1:9" x14ac:dyDescent="0.2">
      <c r="A379" s="2">
        <v>1</v>
      </c>
      <c r="B379" s="1" t="s">
        <v>60</v>
      </c>
      <c r="C379" s="4">
        <v>30</v>
      </c>
      <c r="D379" s="8">
        <v>11.81</v>
      </c>
      <c r="E379" s="4">
        <v>16</v>
      </c>
      <c r="F379" s="8">
        <v>8.89</v>
      </c>
      <c r="G379" s="4">
        <v>14</v>
      </c>
      <c r="H379" s="8">
        <v>19.72</v>
      </c>
      <c r="I379" s="4">
        <v>0</v>
      </c>
    </row>
    <row r="380" spans="1:9" x14ac:dyDescent="0.2">
      <c r="A380" s="2">
        <v>2</v>
      </c>
      <c r="B380" s="1" t="s">
        <v>51</v>
      </c>
      <c r="C380" s="4">
        <v>28</v>
      </c>
      <c r="D380" s="8">
        <v>11.02</v>
      </c>
      <c r="E380" s="4">
        <v>14</v>
      </c>
      <c r="F380" s="8">
        <v>7.78</v>
      </c>
      <c r="G380" s="4">
        <v>14</v>
      </c>
      <c r="H380" s="8">
        <v>19.72</v>
      </c>
      <c r="I380" s="4">
        <v>0</v>
      </c>
    </row>
    <row r="381" spans="1:9" x14ac:dyDescent="0.2">
      <c r="A381" s="2">
        <v>3</v>
      </c>
      <c r="B381" s="1" t="s">
        <v>58</v>
      </c>
      <c r="C381" s="4">
        <v>24</v>
      </c>
      <c r="D381" s="8">
        <v>9.4499999999999993</v>
      </c>
      <c r="E381" s="4">
        <v>24</v>
      </c>
      <c r="F381" s="8">
        <v>13.33</v>
      </c>
      <c r="G381" s="4">
        <v>0</v>
      </c>
      <c r="H381" s="8">
        <v>0</v>
      </c>
      <c r="I381" s="4">
        <v>0</v>
      </c>
    </row>
    <row r="382" spans="1:9" x14ac:dyDescent="0.2">
      <c r="A382" s="2">
        <v>3</v>
      </c>
      <c r="B382" s="1" t="s">
        <v>65</v>
      </c>
      <c r="C382" s="4">
        <v>24</v>
      </c>
      <c r="D382" s="8">
        <v>9.4499999999999993</v>
      </c>
      <c r="E382" s="4">
        <v>23</v>
      </c>
      <c r="F382" s="8">
        <v>12.78</v>
      </c>
      <c r="G382" s="4">
        <v>1</v>
      </c>
      <c r="H382" s="8">
        <v>1.41</v>
      </c>
      <c r="I382" s="4">
        <v>0</v>
      </c>
    </row>
    <row r="383" spans="1:9" x14ac:dyDescent="0.2">
      <c r="A383" s="2">
        <v>3</v>
      </c>
      <c r="B383" s="1" t="s">
        <v>66</v>
      </c>
      <c r="C383" s="4">
        <v>24</v>
      </c>
      <c r="D383" s="8">
        <v>9.4499999999999993</v>
      </c>
      <c r="E383" s="4">
        <v>24</v>
      </c>
      <c r="F383" s="8">
        <v>13.33</v>
      </c>
      <c r="G383" s="4">
        <v>0</v>
      </c>
      <c r="H383" s="8">
        <v>0</v>
      </c>
      <c r="I383" s="4">
        <v>0</v>
      </c>
    </row>
    <row r="384" spans="1:9" x14ac:dyDescent="0.2">
      <c r="A384" s="2">
        <v>6</v>
      </c>
      <c r="B384" s="1" t="s">
        <v>52</v>
      </c>
      <c r="C384" s="4">
        <v>14</v>
      </c>
      <c r="D384" s="8">
        <v>5.51</v>
      </c>
      <c r="E384" s="4">
        <v>13</v>
      </c>
      <c r="F384" s="8">
        <v>7.22</v>
      </c>
      <c r="G384" s="4">
        <v>1</v>
      </c>
      <c r="H384" s="8">
        <v>1.41</v>
      </c>
      <c r="I384" s="4">
        <v>0</v>
      </c>
    </row>
    <row r="385" spans="1:9" x14ac:dyDescent="0.2">
      <c r="A385" s="2">
        <v>7</v>
      </c>
      <c r="B385" s="1" t="s">
        <v>53</v>
      </c>
      <c r="C385" s="4">
        <v>10</v>
      </c>
      <c r="D385" s="8">
        <v>3.94</v>
      </c>
      <c r="E385" s="4">
        <v>10</v>
      </c>
      <c r="F385" s="8">
        <v>5.56</v>
      </c>
      <c r="G385" s="4">
        <v>0</v>
      </c>
      <c r="H385" s="8">
        <v>0</v>
      </c>
      <c r="I385" s="4">
        <v>0</v>
      </c>
    </row>
    <row r="386" spans="1:9" x14ac:dyDescent="0.2">
      <c r="A386" s="2">
        <v>8</v>
      </c>
      <c r="B386" s="1" t="s">
        <v>70</v>
      </c>
      <c r="C386" s="4">
        <v>7</v>
      </c>
      <c r="D386" s="8">
        <v>2.76</v>
      </c>
      <c r="E386" s="4">
        <v>4</v>
      </c>
      <c r="F386" s="8">
        <v>2.2200000000000002</v>
      </c>
      <c r="G386" s="4">
        <v>3</v>
      </c>
      <c r="H386" s="8">
        <v>4.2300000000000004</v>
      </c>
      <c r="I386" s="4">
        <v>0</v>
      </c>
    </row>
    <row r="387" spans="1:9" x14ac:dyDescent="0.2">
      <c r="A387" s="2">
        <v>9</v>
      </c>
      <c r="B387" s="1" t="s">
        <v>79</v>
      </c>
      <c r="C387" s="4">
        <v>6</v>
      </c>
      <c r="D387" s="8">
        <v>2.36</v>
      </c>
      <c r="E387" s="4">
        <v>4</v>
      </c>
      <c r="F387" s="8">
        <v>2.2200000000000002</v>
      </c>
      <c r="G387" s="4">
        <v>2</v>
      </c>
      <c r="H387" s="8">
        <v>2.82</v>
      </c>
      <c r="I387" s="4">
        <v>0</v>
      </c>
    </row>
    <row r="388" spans="1:9" x14ac:dyDescent="0.2">
      <c r="A388" s="2">
        <v>9</v>
      </c>
      <c r="B388" s="1" t="s">
        <v>57</v>
      </c>
      <c r="C388" s="4">
        <v>6</v>
      </c>
      <c r="D388" s="8">
        <v>2.36</v>
      </c>
      <c r="E388" s="4">
        <v>5</v>
      </c>
      <c r="F388" s="8">
        <v>2.78</v>
      </c>
      <c r="G388" s="4">
        <v>1</v>
      </c>
      <c r="H388" s="8">
        <v>1.41</v>
      </c>
      <c r="I388" s="4">
        <v>0</v>
      </c>
    </row>
    <row r="389" spans="1:9" x14ac:dyDescent="0.2">
      <c r="A389" s="2">
        <v>9</v>
      </c>
      <c r="B389" s="1" t="s">
        <v>61</v>
      </c>
      <c r="C389" s="4">
        <v>6</v>
      </c>
      <c r="D389" s="8">
        <v>2.36</v>
      </c>
      <c r="E389" s="4">
        <v>1</v>
      </c>
      <c r="F389" s="8">
        <v>0.56000000000000005</v>
      </c>
      <c r="G389" s="4">
        <v>5</v>
      </c>
      <c r="H389" s="8">
        <v>7.04</v>
      </c>
      <c r="I389" s="4">
        <v>0</v>
      </c>
    </row>
    <row r="390" spans="1:9" x14ac:dyDescent="0.2">
      <c r="A390" s="2">
        <v>9</v>
      </c>
      <c r="B390" s="1" t="s">
        <v>64</v>
      </c>
      <c r="C390" s="4">
        <v>6</v>
      </c>
      <c r="D390" s="8">
        <v>2.36</v>
      </c>
      <c r="E390" s="4">
        <v>6</v>
      </c>
      <c r="F390" s="8">
        <v>3.33</v>
      </c>
      <c r="G390" s="4">
        <v>0</v>
      </c>
      <c r="H390" s="8">
        <v>0</v>
      </c>
      <c r="I390" s="4">
        <v>0</v>
      </c>
    </row>
    <row r="391" spans="1:9" x14ac:dyDescent="0.2">
      <c r="A391" s="2">
        <v>9</v>
      </c>
      <c r="B391" s="1" t="s">
        <v>67</v>
      </c>
      <c r="C391" s="4">
        <v>6</v>
      </c>
      <c r="D391" s="8">
        <v>2.36</v>
      </c>
      <c r="E391" s="4">
        <v>4</v>
      </c>
      <c r="F391" s="8">
        <v>2.2200000000000002</v>
      </c>
      <c r="G391" s="4">
        <v>1</v>
      </c>
      <c r="H391" s="8">
        <v>1.41</v>
      </c>
      <c r="I391" s="4">
        <v>0</v>
      </c>
    </row>
    <row r="392" spans="1:9" x14ac:dyDescent="0.2">
      <c r="A392" s="2">
        <v>14</v>
      </c>
      <c r="B392" s="1" t="s">
        <v>74</v>
      </c>
      <c r="C392" s="4">
        <v>5</v>
      </c>
      <c r="D392" s="8">
        <v>1.97</v>
      </c>
      <c r="E392" s="4">
        <v>2</v>
      </c>
      <c r="F392" s="8">
        <v>1.1100000000000001</v>
      </c>
      <c r="G392" s="4">
        <v>3</v>
      </c>
      <c r="H392" s="8">
        <v>4.2300000000000004</v>
      </c>
      <c r="I392" s="4">
        <v>0</v>
      </c>
    </row>
    <row r="393" spans="1:9" x14ac:dyDescent="0.2">
      <c r="A393" s="2">
        <v>14</v>
      </c>
      <c r="B393" s="1" t="s">
        <v>63</v>
      </c>
      <c r="C393" s="4">
        <v>5</v>
      </c>
      <c r="D393" s="8">
        <v>1.97</v>
      </c>
      <c r="E393" s="4">
        <v>4</v>
      </c>
      <c r="F393" s="8">
        <v>2.2200000000000002</v>
      </c>
      <c r="G393" s="4">
        <v>0</v>
      </c>
      <c r="H393" s="8">
        <v>0</v>
      </c>
      <c r="I393" s="4">
        <v>0</v>
      </c>
    </row>
    <row r="394" spans="1:9" x14ac:dyDescent="0.2">
      <c r="A394" s="2">
        <v>16</v>
      </c>
      <c r="B394" s="1" t="s">
        <v>59</v>
      </c>
      <c r="C394" s="4">
        <v>4</v>
      </c>
      <c r="D394" s="8">
        <v>1.57</v>
      </c>
      <c r="E394" s="4">
        <v>3</v>
      </c>
      <c r="F394" s="8">
        <v>1.67</v>
      </c>
      <c r="G394" s="4">
        <v>1</v>
      </c>
      <c r="H394" s="8">
        <v>1.41</v>
      </c>
      <c r="I394" s="4">
        <v>0</v>
      </c>
    </row>
    <row r="395" spans="1:9" x14ac:dyDescent="0.2">
      <c r="A395" s="2">
        <v>16</v>
      </c>
      <c r="B395" s="1" t="s">
        <v>81</v>
      </c>
      <c r="C395" s="4">
        <v>4</v>
      </c>
      <c r="D395" s="8">
        <v>1.57</v>
      </c>
      <c r="E395" s="4">
        <v>2</v>
      </c>
      <c r="F395" s="8">
        <v>1.1100000000000001</v>
      </c>
      <c r="G395" s="4">
        <v>2</v>
      </c>
      <c r="H395" s="8">
        <v>2.82</v>
      </c>
      <c r="I395" s="4">
        <v>0</v>
      </c>
    </row>
    <row r="396" spans="1:9" x14ac:dyDescent="0.2">
      <c r="A396" s="2">
        <v>16</v>
      </c>
      <c r="B396" s="1" t="s">
        <v>68</v>
      </c>
      <c r="C396" s="4">
        <v>4</v>
      </c>
      <c r="D396" s="8">
        <v>1.57</v>
      </c>
      <c r="E396" s="4">
        <v>4</v>
      </c>
      <c r="F396" s="8">
        <v>2.2200000000000002</v>
      </c>
      <c r="G396" s="4">
        <v>0</v>
      </c>
      <c r="H396" s="8">
        <v>0</v>
      </c>
      <c r="I396" s="4">
        <v>0</v>
      </c>
    </row>
    <row r="397" spans="1:9" x14ac:dyDescent="0.2">
      <c r="A397" s="2">
        <v>19</v>
      </c>
      <c r="B397" s="1" t="s">
        <v>82</v>
      </c>
      <c r="C397" s="4">
        <v>3</v>
      </c>
      <c r="D397" s="8">
        <v>1.18</v>
      </c>
      <c r="E397" s="4">
        <v>3</v>
      </c>
      <c r="F397" s="8">
        <v>1.67</v>
      </c>
      <c r="G397" s="4">
        <v>0</v>
      </c>
      <c r="H397" s="8">
        <v>0</v>
      </c>
      <c r="I397" s="4">
        <v>0</v>
      </c>
    </row>
    <row r="398" spans="1:9" x14ac:dyDescent="0.2">
      <c r="A398" s="2">
        <v>19</v>
      </c>
      <c r="B398" s="1" t="s">
        <v>83</v>
      </c>
      <c r="C398" s="4">
        <v>3</v>
      </c>
      <c r="D398" s="8">
        <v>1.18</v>
      </c>
      <c r="E398" s="4">
        <v>2</v>
      </c>
      <c r="F398" s="8">
        <v>1.1100000000000001</v>
      </c>
      <c r="G398" s="4">
        <v>1</v>
      </c>
      <c r="H398" s="8">
        <v>1.41</v>
      </c>
      <c r="I398" s="4">
        <v>0</v>
      </c>
    </row>
    <row r="399" spans="1:9" x14ac:dyDescent="0.2">
      <c r="A399" s="2">
        <v>19</v>
      </c>
      <c r="B399" s="1" t="s">
        <v>94</v>
      </c>
      <c r="C399" s="4">
        <v>3</v>
      </c>
      <c r="D399" s="8">
        <v>1.18</v>
      </c>
      <c r="E399" s="4">
        <v>0</v>
      </c>
      <c r="F399" s="8">
        <v>0</v>
      </c>
      <c r="G399" s="4">
        <v>3</v>
      </c>
      <c r="H399" s="8">
        <v>4.2300000000000004</v>
      </c>
      <c r="I399" s="4">
        <v>0</v>
      </c>
    </row>
    <row r="400" spans="1:9" x14ac:dyDescent="0.2">
      <c r="A400" s="2">
        <v>19</v>
      </c>
      <c r="B400" s="1" t="s">
        <v>69</v>
      </c>
      <c r="C400" s="4">
        <v>3</v>
      </c>
      <c r="D400" s="8">
        <v>1.18</v>
      </c>
      <c r="E400" s="4">
        <v>0</v>
      </c>
      <c r="F400" s="8">
        <v>0</v>
      </c>
      <c r="G400" s="4">
        <v>3</v>
      </c>
      <c r="H400" s="8">
        <v>4.2300000000000004</v>
      </c>
      <c r="I400" s="4">
        <v>0</v>
      </c>
    </row>
    <row r="401" spans="1:9" x14ac:dyDescent="0.2">
      <c r="A401" s="1"/>
      <c r="C401" s="4"/>
      <c r="D401" s="8"/>
      <c r="E401" s="4"/>
      <c r="F401" s="8"/>
      <c r="G401" s="4"/>
      <c r="H401" s="8"/>
      <c r="I401" s="4"/>
    </row>
    <row r="402" spans="1:9" x14ac:dyDescent="0.2">
      <c r="A402" s="1" t="s">
        <v>18</v>
      </c>
      <c r="C402" s="4"/>
      <c r="D402" s="8"/>
      <c r="E402" s="4"/>
      <c r="F402" s="8"/>
      <c r="G402" s="4"/>
      <c r="H402" s="8"/>
      <c r="I402" s="4"/>
    </row>
    <row r="403" spans="1:9" x14ac:dyDescent="0.2">
      <c r="A403" s="2">
        <v>1</v>
      </c>
      <c r="B403" s="1" t="s">
        <v>66</v>
      </c>
      <c r="C403" s="4">
        <v>47</v>
      </c>
      <c r="D403" s="8">
        <v>12.14</v>
      </c>
      <c r="E403" s="4">
        <v>43</v>
      </c>
      <c r="F403" s="8">
        <v>18.78</v>
      </c>
      <c r="G403" s="4">
        <v>4</v>
      </c>
      <c r="H403" s="8">
        <v>2.63</v>
      </c>
      <c r="I403" s="4">
        <v>0</v>
      </c>
    </row>
    <row r="404" spans="1:9" x14ac:dyDescent="0.2">
      <c r="A404" s="2">
        <v>2</v>
      </c>
      <c r="B404" s="1" t="s">
        <v>51</v>
      </c>
      <c r="C404" s="4">
        <v>36</v>
      </c>
      <c r="D404" s="8">
        <v>9.3000000000000007</v>
      </c>
      <c r="E404" s="4">
        <v>8</v>
      </c>
      <c r="F404" s="8">
        <v>3.49</v>
      </c>
      <c r="G404" s="4">
        <v>28</v>
      </c>
      <c r="H404" s="8">
        <v>18.420000000000002</v>
      </c>
      <c r="I404" s="4">
        <v>0</v>
      </c>
    </row>
    <row r="405" spans="1:9" x14ac:dyDescent="0.2">
      <c r="A405" s="2">
        <v>3</v>
      </c>
      <c r="B405" s="1" t="s">
        <v>60</v>
      </c>
      <c r="C405" s="4">
        <v>32</v>
      </c>
      <c r="D405" s="8">
        <v>8.27</v>
      </c>
      <c r="E405" s="4">
        <v>19</v>
      </c>
      <c r="F405" s="8">
        <v>8.3000000000000007</v>
      </c>
      <c r="G405" s="4">
        <v>13</v>
      </c>
      <c r="H405" s="8">
        <v>8.5500000000000007</v>
      </c>
      <c r="I405" s="4">
        <v>0</v>
      </c>
    </row>
    <row r="406" spans="1:9" x14ac:dyDescent="0.2">
      <c r="A406" s="2">
        <v>4</v>
      </c>
      <c r="B406" s="1" t="s">
        <v>65</v>
      </c>
      <c r="C406" s="4">
        <v>29</v>
      </c>
      <c r="D406" s="8">
        <v>7.49</v>
      </c>
      <c r="E406" s="4">
        <v>29</v>
      </c>
      <c r="F406" s="8">
        <v>12.66</v>
      </c>
      <c r="G406" s="4">
        <v>0</v>
      </c>
      <c r="H406" s="8">
        <v>0</v>
      </c>
      <c r="I406" s="4">
        <v>0</v>
      </c>
    </row>
    <row r="407" spans="1:9" x14ac:dyDescent="0.2">
      <c r="A407" s="2">
        <v>5</v>
      </c>
      <c r="B407" s="1" t="s">
        <v>58</v>
      </c>
      <c r="C407" s="4">
        <v>23</v>
      </c>
      <c r="D407" s="8">
        <v>5.94</v>
      </c>
      <c r="E407" s="4">
        <v>17</v>
      </c>
      <c r="F407" s="8">
        <v>7.42</v>
      </c>
      <c r="G407" s="4">
        <v>6</v>
      </c>
      <c r="H407" s="8">
        <v>3.95</v>
      </c>
      <c r="I407" s="4">
        <v>0</v>
      </c>
    </row>
    <row r="408" spans="1:9" x14ac:dyDescent="0.2">
      <c r="A408" s="2">
        <v>6</v>
      </c>
      <c r="B408" s="1" t="s">
        <v>52</v>
      </c>
      <c r="C408" s="4">
        <v>19</v>
      </c>
      <c r="D408" s="8">
        <v>4.91</v>
      </c>
      <c r="E408" s="4">
        <v>11</v>
      </c>
      <c r="F408" s="8">
        <v>4.8</v>
      </c>
      <c r="G408" s="4">
        <v>8</v>
      </c>
      <c r="H408" s="8">
        <v>5.26</v>
      </c>
      <c r="I408" s="4">
        <v>0</v>
      </c>
    </row>
    <row r="409" spans="1:9" x14ac:dyDescent="0.2">
      <c r="A409" s="2">
        <v>7</v>
      </c>
      <c r="B409" s="1" t="s">
        <v>61</v>
      </c>
      <c r="C409" s="4">
        <v>18</v>
      </c>
      <c r="D409" s="8">
        <v>4.6500000000000004</v>
      </c>
      <c r="E409" s="4">
        <v>10</v>
      </c>
      <c r="F409" s="8">
        <v>4.37</v>
      </c>
      <c r="G409" s="4">
        <v>8</v>
      </c>
      <c r="H409" s="8">
        <v>5.26</v>
      </c>
      <c r="I409" s="4">
        <v>0</v>
      </c>
    </row>
    <row r="410" spans="1:9" x14ac:dyDescent="0.2">
      <c r="A410" s="2">
        <v>8</v>
      </c>
      <c r="B410" s="1" t="s">
        <v>57</v>
      </c>
      <c r="C410" s="4">
        <v>13</v>
      </c>
      <c r="D410" s="8">
        <v>3.36</v>
      </c>
      <c r="E410" s="4">
        <v>7</v>
      </c>
      <c r="F410" s="8">
        <v>3.06</v>
      </c>
      <c r="G410" s="4">
        <v>6</v>
      </c>
      <c r="H410" s="8">
        <v>3.95</v>
      </c>
      <c r="I410" s="4">
        <v>0</v>
      </c>
    </row>
    <row r="411" spans="1:9" x14ac:dyDescent="0.2">
      <c r="A411" s="2">
        <v>8</v>
      </c>
      <c r="B411" s="1" t="s">
        <v>67</v>
      </c>
      <c r="C411" s="4">
        <v>13</v>
      </c>
      <c r="D411" s="8">
        <v>3.36</v>
      </c>
      <c r="E411" s="4">
        <v>7</v>
      </c>
      <c r="F411" s="8">
        <v>3.06</v>
      </c>
      <c r="G411" s="4">
        <v>3</v>
      </c>
      <c r="H411" s="8">
        <v>1.97</v>
      </c>
      <c r="I411" s="4">
        <v>0</v>
      </c>
    </row>
    <row r="412" spans="1:9" x14ac:dyDescent="0.2">
      <c r="A412" s="2">
        <v>10</v>
      </c>
      <c r="B412" s="1" t="s">
        <v>68</v>
      </c>
      <c r="C412" s="4">
        <v>11</v>
      </c>
      <c r="D412" s="8">
        <v>2.84</v>
      </c>
      <c r="E412" s="4">
        <v>11</v>
      </c>
      <c r="F412" s="8">
        <v>4.8</v>
      </c>
      <c r="G412" s="4">
        <v>0</v>
      </c>
      <c r="H412" s="8">
        <v>0</v>
      </c>
      <c r="I412" s="4">
        <v>0</v>
      </c>
    </row>
    <row r="413" spans="1:9" x14ac:dyDescent="0.2">
      <c r="A413" s="2">
        <v>11</v>
      </c>
      <c r="B413" s="1" t="s">
        <v>55</v>
      </c>
      <c r="C413" s="4">
        <v>10</v>
      </c>
      <c r="D413" s="8">
        <v>2.58</v>
      </c>
      <c r="E413" s="4">
        <v>6</v>
      </c>
      <c r="F413" s="8">
        <v>2.62</v>
      </c>
      <c r="G413" s="4">
        <v>4</v>
      </c>
      <c r="H413" s="8">
        <v>2.63</v>
      </c>
      <c r="I413" s="4">
        <v>0</v>
      </c>
    </row>
    <row r="414" spans="1:9" x14ac:dyDescent="0.2">
      <c r="A414" s="2">
        <v>12</v>
      </c>
      <c r="B414" s="1" t="s">
        <v>53</v>
      </c>
      <c r="C414" s="4">
        <v>9</v>
      </c>
      <c r="D414" s="8">
        <v>2.33</v>
      </c>
      <c r="E414" s="4">
        <v>3</v>
      </c>
      <c r="F414" s="8">
        <v>1.31</v>
      </c>
      <c r="G414" s="4">
        <v>6</v>
      </c>
      <c r="H414" s="8">
        <v>3.95</v>
      </c>
      <c r="I414" s="4">
        <v>0</v>
      </c>
    </row>
    <row r="415" spans="1:9" x14ac:dyDescent="0.2">
      <c r="A415" s="2">
        <v>12</v>
      </c>
      <c r="B415" s="1" t="s">
        <v>82</v>
      </c>
      <c r="C415" s="4">
        <v>9</v>
      </c>
      <c r="D415" s="8">
        <v>2.33</v>
      </c>
      <c r="E415" s="4">
        <v>6</v>
      </c>
      <c r="F415" s="8">
        <v>2.62</v>
      </c>
      <c r="G415" s="4">
        <v>3</v>
      </c>
      <c r="H415" s="8">
        <v>1.97</v>
      </c>
      <c r="I415" s="4">
        <v>0</v>
      </c>
    </row>
    <row r="416" spans="1:9" x14ac:dyDescent="0.2">
      <c r="A416" s="2">
        <v>12</v>
      </c>
      <c r="B416" s="1" t="s">
        <v>59</v>
      </c>
      <c r="C416" s="4">
        <v>9</v>
      </c>
      <c r="D416" s="8">
        <v>2.33</v>
      </c>
      <c r="E416" s="4">
        <v>3</v>
      </c>
      <c r="F416" s="8">
        <v>1.31</v>
      </c>
      <c r="G416" s="4">
        <v>6</v>
      </c>
      <c r="H416" s="8">
        <v>3.95</v>
      </c>
      <c r="I416" s="4">
        <v>0</v>
      </c>
    </row>
    <row r="417" spans="1:9" x14ac:dyDescent="0.2">
      <c r="A417" s="2">
        <v>12</v>
      </c>
      <c r="B417" s="1" t="s">
        <v>70</v>
      </c>
      <c r="C417" s="4">
        <v>9</v>
      </c>
      <c r="D417" s="8">
        <v>2.33</v>
      </c>
      <c r="E417" s="4">
        <v>9</v>
      </c>
      <c r="F417" s="8">
        <v>3.93</v>
      </c>
      <c r="G417" s="4">
        <v>0</v>
      </c>
      <c r="H417" s="8">
        <v>0</v>
      </c>
      <c r="I417" s="4">
        <v>0</v>
      </c>
    </row>
    <row r="418" spans="1:9" x14ac:dyDescent="0.2">
      <c r="A418" s="2">
        <v>16</v>
      </c>
      <c r="B418" s="1" t="s">
        <v>63</v>
      </c>
      <c r="C418" s="4">
        <v>8</v>
      </c>
      <c r="D418" s="8">
        <v>2.0699999999999998</v>
      </c>
      <c r="E418" s="4">
        <v>5</v>
      </c>
      <c r="F418" s="8">
        <v>2.1800000000000002</v>
      </c>
      <c r="G418" s="4">
        <v>3</v>
      </c>
      <c r="H418" s="8">
        <v>1.97</v>
      </c>
      <c r="I418" s="4">
        <v>0</v>
      </c>
    </row>
    <row r="419" spans="1:9" x14ac:dyDescent="0.2">
      <c r="A419" s="2">
        <v>17</v>
      </c>
      <c r="B419" s="1" t="s">
        <v>62</v>
      </c>
      <c r="C419" s="4">
        <v>7</v>
      </c>
      <c r="D419" s="8">
        <v>1.81</v>
      </c>
      <c r="E419" s="4">
        <v>6</v>
      </c>
      <c r="F419" s="8">
        <v>2.62</v>
      </c>
      <c r="G419" s="4">
        <v>1</v>
      </c>
      <c r="H419" s="8">
        <v>0.66</v>
      </c>
      <c r="I419" s="4">
        <v>0</v>
      </c>
    </row>
    <row r="420" spans="1:9" x14ac:dyDescent="0.2">
      <c r="A420" s="2">
        <v>17</v>
      </c>
      <c r="B420" s="1" t="s">
        <v>81</v>
      </c>
      <c r="C420" s="4">
        <v>7</v>
      </c>
      <c r="D420" s="8">
        <v>1.81</v>
      </c>
      <c r="E420" s="4">
        <v>4</v>
      </c>
      <c r="F420" s="8">
        <v>1.75</v>
      </c>
      <c r="G420" s="4">
        <v>3</v>
      </c>
      <c r="H420" s="8">
        <v>1.97</v>
      </c>
      <c r="I420" s="4">
        <v>0</v>
      </c>
    </row>
    <row r="421" spans="1:9" x14ac:dyDescent="0.2">
      <c r="A421" s="2">
        <v>19</v>
      </c>
      <c r="B421" s="1" t="s">
        <v>74</v>
      </c>
      <c r="C421" s="4">
        <v>6</v>
      </c>
      <c r="D421" s="8">
        <v>1.55</v>
      </c>
      <c r="E421" s="4">
        <v>0</v>
      </c>
      <c r="F421" s="8">
        <v>0</v>
      </c>
      <c r="G421" s="4">
        <v>6</v>
      </c>
      <c r="H421" s="8">
        <v>3.95</v>
      </c>
      <c r="I421" s="4">
        <v>0</v>
      </c>
    </row>
    <row r="422" spans="1:9" x14ac:dyDescent="0.2">
      <c r="A422" s="2">
        <v>20</v>
      </c>
      <c r="B422" s="1" t="s">
        <v>78</v>
      </c>
      <c r="C422" s="4">
        <v>5</v>
      </c>
      <c r="D422" s="8">
        <v>1.29</v>
      </c>
      <c r="E422" s="4">
        <v>2</v>
      </c>
      <c r="F422" s="8">
        <v>0.87</v>
      </c>
      <c r="G422" s="4">
        <v>3</v>
      </c>
      <c r="H422" s="8">
        <v>1.97</v>
      </c>
      <c r="I422" s="4">
        <v>0</v>
      </c>
    </row>
    <row r="423" spans="1:9" x14ac:dyDescent="0.2">
      <c r="A423" s="2">
        <v>20</v>
      </c>
      <c r="B423" s="1" t="s">
        <v>86</v>
      </c>
      <c r="C423" s="4">
        <v>5</v>
      </c>
      <c r="D423" s="8">
        <v>1.29</v>
      </c>
      <c r="E423" s="4">
        <v>4</v>
      </c>
      <c r="F423" s="8">
        <v>1.75</v>
      </c>
      <c r="G423" s="4">
        <v>1</v>
      </c>
      <c r="H423" s="8">
        <v>0.66</v>
      </c>
      <c r="I423" s="4">
        <v>0</v>
      </c>
    </row>
    <row r="424" spans="1:9" x14ac:dyDescent="0.2">
      <c r="A424" s="2">
        <v>20</v>
      </c>
      <c r="B424" s="1" t="s">
        <v>90</v>
      </c>
      <c r="C424" s="4">
        <v>5</v>
      </c>
      <c r="D424" s="8">
        <v>1.29</v>
      </c>
      <c r="E424" s="4">
        <v>2</v>
      </c>
      <c r="F424" s="8">
        <v>0.87</v>
      </c>
      <c r="G424" s="4">
        <v>2</v>
      </c>
      <c r="H424" s="8">
        <v>1.32</v>
      </c>
      <c r="I424" s="4">
        <v>0</v>
      </c>
    </row>
    <row r="425" spans="1:9" x14ac:dyDescent="0.2">
      <c r="A425" s="2">
        <v>20</v>
      </c>
      <c r="B425" s="1" t="s">
        <v>69</v>
      </c>
      <c r="C425" s="4">
        <v>5</v>
      </c>
      <c r="D425" s="8">
        <v>1.29</v>
      </c>
      <c r="E425" s="4">
        <v>0</v>
      </c>
      <c r="F425" s="8">
        <v>0</v>
      </c>
      <c r="G425" s="4">
        <v>3</v>
      </c>
      <c r="H425" s="8">
        <v>1.97</v>
      </c>
      <c r="I425" s="4">
        <v>0</v>
      </c>
    </row>
    <row r="426" spans="1:9" x14ac:dyDescent="0.2">
      <c r="A426" s="2">
        <v>20</v>
      </c>
      <c r="B426" s="1" t="s">
        <v>80</v>
      </c>
      <c r="C426" s="4">
        <v>5</v>
      </c>
      <c r="D426" s="8">
        <v>1.29</v>
      </c>
      <c r="E426" s="4">
        <v>1</v>
      </c>
      <c r="F426" s="8">
        <v>0.44</v>
      </c>
      <c r="G426" s="4">
        <v>4</v>
      </c>
      <c r="H426" s="8">
        <v>2.63</v>
      </c>
      <c r="I426" s="4">
        <v>0</v>
      </c>
    </row>
    <row r="427" spans="1:9" x14ac:dyDescent="0.2">
      <c r="A427" s="1"/>
      <c r="C427" s="4"/>
      <c r="D427" s="8"/>
      <c r="E427" s="4"/>
      <c r="F427" s="8"/>
      <c r="G427" s="4"/>
      <c r="H427" s="8"/>
      <c r="I427" s="4"/>
    </row>
    <row r="428" spans="1:9" x14ac:dyDescent="0.2">
      <c r="A428" s="1" t="s">
        <v>19</v>
      </c>
      <c r="C428" s="4"/>
      <c r="D428" s="8"/>
      <c r="E428" s="4"/>
      <c r="F428" s="8"/>
      <c r="G428" s="4"/>
      <c r="H428" s="8"/>
      <c r="I428" s="4"/>
    </row>
    <row r="429" spans="1:9" x14ac:dyDescent="0.2">
      <c r="A429" s="2">
        <v>1</v>
      </c>
      <c r="B429" s="1" t="s">
        <v>65</v>
      </c>
      <c r="C429" s="4">
        <v>120</v>
      </c>
      <c r="D429" s="8">
        <v>13.73</v>
      </c>
      <c r="E429" s="4">
        <v>103</v>
      </c>
      <c r="F429" s="8">
        <v>23.46</v>
      </c>
      <c r="G429" s="4">
        <v>17</v>
      </c>
      <c r="H429" s="8">
        <v>3.98</v>
      </c>
      <c r="I429" s="4">
        <v>0</v>
      </c>
    </row>
    <row r="430" spans="1:9" x14ac:dyDescent="0.2">
      <c r="A430" s="2">
        <v>2</v>
      </c>
      <c r="B430" s="1" t="s">
        <v>66</v>
      </c>
      <c r="C430" s="4">
        <v>90</v>
      </c>
      <c r="D430" s="8">
        <v>10.3</v>
      </c>
      <c r="E430" s="4">
        <v>73</v>
      </c>
      <c r="F430" s="8">
        <v>16.63</v>
      </c>
      <c r="G430" s="4">
        <v>17</v>
      </c>
      <c r="H430" s="8">
        <v>3.98</v>
      </c>
      <c r="I430" s="4">
        <v>0</v>
      </c>
    </row>
    <row r="431" spans="1:9" x14ac:dyDescent="0.2">
      <c r="A431" s="2">
        <v>3</v>
      </c>
      <c r="B431" s="1" t="s">
        <v>61</v>
      </c>
      <c r="C431" s="4">
        <v>88</v>
      </c>
      <c r="D431" s="8">
        <v>10.07</v>
      </c>
      <c r="E431" s="4">
        <v>55</v>
      </c>
      <c r="F431" s="8">
        <v>12.53</v>
      </c>
      <c r="G431" s="4">
        <v>33</v>
      </c>
      <c r="H431" s="8">
        <v>7.73</v>
      </c>
      <c r="I431" s="4">
        <v>0</v>
      </c>
    </row>
    <row r="432" spans="1:9" x14ac:dyDescent="0.2">
      <c r="A432" s="2">
        <v>4</v>
      </c>
      <c r="B432" s="1" t="s">
        <v>60</v>
      </c>
      <c r="C432" s="4">
        <v>62</v>
      </c>
      <c r="D432" s="8">
        <v>7.09</v>
      </c>
      <c r="E432" s="4">
        <v>23</v>
      </c>
      <c r="F432" s="8">
        <v>5.24</v>
      </c>
      <c r="G432" s="4">
        <v>39</v>
      </c>
      <c r="H432" s="8">
        <v>9.1300000000000008</v>
      </c>
      <c r="I432" s="4">
        <v>0</v>
      </c>
    </row>
    <row r="433" spans="1:9" x14ac:dyDescent="0.2">
      <c r="A433" s="2">
        <v>5</v>
      </c>
      <c r="B433" s="1" t="s">
        <v>51</v>
      </c>
      <c r="C433" s="4">
        <v>58</v>
      </c>
      <c r="D433" s="8">
        <v>6.64</v>
      </c>
      <c r="E433" s="4">
        <v>9</v>
      </c>
      <c r="F433" s="8">
        <v>2.0499999999999998</v>
      </c>
      <c r="G433" s="4">
        <v>49</v>
      </c>
      <c r="H433" s="8">
        <v>11.48</v>
      </c>
      <c r="I433" s="4">
        <v>0</v>
      </c>
    </row>
    <row r="434" spans="1:9" x14ac:dyDescent="0.2">
      <c r="A434" s="2">
        <v>6</v>
      </c>
      <c r="B434" s="1" t="s">
        <v>57</v>
      </c>
      <c r="C434" s="4">
        <v>41</v>
      </c>
      <c r="D434" s="8">
        <v>4.6900000000000004</v>
      </c>
      <c r="E434" s="4">
        <v>9</v>
      </c>
      <c r="F434" s="8">
        <v>2.0499999999999998</v>
      </c>
      <c r="G434" s="4">
        <v>32</v>
      </c>
      <c r="H434" s="8">
        <v>7.49</v>
      </c>
      <c r="I434" s="4">
        <v>0</v>
      </c>
    </row>
    <row r="435" spans="1:9" x14ac:dyDescent="0.2">
      <c r="A435" s="2">
        <v>7</v>
      </c>
      <c r="B435" s="1" t="s">
        <v>59</v>
      </c>
      <c r="C435" s="4">
        <v>40</v>
      </c>
      <c r="D435" s="8">
        <v>4.58</v>
      </c>
      <c r="E435" s="4">
        <v>26</v>
      </c>
      <c r="F435" s="8">
        <v>5.92</v>
      </c>
      <c r="G435" s="4">
        <v>14</v>
      </c>
      <c r="H435" s="8">
        <v>3.28</v>
      </c>
      <c r="I435" s="4">
        <v>0</v>
      </c>
    </row>
    <row r="436" spans="1:9" x14ac:dyDescent="0.2">
      <c r="A436" s="2">
        <v>8</v>
      </c>
      <c r="B436" s="1" t="s">
        <v>67</v>
      </c>
      <c r="C436" s="4">
        <v>37</v>
      </c>
      <c r="D436" s="8">
        <v>4.2300000000000004</v>
      </c>
      <c r="E436" s="4">
        <v>22</v>
      </c>
      <c r="F436" s="8">
        <v>5.01</v>
      </c>
      <c r="G436" s="4">
        <v>14</v>
      </c>
      <c r="H436" s="8">
        <v>3.28</v>
      </c>
      <c r="I436" s="4">
        <v>0</v>
      </c>
    </row>
    <row r="437" spans="1:9" x14ac:dyDescent="0.2">
      <c r="A437" s="2">
        <v>9</v>
      </c>
      <c r="B437" s="1" t="s">
        <v>53</v>
      </c>
      <c r="C437" s="4">
        <v>28</v>
      </c>
      <c r="D437" s="8">
        <v>3.2</v>
      </c>
      <c r="E437" s="4">
        <v>6</v>
      </c>
      <c r="F437" s="8">
        <v>1.37</v>
      </c>
      <c r="G437" s="4">
        <v>22</v>
      </c>
      <c r="H437" s="8">
        <v>5.15</v>
      </c>
      <c r="I437" s="4">
        <v>0</v>
      </c>
    </row>
    <row r="438" spans="1:9" x14ac:dyDescent="0.2">
      <c r="A438" s="2">
        <v>10</v>
      </c>
      <c r="B438" s="1" t="s">
        <v>52</v>
      </c>
      <c r="C438" s="4">
        <v>27</v>
      </c>
      <c r="D438" s="8">
        <v>3.09</v>
      </c>
      <c r="E438" s="4">
        <v>14</v>
      </c>
      <c r="F438" s="8">
        <v>3.19</v>
      </c>
      <c r="G438" s="4">
        <v>13</v>
      </c>
      <c r="H438" s="8">
        <v>3.04</v>
      </c>
      <c r="I438" s="4">
        <v>0</v>
      </c>
    </row>
    <row r="439" spans="1:9" x14ac:dyDescent="0.2">
      <c r="A439" s="2">
        <v>11</v>
      </c>
      <c r="B439" s="1" t="s">
        <v>55</v>
      </c>
      <c r="C439" s="4">
        <v>22</v>
      </c>
      <c r="D439" s="8">
        <v>2.52</v>
      </c>
      <c r="E439" s="4">
        <v>8</v>
      </c>
      <c r="F439" s="8">
        <v>1.82</v>
      </c>
      <c r="G439" s="4">
        <v>14</v>
      </c>
      <c r="H439" s="8">
        <v>3.28</v>
      </c>
      <c r="I439" s="4">
        <v>0</v>
      </c>
    </row>
    <row r="440" spans="1:9" x14ac:dyDescent="0.2">
      <c r="A440" s="2">
        <v>12</v>
      </c>
      <c r="B440" s="1" t="s">
        <v>70</v>
      </c>
      <c r="C440" s="4">
        <v>19</v>
      </c>
      <c r="D440" s="8">
        <v>2.17</v>
      </c>
      <c r="E440" s="4">
        <v>17</v>
      </c>
      <c r="F440" s="8">
        <v>3.87</v>
      </c>
      <c r="G440" s="4">
        <v>2</v>
      </c>
      <c r="H440" s="8">
        <v>0.47</v>
      </c>
      <c r="I440" s="4">
        <v>0</v>
      </c>
    </row>
    <row r="441" spans="1:9" x14ac:dyDescent="0.2">
      <c r="A441" s="2">
        <v>13</v>
      </c>
      <c r="B441" s="1" t="s">
        <v>63</v>
      </c>
      <c r="C441" s="4">
        <v>16</v>
      </c>
      <c r="D441" s="8">
        <v>1.83</v>
      </c>
      <c r="E441" s="4">
        <v>8</v>
      </c>
      <c r="F441" s="8">
        <v>1.82</v>
      </c>
      <c r="G441" s="4">
        <v>8</v>
      </c>
      <c r="H441" s="8">
        <v>1.87</v>
      </c>
      <c r="I441" s="4">
        <v>0</v>
      </c>
    </row>
    <row r="442" spans="1:9" x14ac:dyDescent="0.2">
      <c r="A442" s="2">
        <v>14</v>
      </c>
      <c r="B442" s="1" t="s">
        <v>74</v>
      </c>
      <c r="C442" s="4">
        <v>15</v>
      </c>
      <c r="D442" s="8">
        <v>1.72</v>
      </c>
      <c r="E442" s="4">
        <v>1</v>
      </c>
      <c r="F442" s="8">
        <v>0.23</v>
      </c>
      <c r="G442" s="4">
        <v>14</v>
      </c>
      <c r="H442" s="8">
        <v>3.28</v>
      </c>
      <c r="I442" s="4">
        <v>0</v>
      </c>
    </row>
    <row r="443" spans="1:9" x14ac:dyDescent="0.2">
      <c r="A443" s="2">
        <v>14</v>
      </c>
      <c r="B443" s="1" t="s">
        <v>58</v>
      </c>
      <c r="C443" s="4">
        <v>15</v>
      </c>
      <c r="D443" s="8">
        <v>1.72</v>
      </c>
      <c r="E443" s="4">
        <v>14</v>
      </c>
      <c r="F443" s="8">
        <v>3.19</v>
      </c>
      <c r="G443" s="4">
        <v>1</v>
      </c>
      <c r="H443" s="8">
        <v>0.23</v>
      </c>
      <c r="I443" s="4">
        <v>0</v>
      </c>
    </row>
    <row r="444" spans="1:9" x14ac:dyDescent="0.2">
      <c r="A444" s="2">
        <v>14</v>
      </c>
      <c r="B444" s="1" t="s">
        <v>68</v>
      </c>
      <c r="C444" s="4">
        <v>15</v>
      </c>
      <c r="D444" s="8">
        <v>1.72</v>
      </c>
      <c r="E444" s="4">
        <v>13</v>
      </c>
      <c r="F444" s="8">
        <v>2.96</v>
      </c>
      <c r="G444" s="4">
        <v>2</v>
      </c>
      <c r="H444" s="8">
        <v>0.47</v>
      </c>
      <c r="I444" s="4">
        <v>0</v>
      </c>
    </row>
    <row r="445" spans="1:9" x14ac:dyDescent="0.2">
      <c r="A445" s="2">
        <v>17</v>
      </c>
      <c r="B445" s="1" t="s">
        <v>56</v>
      </c>
      <c r="C445" s="4">
        <v>14</v>
      </c>
      <c r="D445" s="8">
        <v>1.6</v>
      </c>
      <c r="E445" s="4">
        <v>4</v>
      </c>
      <c r="F445" s="8">
        <v>0.91</v>
      </c>
      <c r="G445" s="4">
        <v>10</v>
      </c>
      <c r="H445" s="8">
        <v>2.34</v>
      </c>
      <c r="I445" s="4">
        <v>0</v>
      </c>
    </row>
    <row r="446" spans="1:9" x14ac:dyDescent="0.2">
      <c r="A446" s="2">
        <v>18</v>
      </c>
      <c r="B446" s="1" t="s">
        <v>71</v>
      </c>
      <c r="C446" s="4">
        <v>13</v>
      </c>
      <c r="D446" s="8">
        <v>1.49</v>
      </c>
      <c r="E446" s="4">
        <v>2</v>
      </c>
      <c r="F446" s="8">
        <v>0.46</v>
      </c>
      <c r="G446" s="4">
        <v>11</v>
      </c>
      <c r="H446" s="8">
        <v>2.58</v>
      </c>
      <c r="I446" s="4">
        <v>0</v>
      </c>
    </row>
    <row r="447" spans="1:9" x14ac:dyDescent="0.2">
      <c r="A447" s="2">
        <v>18</v>
      </c>
      <c r="B447" s="1" t="s">
        <v>72</v>
      </c>
      <c r="C447" s="4">
        <v>13</v>
      </c>
      <c r="D447" s="8">
        <v>1.49</v>
      </c>
      <c r="E447" s="4">
        <v>1</v>
      </c>
      <c r="F447" s="8">
        <v>0.23</v>
      </c>
      <c r="G447" s="4">
        <v>11</v>
      </c>
      <c r="H447" s="8">
        <v>2.58</v>
      </c>
      <c r="I447" s="4">
        <v>1</v>
      </c>
    </row>
    <row r="448" spans="1:9" x14ac:dyDescent="0.2">
      <c r="A448" s="2">
        <v>18</v>
      </c>
      <c r="B448" s="1" t="s">
        <v>62</v>
      </c>
      <c r="C448" s="4">
        <v>13</v>
      </c>
      <c r="D448" s="8">
        <v>1.49</v>
      </c>
      <c r="E448" s="4">
        <v>8</v>
      </c>
      <c r="F448" s="8">
        <v>1.82</v>
      </c>
      <c r="G448" s="4">
        <v>5</v>
      </c>
      <c r="H448" s="8">
        <v>1.17</v>
      </c>
      <c r="I448" s="4">
        <v>0</v>
      </c>
    </row>
    <row r="449" spans="1:9" x14ac:dyDescent="0.2">
      <c r="A449" s="1"/>
      <c r="C449" s="4"/>
      <c r="D449" s="8"/>
      <c r="E449" s="4"/>
      <c r="F449" s="8"/>
      <c r="G449" s="4"/>
      <c r="H449" s="8"/>
      <c r="I449" s="4"/>
    </row>
    <row r="450" spans="1:9" x14ac:dyDescent="0.2">
      <c r="A450" s="1" t="s">
        <v>20</v>
      </c>
      <c r="C450" s="4"/>
      <c r="D450" s="8"/>
      <c r="E450" s="4"/>
      <c r="F450" s="8"/>
      <c r="G450" s="4"/>
      <c r="H450" s="8"/>
      <c r="I450" s="4"/>
    </row>
    <row r="451" spans="1:9" x14ac:dyDescent="0.2">
      <c r="A451" s="2">
        <v>1</v>
      </c>
      <c r="B451" s="1" t="s">
        <v>64</v>
      </c>
      <c r="C451" s="4">
        <v>32</v>
      </c>
      <c r="D451" s="8">
        <v>31.37</v>
      </c>
      <c r="E451" s="4">
        <v>31</v>
      </c>
      <c r="F451" s="8">
        <v>43.06</v>
      </c>
      <c r="G451" s="4">
        <v>0</v>
      </c>
      <c r="H451" s="8">
        <v>0</v>
      </c>
      <c r="I451" s="4">
        <v>1</v>
      </c>
    </row>
    <row r="452" spans="1:9" x14ac:dyDescent="0.2">
      <c r="A452" s="2">
        <v>2</v>
      </c>
      <c r="B452" s="1" t="s">
        <v>51</v>
      </c>
      <c r="C452" s="4">
        <v>11</v>
      </c>
      <c r="D452" s="8">
        <v>10.78</v>
      </c>
      <c r="E452" s="4">
        <v>4</v>
      </c>
      <c r="F452" s="8">
        <v>5.56</v>
      </c>
      <c r="G452" s="4">
        <v>7</v>
      </c>
      <c r="H452" s="8">
        <v>26.92</v>
      </c>
      <c r="I452" s="4">
        <v>0</v>
      </c>
    </row>
    <row r="453" spans="1:9" x14ac:dyDescent="0.2">
      <c r="A453" s="2">
        <v>3</v>
      </c>
      <c r="B453" s="1" t="s">
        <v>65</v>
      </c>
      <c r="C453" s="4">
        <v>9</v>
      </c>
      <c r="D453" s="8">
        <v>8.82</v>
      </c>
      <c r="E453" s="4">
        <v>9</v>
      </c>
      <c r="F453" s="8">
        <v>12.5</v>
      </c>
      <c r="G453" s="4">
        <v>0</v>
      </c>
      <c r="H453" s="8">
        <v>0</v>
      </c>
      <c r="I453" s="4">
        <v>0</v>
      </c>
    </row>
    <row r="454" spans="1:9" x14ac:dyDescent="0.2">
      <c r="A454" s="2">
        <v>4</v>
      </c>
      <c r="B454" s="1" t="s">
        <v>66</v>
      </c>
      <c r="C454" s="4">
        <v>6</v>
      </c>
      <c r="D454" s="8">
        <v>5.88</v>
      </c>
      <c r="E454" s="4">
        <v>6</v>
      </c>
      <c r="F454" s="8">
        <v>8.33</v>
      </c>
      <c r="G454" s="4">
        <v>0</v>
      </c>
      <c r="H454" s="8">
        <v>0</v>
      </c>
      <c r="I454" s="4">
        <v>0</v>
      </c>
    </row>
    <row r="455" spans="1:9" x14ac:dyDescent="0.2">
      <c r="A455" s="2">
        <v>5</v>
      </c>
      <c r="B455" s="1" t="s">
        <v>52</v>
      </c>
      <c r="C455" s="4">
        <v>5</v>
      </c>
      <c r="D455" s="8">
        <v>4.9000000000000004</v>
      </c>
      <c r="E455" s="4">
        <v>4</v>
      </c>
      <c r="F455" s="8">
        <v>5.56</v>
      </c>
      <c r="G455" s="4">
        <v>1</v>
      </c>
      <c r="H455" s="8">
        <v>3.85</v>
      </c>
      <c r="I455" s="4">
        <v>0</v>
      </c>
    </row>
    <row r="456" spans="1:9" x14ac:dyDescent="0.2">
      <c r="A456" s="2">
        <v>5</v>
      </c>
      <c r="B456" s="1" t="s">
        <v>58</v>
      </c>
      <c r="C456" s="4">
        <v>5</v>
      </c>
      <c r="D456" s="8">
        <v>4.9000000000000004</v>
      </c>
      <c r="E456" s="4">
        <v>5</v>
      </c>
      <c r="F456" s="8">
        <v>6.94</v>
      </c>
      <c r="G456" s="4">
        <v>0</v>
      </c>
      <c r="H456" s="8">
        <v>0</v>
      </c>
      <c r="I456" s="4">
        <v>0</v>
      </c>
    </row>
    <row r="457" spans="1:9" x14ac:dyDescent="0.2">
      <c r="A457" s="2">
        <v>7</v>
      </c>
      <c r="B457" s="1" t="s">
        <v>70</v>
      </c>
      <c r="C457" s="4">
        <v>4</v>
      </c>
      <c r="D457" s="8">
        <v>3.92</v>
      </c>
      <c r="E457" s="4">
        <v>3</v>
      </c>
      <c r="F457" s="8">
        <v>4.17</v>
      </c>
      <c r="G457" s="4">
        <v>1</v>
      </c>
      <c r="H457" s="8">
        <v>3.85</v>
      </c>
      <c r="I457" s="4">
        <v>0</v>
      </c>
    </row>
    <row r="458" spans="1:9" x14ac:dyDescent="0.2">
      <c r="A458" s="2">
        <v>8</v>
      </c>
      <c r="B458" s="1" t="s">
        <v>53</v>
      </c>
      <c r="C458" s="4">
        <v>3</v>
      </c>
      <c r="D458" s="8">
        <v>2.94</v>
      </c>
      <c r="E458" s="4">
        <v>1</v>
      </c>
      <c r="F458" s="8">
        <v>1.39</v>
      </c>
      <c r="G458" s="4">
        <v>2</v>
      </c>
      <c r="H458" s="8">
        <v>7.69</v>
      </c>
      <c r="I458" s="4">
        <v>0</v>
      </c>
    </row>
    <row r="459" spans="1:9" x14ac:dyDescent="0.2">
      <c r="A459" s="2">
        <v>8</v>
      </c>
      <c r="B459" s="1" t="s">
        <v>67</v>
      </c>
      <c r="C459" s="4">
        <v>3</v>
      </c>
      <c r="D459" s="8">
        <v>2.94</v>
      </c>
      <c r="E459" s="4">
        <v>3</v>
      </c>
      <c r="F459" s="8">
        <v>4.17</v>
      </c>
      <c r="G459" s="4">
        <v>0</v>
      </c>
      <c r="H459" s="8">
        <v>0</v>
      </c>
      <c r="I459" s="4">
        <v>0</v>
      </c>
    </row>
    <row r="460" spans="1:9" x14ac:dyDescent="0.2">
      <c r="A460" s="2">
        <v>10</v>
      </c>
      <c r="B460" s="1" t="s">
        <v>78</v>
      </c>
      <c r="C460" s="4">
        <v>2</v>
      </c>
      <c r="D460" s="8">
        <v>1.96</v>
      </c>
      <c r="E460" s="4">
        <v>0</v>
      </c>
      <c r="F460" s="8">
        <v>0</v>
      </c>
      <c r="G460" s="4">
        <v>1</v>
      </c>
      <c r="H460" s="8">
        <v>3.85</v>
      </c>
      <c r="I460" s="4">
        <v>1</v>
      </c>
    </row>
    <row r="461" spans="1:9" x14ac:dyDescent="0.2">
      <c r="A461" s="2">
        <v>10</v>
      </c>
      <c r="B461" s="1" t="s">
        <v>95</v>
      </c>
      <c r="C461" s="4">
        <v>2</v>
      </c>
      <c r="D461" s="8">
        <v>1.96</v>
      </c>
      <c r="E461" s="4">
        <v>1</v>
      </c>
      <c r="F461" s="8">
        <v>1.39</v>
      </c>
      <c r="G461" s="4">
        <v>1</v>
      </c>
      <c r="H461" s="8">
        <v>3.85</v>
      </c>
      <c r="I461" s="4">
        <v>0</v>
      </c>
    </row>
    <row r="462" spans="1:9" x14ac:dyDescent="0.2">
      <c r="A462" s="2">
        <v>10</v>
      </c>
      <c r="B462" s="1" t="s">
        <v>77</v>
      </c>
      <c r="C462" s="4">
        <v>2</v>
      </c>
      <c r="D462" s="8">
        <v>1.96</v>
      </c>
      <c r="E462" s="4">
        <v>0</v>
      </c>
      <c r="F462" s="8">
        <v>0</v>
      </c>
      <c r="G462" s="4">
        <v>2</v>
      </c>
      <c r="H462" s="8">
        <v>7.69</v>
      </c>
      <c r="I462" s="4">
        <v>0</v>
      </c>
    </row>
    <row r="463" spans="1:9" x14ac:dyDescent="0.2">
      <c r="A463" s="2">
        <v>10</v>
      </c>
      <c r="B463" s="1" t="s">
        <v>60</v>
      </c>
      <c r="C463" s="4">
        <v>2</v>
      </c>
      <c r="D463" s="8">
        <v>1.96</v>
      </c>
      <c r="E463" s="4">
        <v>1</v>
      </c>
      <c r="F463" s="8">
        <v>1.39</v>
      </c>
      <c r="G463" s="4">
        <v>1</v>
      </c>
      <c r="H463" s="8">
        <v>3.85</v>
      </c>
      <c r="I463" s="4">
        <v>0</v>
      </c>
    </row>
    <row r="464" spans="1:9" x14ac:dyDescent="0.2">
      <c r="A464" s="2">
        <v>10</v>
      </c>
      <c r="B464" s="1" t="s">
        <v>62</v>
      </c>
      <c r="C464" s="4">
        <v>2</v>
      </c>
      <c r="D464" s="8">
        <v>1.96</v>
      </c>
      <c r="E464" s="4">
        <v>0</v>
      </c>
      <c r="F464" s="8">
        <v>0</v>
      </c>
      <c r="G464" s="4">
        <v>2</v>
      </c>
      <c r="H464" s="8">
        <v>7.69</v>
      </c>
      <c r="I464" s="4">
        <v>0</v>
      </c>
    </row>
    <row r="465" spans="1:9" x14ac:dyDescent="0.2">
      <c r="A465" s="2">
        <v>10</v>
      </c>
      <c r="B465" s="1" t="s">
        <v>63</v>
      </c>
      <c r="C465" s="4">
        <v>2</v>
      </c>
      <c r="D465" s="8">
        <v>1.96</v>
      </c>
      <c r="E465" s="4">
        <v>1</v>
      </c>
      <c r="F465" s="8">
        <v>1.39</v>
      </c>
      <c r="G465" s="4">
        <v>1</v>
      </c>
      <c r="H465" s="8">
        <v>3.85</v>
      </c>
      <c r="I465" s="4">
        <v>0</v>
      </c>
    </row>
    <row r="466" spans="1:9" x14ac:dyDescent="0.2">
      <c r="A466" s="2">
        <v>16</v>
      </c>
      <c r="B466" s="1" t="s">
        <v>79</v>
      </c>
      <c r="C466" s="4">
        <v>1</v>
      </c>
      <c r="D466" s="8">
        <v>0.98</v>
      </c>
      <c r="E466" s="4">
        <v>0</v>
      </c>
      <c r="F466" s="8">
        <v>0</v>
      </c>
      <c r="G466" s="4">
        <v>1</v>
      </c>
      <c r="H466" s="8">
        <v>3.85</v>
      </c>
      <c r="I466" s="4">
        <v>0</v>
      </c>
    </row>
    <row r="467" spans="1:9" x14ac:dyDescent="0.2">
      <c r="A467" s="2">
        <v>16</v>
      </c>
      <c r="B467" s="1" t="s">
        <v>73</v>
      </c>
      <c r="C467" s="4">
        <v>1</v>
      </c>
      <c r="D467" s="8">
        <v>0.98</v>
      </c>
      <c r="E467" s="4">
        <v>0</v>
      </c>
      <c r="F467" s="8">
        <v>0</v>
      </c>
      <c r="G467" s="4">
        <v>1</v>
      </c>
      <c r="H467" s="8">
        <v>3.85</v>
      </c>
      <c r="I467" s="4">
        <v>0</v>
      </c>
    </row>
    <row r="468" spans="1:9" x14ac:dyDescent="0.2">
      <c r="A468" s="2">
        <v>16</v>
      </c>
      <c r="B468" s="1" t="s">
        <v>96</v>
      </c>
      <c r="C468" s="4">
        <v>1</v>
      </c>
      <c r="D468" s="8">
        <v>0.98</v>
      </c>
      <c r="E468" s="4">
        <v>1</v>
      </c>
      <c r="F468" s="8">
        <v>1.39</v>
      </c>
      <c r="G468" s="4">
        <v>0</v>
      </c>
      <c r="H468" s="8">
        <v>0</v>
      </c>
      <c r="I468" s="4">
        <v>0</v>
      </c>
    </row>
    <row r="469" spans="1:9" x14ac:dyDescent="0.2">
      <c r="A469" s="2">
        <v>16</v>
      </c>
      <c r="B469" s="1" t="s">
        <v>76</v>
      </c>
      <c r="C469" s="4">
        <v>1</v>
      </c>
      <c r="D469" s="8">
        <v>0.98</v>
      </c>
      <c r="E469" s="4">
        <v>0</v>
      </c>
      <c r="F469" s="8">
        <v>0</v>
      </c>
      <c r="G469" s="4">
        <v>1</v>
      </c>
      <c r="H469" s="8">
        <v>3.85</v>
      </c>
      <c r="I469" s="4">
        <v>0</v>
      </c>
    </row>
    <row r="470" spans="1:9" x14ac:dyDescent="0.2">
      <c r="A470" s="2">
        <v>16</v>
      </c>
      <c r="B470" s="1" t="s">
        <v>97</v>
      </c>
      <c r="C470" s="4">
        <v>1</v>
      </c>
      <c r="D470" s="8">
        <v>0.98</v>
      </c>
      <c r="E470" s="4">
        <v>0</v>
      </c>
      <c r="F470" s="8">
        <v>0</v>
      </c>
      <c r="G470" s="4">
        <v>1</v>
      </c>
      <c r="H470" s="8">
        <v>3.85</v>
      </c>
      <c r="I470" s="4">
        <v>0</v>
      </c>
    </row>
    <row r="471" spans="1:9" x14ac:dyDescent="0.2">
      <c r="A471" s="2">
        <v>16</v>
      </c>
      <c r="B471" s="1" t="s">
        <v>55</v>
      </c>
      <c r="C471" s="4">
        <v>1</v>
      </c>
      <c r="D471" s="8">
        <v>0.98</v>
      </c>
      <c r="E471" s="4">
        <v>1</v>
      </c>
      <c r="F471" s="8">
        <v>1.39</v>
      </c>
      <c r="G471" s="4">
        <v>0</v>
      </c>
      <c r="H471" s="8">
        <v>0</v>
      </c>
      <c r="I471" s="4">
        <v>0</v>
      </c>
    </row>
    <row r="472" spans="1:9" x14ac:dyDescent="0.2">
      <c r="A472" s="2">
        <v>16</v>
      </c>
      <c r="B472" s="1" t="s">
        <v>83</v>
      </c>
      <c r="C472" s="4">
        <v>1</v>
      </c>
      <c r="D472" s="8">
        <v>0.98</v>
      </c>
      <c r="E472" s="4">
        <v>0</v>
      </c>
      <c r="F472" s="8">
        <v>0</v>
      </c>
      <c r="G472" s="4">
        <v>1</v>
      </c>
      <c r="H472" s="8">
        <v>3.85</v>
      </c>
      <c r="I472" s="4">
        <v>0</v>
      </c>
    </row>
    <row r="473" spans="1:9" x14ac:dyDescent="0.2">
      <c r="A473" s="2">
        <v>16</v>
      </c>
      <c r="B473" s="1" t="s">
        <v>57</v>
      </c>
      <c r="C473" s="4">
        <v>1</v>
      </c>
      <c r="D473" s="8">
        <v>0.98</v>
      </c>
      <c r="E473" s="4">
        <v>1</v>
      </c>
      <c r="F473" s="8">
        <v>1.39</v>
      </c>
      <c r="G473" s="4">
        <v>0</v>
      </c>
      <c r="H473" s="8">
        <v>0</v>
      </c>
      <c r="I473" s="4">
        <v>0</v>
      </c>
    </row>
    <row r="474" spans="1:9" x14ac:dyDescent="0.2">
      <c r="A474" s="2">
        <v>16</v>
      </c>
      <c r="B474" s="1" t="s">
        <v>93</v>
      </c>
      <c r="C474" s="4">
        <v>1</v>
      </c>
      <c r="D474" s="8">
        <v>0.98</v>
      </c>
      <c r="E474" s="4">
        <v>0</v>
      </c>
      <c r="F474" s="8">
        <v>0</v>
      </c>
      <c r="G474" s="4">
        <v>1</v>
      </c>
      <c r="H474" s="8">
        <v>3.85</v>
      </c>
      <c r="I474" s="4">
        <v>0</v>
      </c>
    </row>
    <row r="475" spans="1:9" x14ac:dyDescent="0.2">
      <c r="A475" s="2">
        <v>16</v>
      </c>
      <c r="B475" s="1" t="s">
        <v>90</v>
      </c>
      <c r="C475" s="4">
        <v>1</v>
      </c>
      <c r="D475" s="8">
        <v>0.98</v>
      </c>
      <c r="E475" s="4">
        <v>0</v>
      </c>
      <c r="F475" s="8">
        <v>0</v>
      </c>
      <c r="G475" s="4">
        <v>0</v>
      </c>
      <c r="H475" s="8">
        <v>0</v>
      </c>
      <c r="I475" s="4">
        <v>0</v>
      </c>
    </row>
    <row r="476" spans="1:9" x14ac:dyDescent="0.2">
      <c r="A476" s="2">
        <v>16</v>
      </c>
      <c r="B476" s="1" t="s">
        <v>68</v>
      </c>
      <c r="C476" s="4">
        <v>1</v>
      </c>
      <c r="D476" s="8">
        <v>0.98</v>
      </c>
      <c r="E476" s="4">
        <v>0</v>
      </c>
      <c r="F476" s="8">
        <v>0</v>
      </c>
      <c r="G476" s="4">
        <v>0</v>
      </c>
      <c r="H476" s="8">
        <v>0</v>
      </c>
      <c r="I476" s="4">
        <v>0</v>
      </c>
    </row>
    <row r="477" spans="1:9" x14ac:dyDescent="0.2">
      <c r="A477" s="2">
        <v>16</v>
      </c>
      <c r="B477" s="1" t="s">
        <v>69</v>
      </c>
      <c r="C477" s="4">
        <v>1</v>
      </c>
      <c r="D477" s="8">
        <v>0.98</v>
      </c>
      <c r="E477" s="4">
        <v>0</v>
      </c>
      <c r="F477" s="8">
        <v>0</v>
      </c>
      <c r="G477" s="4">
        <v>1</v>
      </c>
      <c r="H477" s="8">
        <v>3.85</v>
      </c>
      <c r="I477" s="4">
        <v>0</v>
      </c>
    </row>
    <row r="478" spans="1:9" x14ac:dyDescent="0.2">
      <c r="A478" s="1"/>
      <c r="C478" s="4"/>
      <c r="D478" s="8"/>
      <c r="E478" s="4"/>
      <c r="F478" s="8"/>
      <c r="G478" s="4"/>
      <c r="H478" s="8"/>
      <c r="I478" s="4"/>
    </row>
    <row r="479" spans="1:9" x14ac:dyDescent="0.2">
      <c r="A479" s="1" t="s">
        <v>21</v>
      </c>
      <c r="C479" s="4"/>
      <c r="D479" s="8"/>
      <c r="E479" s="4"/>
      <c r="F479" s="8"/>
      <c r="G479" s="4"/>
      <c r="H479" s="8"/>
      <c r="I479" s="4"/>
    </row>
    <row r="480" spans="1:9" x14ac:dyDescent="0.2">
      <c r="A480" s="2">
        <v>1</v>
      </c>
      <c r="B480" s="1" t="s">
        <v>54</v>
      </c>
      <c r="C480" s="4">
        <v>18</v>
      </c>
      <c r="D480" s="8">
        <v>14.06</v>
      </c>
      <c r="E480" s="4">
        <v>15</v>
      </c>
      <c r="F480" s="8">
        <v>18.75</v>
      </c>
      <c r="G480" s="4">
        <v>3</v>
      </c>
      <c r="H480" s="8">
        <v>6.82</v>
      </c>
      <c r="I480" s="4">
        <v>0</v>
      </c>
    </row>
    <row r="481" spans="1:9" x14ac:dyDescent="0.2">
      <c r="A481" s="2">
        <v>2</v>
      </c>
      <c r="B481" s="1" t="s">
        <v>60</v>
      </c>
      <c r="C481" s="4">
        <v>10</v>
      </c>
      <c r="D481" s="8">
        <v>7.81</v>
      </c>
      <c r="E481" s="4">
        <v>5</v>
      </c>
      <c r="F481" s="8">
        <v>6.25</v>
      </c>
      <c r="G481" s="4">
        <v>5</v>
      </c>
      <c r="H481" s="8">
        <v>11.36</v>
      </c>
      <c r="I481" s="4">
        <v>0</v>
      </c>
    </row>
    <row r="482" spans="1:9" x14ac:dyDescent="0.2">
      <c r="A482" s="2">
        <v>2</v>
      </c>
      <c r="B482" s="1" t="s">
        <v>65</v>
      </c>
      <c r="C482" s="4">
        <v>10</v>
      </c>
      <c r="D482" s="8">
        <v>7.81</v>
      </c>
      <c r="E482" s="4">
        <v>8</v>
      </c>
      <c r="F482" s="8">
        <v>10</v>
      </c>
      <c r="G482" s="4">
        <v>2</v>
      </c>
      <c r="H482" s="8">
        <v>4.55</v>
      </c>
      <c r="I482" s="4">
        <v>0</v>
      </c>
    </row>
    <row r="483" spans="1:9" x14ac:dyDescent="0.2">
      <c r="A483" s="2">
        <v>2</v>
      </c>
      <c r="B483" s="1" t="s">
        <v>66</v>
      </c>
      <c r="C483" s="4">
        <v>10</v>
      </c>
      <c r="D483" s="8">
        <v>7.81</v>
      </c>
      <c r="E483" s="4">
        <v>10</v>
      </c>
      <c r="F483" s="8">
        <v>12.5</v>
      </c>
      <c r="G483" s="4">
        <v>0</v>
      </c>
      <c r="H483" s="8">
        <v>0</v>
      </c>
      <c r="I483" s="4">
        <v>0</v>
      </c>
    </row>
    <row r="484" spans="1:9" x14ac:dyDescent="0.2">
      <c r="A484" s="2">
        <v>5</v>
      </c>
      <c r="B484" s="1" t="s">
        <v>53</v>
      </c>
      <c r="C484" s="4">
        <v>8</v>
      </c>
      <c r="D484" s="8">
        <v>6.25</v>
      </c>
      <c r="E484" s="4">
        <v>6</v>
      </c>
      <c r="F484" s="8">
        <v>7.5</v>
      </c>
      <c r="G484" s="4">
        <v>2</v>
      </c>
      <c r="H484" s="8">
        <v>4.55</v>
      </c>
      <c r="I484" s="4">
        <v>0</v>
      </c>
    </row>
    <row r="485" spans="1:9" x14ac:dyDescent="0.2">
      <c r="A485" s="2">
        <v>6</v>
      </c>
      <c r="B485" s="1" t="s">
        <v>52</v>
      </c>
      <c r="C485" s="4">
        <v>6</v>
      </c>
      <c r="D485" s="8">
        <v>4.6900000000000004</v>
      </c>
      <c r="E485" s="4">
        <v>5</v>
      </c>
      <c r="F485" s="8">
        <v>6.25</v>
      </c>
      <c r="G485" s="4">
        <v>1</v>
      </c>
      <c r="H485" s="8">
        <v>2.27</v>
      </c>
      <c r="I485" s="4">
        <v>0</v>
      </c>
    </row>
    <row r="486" spans="1:9" x14ac:dyDescent="0.2">
      <c r="A486" s="2">
        <v>6</v>
      </c>
      <c r="B486" s="1" t="s">
        <v>58</v>
      </c>
      <c r="C486" s="4">
        <v>6</v>
      </c>
      <c r="D486" s="8">
        <v>4.6900000000000004</v>
      </c>
      <c r="E486" s="4">
        <v>5</v>
      </c>
      <c r="F486" s="8">
        <v>6.25</v>
      </c>
      <c r="G486" s="4">
        <v>1</v>
      </c>
      <c r="H486" s="8">
        <v>2.27</v>
      </c>
      <c r="I486" s="4">
        <v>0</v>
      </c>
    </row>
    <row r="487" spans="1:9" x14ac:dyDescent="0.2">
      <c r="A487" s="2">
        <v>8</v>
      </c>
      <c r="B487" s="1" t="s">
        <v>51</v>
      </c>
      <c r="C487" s="4">
        <v>5</v>
      </c>
      <c r="D487" s="8">
        <v>3.91</v>
      </c>
      <c r="E487" s="4">
        <v>1</v>
      </c>
      <c r="F487" s="8">
        <v>1.25</v>
      </c>
      <c r="G487" s="4">
        <v>4</v>
      </c>
      <c r="H487" s="8">
        <v>9.09</v>
      </c>
      <c r="I487" s="4">
        <v>0</v>
      </c>
    </row>
    <row r="488" spans="1:9" x14ac:dyDescent="0.2">
      <c r="A488" s="2">
        <v>9</v>
      </c>
      <c r="B488" s="1" t="s">
        <v>70</v>
      </c>
      <c r="C488" s="4">
        <v>4</v>
      </c>
      <c r="D488" s="8">
        <v>3.13</v>
      </c>
      <c r="E488" s="4">
        <v>4</v>
      </c>
      <c r="F488" s="8">
        <v>5</v>
      </c>
      <c r="G488" s="4">
        <v>0</v>
      </c>
      <c r="H488" s="8">
        <v>0</v>
      </c>
      <c r="I488" s="4">
        <v>0</v>
      </c>
    </row>
    <row r="489" spans="1:9" x14ac:dyDescent="0.2">
      <c r="A489" s="2">
        <v>10</v>
      </c>
      <c r="B489" s="1" t="s">
        <v>82</v>
      </c>
      <c r="C489" s="4">
        <v>3</v>
      </c>
      <c r="D489" s="8">
        <v>2.34</v>
      </c>
      <c r="E489" s="4">
        <v>2</v>
      </c>
      <c r="F489" s="8">
        <v>2.5</v>
      </c>
      <c r="G489" s="4">
        <v>1</v>
      </c>
      <c r="H489" s="8">
        <v>2.27</v>
      </c>
      <c r="I489" s="4">
        <v>0</v>
      </c>
    </row>
    <row r="490" spans="1:9" x14ac:dyDescent="0.2">
      <c r="A490" s="2">
        <v>11</v>
      </c>
      <c r="B490" s="1" t="s">
        <v>78</v>
      </c>
      <c r="C490" s="4">
        <v>2</v>
      </c>
      <c r="D490" s="8">
        <v>1.56</v>
      </c>
      <c r="E490" s="4">
        <v>0</v>
      </c>
      <c r="F490" s="8">
        <v>0</v>
      </c>
      <c r="G490" s="4">
        <v>2</v>
      </c>
      <c r="H490" s="8">
        <v>4.55</v>
      </c>
      <c r="I490" s="4">
        <v>0</v>
      </c>
    </row>
    <row r="491" spans="1:9" x14ac:dyDescent="0.2">
      <c r="A491" s="2">
        <v>11</v>
      </c>
      <c r="B491" s="1" t="s">
        <v>89</v>
      </c>
      <c r="C491" s="4">
        <v>2</v>
      </c>
      <c r="D491" s="8">
        <v>1.56</v>
      </c>
      <c r="E491" s="4">
        <v>0</v>
      </c>
      <c r="F491" s="8">
        <v>0</v>
      </c>
      <c r="G491" s="4">
        <v>2</v>
      </c>
      <c r="H491" s="8">
        <v>4.55</v>
      </c>
      <c r="I491" s="4">
        <v>0</v>
      </c>
    </row>
    <row r="492" spans="1:9" x14ac:dyDescent="0.2">
      <c r="A492" s="2">
        <v>11</v>
      </c>
      <c r="B492" s="1" t="s">
        <v>73</v>
      </c>
      <c r="C492" s="4">
        <v>2</v>
      </c>
      <c r="D492" s="8">
        <v>1.56</v>
      </c>
      <c r="E492" s="4">
        <v>1</v>
      </c>
      <c r="F492" s="8">
        <v>1.25</v>
      </c>
      <c r="G492" s="4">
        <v>1</v>
      </c>
      <c r="H492" s="8">
        <v>2.27</v>
      </c>
      <c r="I492" s="4">
        <v>0</v>
      </c>
    </row>
    <row r="493" spans="1:9" x14ac:dyDescent="0.2">
      <c r="A493" s="2">
        <v>11</v>
      </c>
      <c r="B493" s="1" t="s">
        <v>85</v>
      </c>
      <c r="C493" s="4">
        <v>2</v>
      </c>
      <c r="D493" s="8">
        <v>1.56</v>
      </c>
      <c r="E493" s="4">
        <v>1</v>
      </c>
      <c r="F493" s="8">
        <v>1.25</v>
      </c>
      <c r="G493" s="4">
        <v>1</v>
      </c>
      <c r="H493" s="8">
        <v>2.27</v>
      </c>
      <c r="I493" s="4">
        <v>0</v>
      </c>
    </row>
    <row r="494" spans="1:9" x14ac:dyDescent="0.2">
      <c r="A494" s="2">
        <v>11</v>
      </c>
      <c r="B494" s="1" t="s">
        <v>98</v>
      </c>
      <c r="C494" s="4">
        <v>2</v>
      </c>
      <c r="D494" s="8">
        <v>1.56</v>
      </c>
      <c r="E494" s="4">
        <v>1</v>
      </c>
      <c r="F494" s="8">
        <v>1.25</v>
      </c>
      <c r="G494" s="4">
        <v>1</v>
      </c>
      <c r="H494" s="8">
        <v>2.27</v>
      </c>
      <c r="I494" s="4">
        <v>0</v>
      </c>
    </row>
    <row r="495" spans="1:9" x14ac:dyDescent="0.2">
      <c r="A495" s="2">
        <v>11</v>
      </c>
      <c r="B495" s="1" t="s">
        <v>55</v>
      </c>
      <c r="C495" s="4">
        <v>2</v>
      </c>
      <c r="D495" s="8">
        <v>1.56</v>
      </c>
      <c r="E495" s="4">
        <v>1</v>
      </c>
      <c r="F495" s="8">
        <v>1.25</v>
      </c>
      <c r="G495" s="4">
        <v>1</v>
      </c>
      <c r="H495" s="8">
        <v>2.27</v>
      </c>
      <c r="I495" s="4">
        <v>0</v>
      </c>
    </row>
    <row r="496" spans="1:9" x14ac:dyDescent="0.2">
      <c r="A496" s="2">
        <v>11</v>
      </c>
      <c r="B496" s="1" t="s">
        <v>91</v>
      </c>
      <c r="C496" s="4">
        <v>2</v>
      </c>
      <c r="D496" s="8">
        <v>1.56</v>
      </c>
      <c r="E496" s="4">
        <v>0</v>
      </c>
      <c r="F496" s="8">
        <v>0</v>
      </c>
      <c r="G496" s="4">
        <v>2</v>
      </c>
      <c r="H496" s="8">
        <v>4.55</v>
      </c>
      <c r="I496" s="4">
        <v>0</v>
      </c>
    </row>
    <row r="497" spans="1:9" x14ac:dyDescent="0.2">
      <c r="A497" s="2">
        <v>11</v>
      </c>
      <c r="B497" s="1" t="s">
        <v>99</v>
      </c>
      <c r="C497" s="4">
        <v>2</v>
      </c>
      <c r="D497" s="8">
        <v>1.56</v>
      </c>
      <c r="E497" s="4">
        <v>0</v>
      </c>
      <c r="F497" s="8">
        <v>0</v>
      </c>
      <c r="G497" s="4">
        <v>0</v>
      </c>
      <c r="H497" s="8">
        <v>0</v>
      </c>
      <c r="I497" s="4">
        <v>0</v>
      </c>
    </row>
    <row r="498" spans="1:9" x14ac:dyDescent="0.2">
      <c r="A498" s="2">
        <v>11</v>
      </c>
      <c r="B498" s="1" t="s">
        <v>87</v>
      </c>
      <c r="C498" s="4">
        <v>2</v>
      </c>
      <c r="D498" s="8">
        <v>1.56</v>
      </c>
      <c r="E498" s="4">
        <v>0</v>
      </c>
      <c r="F498" s="8">
        <v>0</v>
      </c>
      <c r="G498" s="4">
        <v>2</v>
      </c>
      <c r="H498" s="8">
        <v>4.55</v>
      </c>
      <c r="I498" s="4">
        <v>0</v>
      </c>
    </row>
    <row r="499" spans="1:9" x14ac:dyDescent="0.2">
      <c r="A499" s="2">
        <v>11</v>
      </c>
      <c r="B499" s="1" t="s">
        <v>61</v>
      </c>
      <c r="C499" s="4">
        <v>2</v>
      </c>
      <c r="D499" s="8">
        <v>1.56</v>
      </c>
      <c r="E499" s="4">
        <v>0</v>
      </c>
      <c r="F499" s="8">
        <v>0</v>
      </c>
      <c r="G499" s="4">
        <v>2</v>
      </c>
      <c r="H499" s="8">
        <v>4.55</v>
      </c>
      <c r="I499" s="4">
        <v>0</v>
      </c>
    </row>
    <row r="500" spans="1:9" x14ac:dyDescent="0.2">
      <c r="A500" s="2">
        <v>11</v>
      </c>
      <c r="B500" s="1" t="s">
        <v>63</v>
      </c>
      <c r="C500" s="4">
        <v>2</v>
      </c>
      <c r="D500" s="8">
        <v>1.56</v>
      </c>
      <c r="E500" s="4">
        <v>1</v>
      </c>
      <c r="F500" s="8">
        <v>1.25</v>
      </c>
      <c r="G500" s="4">
        <v>1</v>
      </c>
      <c r="H500" s="8">
        <v>2.27</v>
      </c>
      <c r="I500" s="4">
        <v>0</v>
      </c>
    </row>
    <row r="501" spans="1:9" x14ac:dyDescent="0.2">
      <c r="A501" s="2">
        <v>11</v>
      </c>
      <c r="B501" s="1" t="s">
        <v>84</v>
      </c>
      <c r="C501" s="4">
        <v>2</v>
      </c>
      <c r="D501" s="8">
        <v>1.56</v>
      </c>
      <c r="E501" s="4">
        <v>0</v>
      </c>
      <c r="F501" s="8">
        <v>0</v>
      </c>
      <c r="G501" s="4">
        <v>1</v>
      </c>
      <c r="H501" s="8">
        <v>2.27</v>
      </c>
      <c r="I501" s="4">
        <v>1</v>
      </c>
    </row>
    <row r="502" spans="1:9" x14ac:dyDescent="0.2">
      <c r="A502" s="2">
        <v>11</v>
      </c>
      <c r="B502" s="1" t="s">
        <v>68</v>
      </c>
      <c r="C502" s="4">
        <v>2</v>
      </c>
      <c r="D502" s="8">
        <v>1.56</v>
      </c>
      <c r="E502" s="4">
        <v>2</v>
      </c>
      <c r="F502" s="8">
        <v>2.5</v>
      </c>
      <c r="G502" s="4">
        <v>0</v>
      </c>
      <c r="H502" s="8">
        <v>0</v>
      </c>
      <c r="I502" s="4">
        <v>0</v>
      </c>
    </row>
    <row r="503" spans="1:9" x14ac:dyDescent="0.2">
      <c r="A503" s="2">
        <v>11</v>
      </c>
      <c r="B503" s="1" t="s">
        <v>69</v>
      </c>
      <c r="C503" s="4">
        <v>2</v>
      </c>
      <c r="D503" s="8">
        <v>1.56</v>
      </c>
      <c r="E503" s="4">
        <v>0</v>
      </c>
      <c r="F503" s="8">
        <v>0</v>
      </c>
      <c r="G503" s="4">
        <v>1</v>
      </c>
      <c r="H503" s="8">
        <v>2.27</v>
      </c>
      <c r="I503" s="4">
        <v>0</v>
      </c>
    </row>
    <row r="504" spans="1:9" x14ac:dyDescent="0.2">
      <c r="A504" s="1"/>
      <c r="C504" s="4"/>
      <c r="D504" s="8"/>
      <c r="E504" s="4"/>
      <c r="F504" s="8"/>
      <c r="G504" s="4"/>
      <c r="H504" s="8"/>
      <c r="I504" s="4"/>
    </row>
    <row r="505" spans="1:9" x14ac:dyDescent="0.2">
      <c r="A505" s="1" t="s">
        <v>22</v>
      </c>
      <c r="C505" s="4"/>
      <c r="D505" s="8"/>
      <c r="E505" s="4"/>
      <c r="F505" s="8"/>
      <c r="G505" s="4"/>
      <c r="H505" s="8"/>
      <c r="I505" s="4"/>
    </row>
    <row r="506" spans="1:9" x14ac:dyDescent="0.2">
      <c r="A506" s="2">
        <v>1</v>
      </c>
      <c r="B506" s="1" t="s">
        <v>51</v>
      </c>
      <c r="C506" s="4">
        <v>47</v>
      </c>
      <c r="D506" s="8">
        <v>17.670000000000002</v>
      </c>
      <c r="E506" s="4">
        <v>18</v>
      </c>
      <c r="F506" s="8">
        <v>11.25</v>
      </c>
      <c r="G506" s="4">
        <v>29</v>
      </c>
      <c r="H506" s="8">
        <v>29</v>
      </c>
      <c r="I506" s="4">
        <v>0</v>
      </c>
    </row>
    <row r="507" spans="1:9" x14ac:dyDescent="0.2">
      <c r="A507" s="2">
        <v>2</v>
      </c>
      <c r="B507" s="1" t="s">
        <v>64</v>
      </c>
      <c r="C507" s="4">
        <v>22</v>
      </c>
      <c r="D507" s="8">
        <v>8.27</v>
      </c>
      <c r="E507" s="4">
        <v>16</v>
      </c>
      <c r="F507" s="8">
        <v>10</v>
      </c>
      <c r="G507" s="4">
        <v>6</v>
      </c>
      <c r="H507" s="8">
        <v>6</v>
      </c>
      <c r="I507" s="4">
        <v>0</v>
      </c>
    </row>
    <row r="508" spans="1:9" x14ac:dyDescent="0.2">
      <c r="A508" s="2">
        <v>2</v>
      </c>
      <c r="B508" s="1" t="s">
        <v>65</v>
      </c>
      <c r="C508" s="4">
        <v>22</v>
      </c>
      <c r="D508" s="8">
        <v>8.27</v>
      </c>
      <c r="E508" s="4">
        <v>19</v>
      </c>
      <c r="F508" s="8">
        <v>11.88</v>
      </c>
      <c r="G508" s="4">
        <v>3</v>
      </c>
      <c r="H508" s="8">
        <v>3</v>
      </c>
      <c r="I508" s="4">
        <v>0</v>
      </c>
    </row>
    <row r="509" spans="1:9" x14ac:dyDescent="0.2">
      <c r="A509" s="2">
        <v>4</v>
      </c>
      <c r="B509" s="1" t="s">
        <v>52</v>
      </c>
      <c r="C509" s="4">
        <v>19</v>
      </c>
      <c r="D509" s="8">
        <v>7.14</v>
      </c>
      <c r="E509" s="4">
        <v>12</v>
      </c>
      <c r="F509" s="8">
        <v>7.5</v>
      </c>
      <c r="G509" s="4">
        <v>7</v>
      </c>
      <c r="H509" s="8">
        <v>7</v>
      </c>
      <c r="I509" s="4">
        <v>0</v>
      </c>
    </row>
    <row r="510" spans="1:9" x14ac:dyDescent="0.2">
      <c r="A510" s="2">
        <v>4</v>
      </c>
      <c r="B510" s="1" t="s">
        <v>66</v>
      </c>
      <c r="C510" s="4">
        <v>19</v>
      </c>
      <c r="D510" s="8">
        <v>7.14</v>
      </c>
      <c r="E510" s="4">
        <v>19</v>
      </c>
      <c r="F510" s="8">
        <v>11.88</v>
      </c>
      <c r="G510" s="4">
        <v>0</v>
      </c>
      <c r="H510" s="8">
        <v>0</v>
      </c>
      <c r="I510" s="4">
        <v>0</v>
      </c>
    </row>
    <row r="511" spans="1:9" x14ac:dyDescent="0.2">
      <c r="A511" s="2">
        <v>6</v>
      </c>
      <c r="B511" s="1" t="s">
        <v>58</v>
      </c>
      <c r="C511" s="4">
        <v>17</v>
      </c>
      <c r="D511" s="8">
        <v>6.39</v>
      </c>
      <c r="E511" s="4">
        <v>14</v>
      </c>
      <c r="F511" s="8">
        <v>8.75</v>
      </c>
      <c r="G511" s="4">
        <v>3</v>
      </c>
      <c r="H511" s="8">
        <v>3</v>
      </c>
      <c r="I511" s="4">
        <v>0</v>
      </c>
    </row>
    <row r="512" spans="1:9" x14ac:dyDescent="0.2">
      <c r="A512" s="2">
        <v>7</v>
      </c>
      <c r="B512" s="1" t="s">
        <v>53</v>
      </c>
      <c r="C512" s="4">
        <v>15</v>
      </c>
      <c r="D512" s="8">
        <v>5.64</v>
      </c>
      <c r="E512" s="4">
        <v>10</v>
      </c>
      <c r="F512" s="8">
        <v>6.25</v>
      </c>
      <c r="G512" s="4">
        <v>5</v>
      </c>
      <c r="H512" s="8">
        <v>5</v>
      </c>
      <c r="I512" s="4">
        <v>0</v>
      </c>
    </row>
    <row r="513" spans="1:9" x14ac:dyDescent="0.2">
      <c r="A513" s="2">
        <v>8</v>
      </c>
      <c r="B513" s="1" t="s">
        <v>60</v>
      </c>
      <c r="C513" s="4">
        <v>12</v>
      </c>
      <c r="D513" s="8">
        <v>4.51</v>
      </c>
      <c r="E513" s="4">
        <v>9</v>
      </c>
      <c r="F513" s="8">
        <v>5.63</v>
      </c>
      <c r="G513" s="4">
        <v>3</v>
      </c>
      <c r="H513" s="8">
        <v>3</v>
      </c>
      <c r="I513" s="4">
        <v>0</v>
      </c>
    </row>
    <row r="514" spans="1:9" x14ac:dyDescent="0.2">
      <c r="A514" s="2">
        <v>9</v>
      </c>
      <c r="B514" s="1" t="s">
        <v>73</v>
      </c>
      <c r="C514" s="4">
        <v>11</v>
      </c>
      <c r="D514" s="8">
        <v>4.1399999999999997</v>
      </c>
      <c r="E514" s="4">
        <v>3</v>
      </c>
      <c r="F514" s="8">
        <v>1.88</v>
      </c>
      <c r="G514" s="4">
        <v>8</v>
      </c>
      <c r="H514" s="8">
        <v>8</v>
      </c>
      <c r="I514" s="4">
        <v>0</v>
      </c>
    </row>
    <row r="515" spans="1:9" x14ac:dyDescent="0.2">
      <c r="A515" s="2">
        <v>10</v>
      </c>
      <c r="B515" s="1" t="s">
        <v>59</v>
      </c>
      <c r="C515" s="4">
        <v>8</v>
      </c>
      <c r="D515" s="8">
        <v>3.01</v>
      </c>
      <c r="E515" s="4">
        <v>6</v>
      </c>
      <c r="F515" s="8">
        <v>3.75</v>
      </c>
      <c r="G515" s="4">
        <v>2</v>
      </c>
      <c r="H515" s="8">
        <v>2</v>
      </c>
      <c r="I515" s="4">
        <v>0</v>
      </c>
    </row>
    <row r="516" spans="1:9" x14ac:dyDescent="0.2">
      <c r="A516" s="2">
        <v>11</v>
      </c>
      <c r="B516" s="1" t="s">
        <v>67</v>
      </c>
      <c r="C516" s="4">
        <v>7</v>
      </c>
      <c r="D516" s="8">
        <v>2.63</v>
      </c>
      <c r="E516" s="4">
        <v>5</v>
      </c>
      <c r="F516" s="8">
        <v>3.13</v>
      </c>
      <c r="G516" s="4">
        <v>2</v>
      </c>
      <c r="H516" s="8">
        <v>2</v>
      </c>
      <c r="I516" s="4">
        <v>0</v>
      </c>
    </row>
    <row r="517" spans="1:9" x14ac:dyDescent="0.2">
      <c r="A517" s="2">
        <v>12</v>
      </c>
      <c r="B517" s="1" t="s">
        <v>68</v>
      </c>
      <c r="C517" s="4">
        <v>6</v>
      </c>
      <c r="D517" s="8">
        <v>2.2599999999999998</v>
      </c>
      <c r="E517" s="4">
        <v>6</v>
      </c>
      <c r="F517" s="8">
        <v>3.75</v>
      </c>
      <c r="G517" s="4">
        <v>0</v>
      </c>
      <c r="H517" s="8">
        <v>0</v>
      </c>
      <c r="I517" s="4">
        <v>0</v>
      </c>
    </row>
    <row r="518" spans="1:9" x14ac:dyDescent="0.2">
      <c r="A518" s="2">
        <v>13</v>
      </c>
      <c r="B518" s="1" t="s">
        <v>61</v>
      </c>
      <c r="C518" s="4">
        <v>5</v>
      </c>
      <c r="D518" s="8">
        <v>1.88</v>
      </c>
      <c r="E518" s="4">
        <v>2</v>
      </c>
      <c r="F518" s="8">
        <v>1.25</v>
      </c>
      <c r="G518" s="4">
        <v>3</v>
      </c>
      <c r="H518" s="8">
        <v>3</v>
      </c>
      <c r="I518" s="4">
        <v>0</v>
      </c>
    </row>
    <row r="519" spans="1:9" x14ac:dyDescent="0.2">
      <c r="A519" s="2">
        <v>13</v>
      </c>
      <c r="B519" s="1" t="s">
        <v>70</v>
      </c>
      <c r="C519" s="4">
        <v>5</v>
      </c>
      <c r="D519" s="8">
        <v>1.88</v>
      </c>
      <c r="E519" s="4">
        <v>4</v>
      </c>
      <c r="F519" s="8">
        <v>2.5</v>
      </c>
      <c r="G519" s="4">
        <v>1</v>
      </c>
      <c r="H519" s="8">
        <v>1</v>
      </c>
      <c r="I519" s="4">
        <v>0</v>
      </c>
    </row>
    <row r="520" spans="1:9" x14ac:dyDescent="0.2">
      <c r="A520" s="2">
        <v>15</v>
      </c>
      <c r="B520" s="1" t="s">
        <v>63</v>
      </c>
      <c r="C520" s="4">
        <v>4</v>
      </c>
      <c r="D520" s="8">
        <v>1.5</v>
      </c>
      <c r="E520" s="4">
        <v>3</v>
      </c>
      <c r="F520" s="8">
        <v>1.88</v>
      </c>
      <c r="G520" s="4">
        <v>1</v>
      </c>
      <c r="H520" s="8">
        <v>1</v>
      </c>
      <c r="I520" s="4">
        <v>0</v>
      </c>
    </row>
    <row r="521" spans="1:9" x14ac:dyDescent="0.2">
      <c r="A521" s="2">
        <v>16</v>
      </c>
      <c r="B521" s="1" t="s">
        <v>78</v>
      </c>
      <c r="C521" s="4">
        <v>3</v>
      </c>
      <c r="D521" s="8">
        <v>1.1299999999999999</v>
      </c>
      <c r="E521" s="4">
        <v>0</v>
      </c>
      <c r="F521" s="8">
        <v>0</v>
      </c>
      <c r="G521" s="4">
        <v>3</v>
      </c>
      <c r="H521" s="8">
        <v>3</v>
      </c>
      <c r="I521" s="4">
        <v>0</v>
      </c>
    </row>
    <row r="522" spans="1:9" x14ac:dyDescent="0.2">
      <c r="A522" s="2">
        <v>16</v>
      </c>
      <c r="B522" s="1" t="s">
        <v>77</v>
      </c>
      <c r="C522" s="4">
        <v>3</v>
      </c>
      <c r="D522" s="8">
        <v>1.1299999999999999</v>
      </c>
      <c r="E522" s="4">
        <v>0</v>
      </c>
      <c r="F522" s="8">
        <v>0</v>
      </c>
      <c r="G522" s="4">
        <v>3</v>
      </c>
      <c r="H522" s="8">
        <v>3</v>
      </c>
      <c r="I522" s="4">
        <v>0</v>
      </c>
    </row>
    <row r="523" spans="1:9" x14ac:dyDescent="0.2">
      <c r="A523" s="2">
        <v>16</v>
      </c>
      <c r="B523" s="1" t="s">
        <v>56</v>
      </c>
      <c r="C523" s="4">
        <v>3</v>
      </c>
      <c r="D523" s="8">
        <v>1.1299999999999999</v>
      </c>
      <c r="E523" s="4">
        <v>2</v>
      </c>
      <c r="F523" s="8">
        <v>1.25</v>
      </c>
      <c r="G523" s="4">
        <v>1</v>
      </c>
      <c r="H523" s="8">
        <v>1</v>
      </c>
      <c r="I523" s="4">
        <v>0</v>
      </c>
    </row>
    <row r="524" spans="1:9" x14ac:dyDescent="0.2">
      <c r="A524" s="2">
        <v>16</v>
      </c>
      <c r="B524" s="1" t="s">
        <v>62</v>
      </c>
      <c r="C524" s="4">
        <v>3</v>
      </c>
      <c r="D524" s="8">
        <v>1.1299999999999999</v>
      </c>
      <c r="E524" s="4">
        <v>1</v>
      </c>
      <c r="F524" s="8">
        <v>0.63</v>
      </c>
      <c r="G524" s="4">
        <v>2</v>
      </c>
      <c r="H524" s="8">
        <v>2</v>
      </c>
      <c r="I524" s="4">
        <v>0</v>
      </c>
    </row>
    <row r="525" spans="1:9" x14ac:dyDescent="0.2">
      <c r="A525" s="2">
        <v>16</v>
      </c>
      <c r="B525" s="1" t="s">
        <v>84</v>
      </c>
      <c r="C525" s="4">
        <v>3</v>
      </c>
      <c r="D525" s="8">
        <v>1.1299999999999999</v>
      </c>
      <c r="E525" s="4">
        <v>1</v>
      </c>
      <c r="F525" s="8">
        <v>0.63</v>
      </c>
      <c r="G525" s="4">
        <v>2</v>
      </c>
      <c r="H525" s="8">
        <v>2</v>
      </c>
      <c r="I525" s="4">
        <v>0</v>
      </c>
    </row>
    <row r="526" spans="1:9" x14ac:dyDescent="0.2">
      <c r="A526" s="2">
        <v>16</v>
      </c>
      <c r="B526" s="1" t="s">
        <v>69</v>
      </c>
      <c r="C526" s="4">
        <v>3</v>
      </c>
      <c r="D526" s="8">
        <v>1.1299999999999999</v>
      </c>
      <c r="E526" s="4">
        <v>0</v>
      </c>
      <c r="F526" s="8">
        <v>0</v>
      </c>
      <c r="G526" s="4">
        <v>1</v>
      </c>
      <c r="H526" s="8">
        <v>1</v>
      </c>
      <c r="I526" s="4">
        <v>0</v>
      </c>
    </row>
    <row r="527" spans="1:9" x14ac:dyDescent="0.2">
      <c r="A527" s="1"/>
      <c r="C527" s="4"/>
      <c r="D527" s="8"/>
      <c r="E527" s="4"/>
      <c r="F527" s="8"/>
      <c r="G527" s="4"/>
      <c r="H527" s="8"/>
      <c r="I527" s="4"/>
    </row>
    <row r="528" spans="1:9" x14ac:dyDescent="0.2">
      <c r="A528" s="1" t="s">
        <v>23</v>
      </c>
      <c r="C528" s="4"/>
      <c r="D528" s="8"/>
      <c r="E528" s="4"/>
      <c r="F528" s="8"/>
      <c r="G528" s="4"/>
      <c r="H528" s="8"/>
      <c r="I528" s="4"/>
    </row>
    <row r="529" spans="1:9" x14ac:dyDescent="0.2">
      <c r="A529" s="2">
        <v>1</v>
      </c>
      <c r="B529" s="1" t="s">
        <v>64</v>
      </c>
      <c r="C529" s="4">
        <v>129</v>
      </c>
      <c r="D529" s="8">
        <v>44.18</v>
      </c>
      <c r="E529" s="4">
        <v>92</v>
      </c>
      <c r="F529" s="8">
        <v>61.33</v>
      </c>
      <c r="G529" s="4">
        <v>37</v>
      </c>
      <c r="H529" s="8">
        <v>26.62</v>
      </c>
      <c r="I529" s="4">
        <v>0</v>
      </c>
    </row>
    <row r="530" spans="1:9" x14ac:dyDescent="0.2">
      <c r="A530" s="2">
        <v>2</v>
      </c>
      <c r="B530" s="1" t="s">
        <v>65</v>
      </c>
      <c r="C530" s="4">
        <v>30</v>
      </c>
      <c r="D530" s="8">
        <v>10.27</v>
      </c>
      <c r="E530" s="4">
        <v>27</v>
      </c>
      <c r="F530" s="8">
        <v>18</v>
      </c>
      <c r="G530" s="4">
        <v>3</v>
      </c>
      <c r="H530" s="8">
        <v>2.16</v>
      </c>
      <c r="I530" s="4">
        <v>0</v>
      </c>
    </row>
    <row r="531" spans="1:9" x14ac:dyDescent="0.2">
      <c r="A531" s="2">
        <v>3</v>
      </c>
      <c r="B531" s="1" t="s">
        <v>51</v>
      </c>
      <c r="C531" s="4">
        <v>17</v>
      </c>
      <c r="D531" s="8">
        <v>5.82</v>
      </c>
      <c r="E531" s="4">
        <v>2</v>
      </c>
      <c r="F531" s="8">
        <v>1.33</v>
      </c>
      <c r="G531" s="4">
        <v>15</v>
      </c>
      <c r="H531" s="8">
        <v>10.79</v>
      </c>
      <c r="I531" s="4">
        <v>0</v>
      </c>
    </row>
    <row r="532" spans="1:9" x14ac:dyDescent="0.2">
      <c r="A532" s="2">
        <v>4</v>
      </c>
      <c r="B532" s="1" t="s">
        <v>58</v>
      </c>
      <c r="C532" s="4">
        <v>14</v>
      </c>
      <c r="D532" s="8">
        <v>4.79</v>
      </c>
      <c r="E532" s="4">
        <v>7</v>
      </c>
      <c r="F532" s="8">
        <v>4.67</v>
      </c>
      <c r="G532" s="4">
        <v>7</v>
      </c>
      <c r="H532" s="8">
        <v>5.04</v>
      </c>
      <c r="I532" s="4">
        <v>0</v>
      </c>
    </row>
    <row r="533" spans="1:9" x14ac:dyDescent="0.2">
      <c r="A533" s="2">
        <v>5</v>
      </c>
      <c r="B533" s="1" t="s">
        <v>60</v>
      </c>
      <c r="C533" s="4">
        <v>10</v>
      </c>
      <c r="D533" s="8">
        <v>3.42</v>
      </c>
      <c r="E533" s="4">
        <v>2</v>
      </c>
      <c r="F533" s="8">
        <v>1.33</v>
      </c>
      <c r="G533" s="4">
        <v>8</v>
      </c>
      <c r="H533" s="8">
        <v>5.76</v>
      </c>
      <c r="I533" s="4">
        <v>0</v>
      </c>
    </row>
    <row r="534" spans="1:9" x14ac:dyDescent="0.2">
      <c r="A534" s="2">
        <v>6</v>
      </c>
      <c r="B534" s="1" t="s">
        <v>53</v>
      </c>
      <c r="C534" s="4">
        <v>9</v>
      </c>
      <c r="D534" s="8">
        <v>3.08</v>
      </c>
      <c r="E534" s="4">
        <v>2</v>
      </c>
      <c r="F534" s="8">
        <v>1.33</v>
      </c>
      <c r="G534" s="4">
        <v>7</v>
      </c>
      <c r="H534" s="8">
        <v>5.04</v>
      </c>
      <c r="I534" s="4">
        <v>0</v>
      </c>
    </row>
    <row r="535" spans="1:9" x14ac:dyDescent="0.2">
      <c r="A535" s="2">
        <v>6</v>
      </c>
      <c r="B535" s="1" t="s">
        <v>61</v>
      </c>
      <c r="C535" s="4">
        <v>9</v>
      </c>
      <c r="D535" s="8">
        <v>3.08</v>
      </c>
      <c r="E535" s="4">
        <v>0</v>
      </c>
      <c r="F535" s="8">
        <v>0</v>
      </c>
      <c r="G535" s="4">
        <v>9</v>
      </c>
      <c r="H535" s="8">
        <v>6.47</v>
      </c>
      <c r="I535" s="4">
        <v>0</v>
      </c>
    </row>
    <row r="536" spans="1:9" x14ac:dyDescent="0.2">
      <c r="A536" s="2">
        <v>8</v>
      </c>
      <c r="B536" s="1" t="s">
        <v>66</v>
      </c>
      <c r="C536" s="4">
        <v>8</v>
      </c>
      <c r="D536" s="8">
        <v>2.74</v>
      </c>
      <c r="E536" s="4">
        <v>7</v>
      </c>
      <c r="F536" s="8">
        <v>4.67</v>
      </c>
      <c r="G536" s="4">
        <v>1</v>
      </c>
      <c r="H536" s="8">
        <v>0.72</v>
      </c>
      <c r="I536" s="4">
        <v>0</v>
      </c>
    </row>
    <row r="537" spans="1:9" x14ac:dyDescent="0.2">
      <c r="A537" s="2">
        <v>8</v>
      </c>
      <c r="B537" s="1" t="s">
        <v>67</v>
      </c>
      <c r="C537" s="4">
        <v>8</v>
      </c>
      <c r="D537" s="8">
        <v>2.74</v>
      </c>
      <c r="E537" s="4">
        <v>1</v>
      </c>
      <c r="F537" s="8">
        <v>0.67</v>
      </c>
      <c r="G537" s="4">
        <v>5</v>
      </c>
      <c r="H537" s="8">
        <v>3.6</v>
      </c>
      <c r="I537" s="4">
        <v>0</v>
      </c>
    </row>
    <row r="538" spans="1:9" x14ac:dyDescent="0.2">
      <c r="A538" s="2">
        <v>10</v>
      </c>
      <c r="B538" s="1" t="s">
        <v>84</v>
      </c>
      <c r="C538" s="4">
        <v>7</v>
      </c>
      <c r="D538" s="8">
        <v>2.4</v>
      </c>
      <c r="E538" s="4">
        <v>2</v>
      </c>
      <c r="F538" s="8">
        <v>1.33</v>
      </c>
      <c r="G538" s="4">
        <v>5</v>
      </c>
      <c r="H538" s="8">
        <v>3.6</v>
      </c>
      <c r="I538" s="4">
        <v>0</v>
      </c>
    </row>
    <row r="539" spans="1:9" x14ac:dyDescent="0.2">
      <c r="A539" s="2">
        <v>11</v>
      </c>
      <c r="B539" s="1" t="s">
        <v>72</v>
      </c>
      <c r="C539" s="4">
        <v>4</v>
      </c>
      <c r="D539" s="8">
        <v>1.37</v>
      </c>
      <c r="E539" s="4">
        <v>0</v>
      </c>
      <c r="F539" s="8">
        <v>0</v>
      </c>
      <c r="G539" s="4">
        <v>4</v>
      </c>
      <c r="H539" s="8">
        <v>2.88</v>
      </c>
      <c r="I539" s="4">
        <v>0</v>
      </c>
    </row>
    <row r="540" spans="1:9" x14ac:dyDescent="0.2">
      <c r="A540" s="2">
        <v>11</v>
      </c>
      <c r="B540" s="1" t="s">
        <v>90</v>
      </c>
      <c r="C540" s="4">
        <v>4</v>
      </c>
      <c r="D540" s="8">
        <v>1.37</v>
      </c>
      <c r="E540" s="4">
        <v>0</v>
      </c>
      <c r="F540" s="8">
        <v>0</v>
      </c>
      <c r="G540" s="4">
        <v>4</v>
      </c>
      <c r="H540" s="8">
        <v>2.88</v>
      </c>
      <c r="I540" s="4">
        <v>0</v>
      </c>
    </row>
    <row r="541" spans="1:9" x14ac:dyDescent="0.2">
      <c r="A541" s="2">
        <v>13</v>
      </c>
      <c r="B541" s="1" t="s">
        <v>52</v>
      </c>
      <c r="C541" s="4">
        <v>3</v>
      </c>
      <c r="D541" s="8">
        <v>1.03</v>
      </c>
      <c r="E541" s="4">
        <v>1</v>
      </c>
      <c r="F541" s="8">
        <v>0.67</v>
      </c>
      <c r="G541" s="4">
        <v>2</v>
      </c>
      <c r="H541" s="8">
        <v>1.44</v>
      </c>
      <c r="I541" s="4">
        <v>0</v>
      </c>
    </row>
    <row r="542" spans="1:9" x14ac:dyDescent="0.2">
      <c r="A542" s="2">
        <v>13</v>
      </c>
      <c r="B542" s="1" t="s">
        <v>56</v>
      </c>
      <c r="C542" s="4">
        <v>3</v>
      </c>
      <c r="D542" s="8">
        <v>1.03</v>
      </c>
      <c r="E542" s="4">
        <v>0</v>
      </c>
      <c r="F542" s="8">
        <v>0</v>
      </c>
      <c r="G542" s="4">
        <v>3</v>
      </c>
      <c r="H542" s="8">
        <v>2.16</v>
      </c>
      <c r="I542" s="4">
        <v>0</v>
      </c>
    </row>
    <row r="543" spans="1:9" x14ac:dyDescent="0.2">
      <c r="A543" s="2">
        <v>13</v>
      </c>
      <c r="B543" s="1" t="s">
        <v>93</v>
      </c>
      <c r="C543" s="4">
        <v>3</v>
      </c>
      <c r="D543" s="8">
        <v>1.03</v>
      </c>
      <c r="E543" s="4">
        <v>0</v>
      </c>
      <c r="F543" s="8">
        <v>0</v>
      </c>
      <c r="G543" s="4">
        <v>3</v>
      </c>
      <c r="H543" s="8">
        <v>2.16</v>
      </c>
      <c r="I543" s="4">
        <v>0</v>
      </c>
    </row>
    <row r="544" spans="1:9" x14ac:dyDescent="0.2">
      <c r="A544" s="2">
        <v>13</v>
      </c>
      <c r="B544" s="1" t="s">
        <v>63</v>
      </c>
      <c r="C544" s="4">
        <v>3</v>
      </c>
      <c r="D544" s="8">
        <v>1.03</v>
      </c>
      <c r="E544" s="4">
        <v>1</v>
      </c>
      <c r="F544" s="8">
        <v>0.67</v>
      </c>
      <c r="G544" s="4">
        <v>2</v>
      </c>
      <c r="H544" s="8">
        <v>1.44</v>
      </c>
      <c r="I544" s="4">
        <v>0</v>
      </c>
    </row>
    <row r="545" spans="1:9" x14ac:dyDescent="0.2">
      <c r="A545" s="2">
        <v>13</v>
      </c>
      <c r="B545" s="1" t="s">
        <v>80</v>
      </c>
      <c r="C545" s="4">
        <v>3</v>
      </c>
      <c r="D545" s="8">
        <v>1.03</v>
      </c>
      <c r="E545" s="4">
        <v>0</v>
      </c>
      <c r="F545" s="8">
        <v>0</v>
      </c>
      <c r="G545" s="4">
        <v>3</v>
      </c>
      <c r="H545" s="8">
        <v>2.16</v>
      </c>
      <c r="I545" s="4">
        <v>0</v>
      </c>
    </row>
    <row r="546" spans="1:9" x14ac:dyDescent="0.2">
      <c r="A546" s="2">
        <v>18</v>
      </c>
      <c r="B546" s="1" t="s">
        <v>100</v>
      </c>
      <c r="C546" s="4">
        <v>2</v>
      </c>
      <c r="D546" s="8">
        <v>0.68</v>
      </c>
      <c r="E546" s="4">
        <v>0</v>
      </c>
      <c r="F546" s="8">
        <v>0</v>
      </c>
      <c r="G546" s="4">
        <v>2</v>
      </c>
      <c r="H546" s="8">
        <v>1.44</v>
      </c>
      <c r="I546" s="4">
        <v>0</v>
      </c>
    </row>
    <row r="547" spans="1:9" x14ac:dyDescent="0.2">
      <c r="A547" s="2">
        <v>18</v>
      </c>
      <c r="B547" s="1" t="s">
        <v>59</v>
      </c>
      <c r="C547" s="4">
        <v>2</v>
      </c>
      <c r="D547" s="8">
        <v>0.68</v>
      </c>
      <c r="E547" s="4">
        <v>1</v>
      </c>
      <c r="F547" s="8">
        <v>0.67</v>
      </c>
      <c r="G547" s="4">
        <v>1</v>
      </c>
      <c r="H547" s="8">
        <v>0.72</v>
      </c>
      <c r="I547" s="4">
        <v>0</v>
      </c>
    </row>
    <row r="548" spans="1:9" x14ac:dyDescent="0.2">
      <c r="A548" s="2">
        <v>18</v>
      </c>
      <c r="B548" s="1" t="s">
        <v>81</v>
      </c>
      <c r="C548" s="4">
        <v>2</v>
      </c>
      <c r="D548" s="8">
        <v>0.68</v>
      </c>
      <c r="E548" s="4">
        <v>1</v>
      </c>
      <c r="F548" s="8">
        <v>0.67</v>
      </c>
      <c r="G548" s="4">
        <v>1</v>
      </c>
      <c r="H548" s="8">
        <v>0.72</v>
      </c>
      <c r="I548" s="4">
        <v>0</v>
      </c>
    </row>
    <row r="549" spans="1:9" x14ac:dyDescent="0.2">
      <c r="A549" s="2">
        <v>18</v>
      </c>
      <c r="B549" s="1" t="s">
        <v>101</v>
      </c>
      <c r="C549" s="4">
        <v>2</v>
      </c>
      <c r="D549" s="8">
        <v>0.68</v>
      </c>
      <c r="E549" s="4">
        <v>0</v>
      </c>
      <c r="F549" s="8">
        <v>0</v>
      </c>
      <c r="G549" s="4">
        <v>1</v>
      </c>
      <c r="H549" s="8">
        <v>0.72</v>
      </c>
      <c r="I549" s="4">
        <v>0</v>
      </c>
    </row>
    <row r="550" spans="1:9" x14ac:dyDescent="0.2">
      <c r="A550" s="2">
        <v>18</v>
      </c>
      <c r="B550" s="1" t="s">
        <v>70</v>
      </c>
      <c r="C550" s="4">
        <v>2</v>
      </c>
      <c r="D550" s="8">
        <v>0.68</v>
      </c>
      <c r="E550" s="4">
        <v>1</v>
      </c>
      <c r="F550" s="8">
        <v>0.67</v>
      </c>
      <c r="G550" s="4">
        <v>1</v>
      </c>
      <c r="H550" s="8">
        <v>0.72</v>
      </c>
      <c r="I550" s="4">
        <v>0</v>
      </c>
    </row>
    <row r="551" spans="1:9" x14ac:dyDescent="0.2">
      <c r="A551" s="1"/>
      <c r="C551" s="4"/>
      <c r="D551" s="8"/>
      <c r="E551" s="4"/>
      <c r="F551" s="8"/>
      <c r="G551" s="4"/>
      <c r="H551" s="8"/>
      <c r="I551" s="4"/>
    </row>
    <row r="552" spans="1:9" x14ac:dyDescent="0.2">
      <c r="A552" s="1" t="s">
        <v>24</v>
      </c>
      <c r="C552" s="4"/>
      <c r="D552" s="8"/>
      <c r="E552" s="4"/>
      <c r="F552" s="8"/>
      <c r="G552" s="4"/>
      <c r="H552" s="8"/>
      <c r="I552" s="4"/>
    </row>
    <row r="553" spans="1:9" x14ac:dyDescent="0.2">
      <c r="A553" s="2">
        <v>1</v>
      </c>
      <c r="B553" s="1" t="s">
        <v>51</v>
      </c>
      <c r="C553" s="4">
        <v>13</v>
      </c>
      <c r="D553" s="8">
        <v>12.26</v>
      </c>
      <c r="E553" s="4">
        <v>6</v>
      </c>
      <c r="F553" s="8">
        <v>10.71</v>
      </c>
      <c r="G553" s="4">
        <v>7</v>
      </c>
      <c r="H553" s="8">
        <v>15.56</v>
      </c>
      <c r="I553" s="4">
        <v>0</v>
      </c>
    </row>
    <row r="554" spans="1:9" x14ac:dyDescent="0.2">
      <c r="A554" s="2">
        <v>2</v>
      </c>
      <c r="B554" s="1" t="s">
        <v>52</v>
      </c>
      <c r="C554" s="4">
        <v>10</v>
      </c>
      <c r="D554" s="8">
        <v>9.43</v>
      </c>
      <c r="E554" s="4">
        <v>7</v>
      </c>
      <c r="F554" s="8">
        <v>12.5</v>
      </c>
      <c r="G554" s="4">
        <v>3</v>
      </c>
      <c r="H554" s="8">
        <v>6.67</v>
      </c>
      <c r="I554" s="4">
        <v>0</v>
      </c>
    </row>
    <row r="555" spans="1:9" x14ac:dyDescent="0.2">
      <c r="A555" s="2">
        <v>2</v>
      </c>
      <c r="B555" s="1" t="s">
        <v>64</v>
      </c>
      <c r="C555" s="4">
        <v>10</v>
      </c>
      <c r="D555" s="8">
        <v>9.43</v>
      </c>
      <c r="E555" s="4">
        <v>7</v>
      </c>
      <c r="F555" s="8">
        <v>12.5</v>
      </c>
      <c r="G555" s="4">
        <v>3</v>
      </c>
      <c r="H555" s="8">
        <v>6.67</v>
      </c>
      <c r="I555" s="4">
        <v>0</v>
      </c>
    </row>
    <row r="556" spans="1:9" x14ac:dyDescent="0.2">
      <c r="A556" s="2">
        <v>4</v>
      </c>
      <c r="B556" s="1" t="s">
        <v>58</v>
      </c>
      <c r="C556" s="4">
        <v>7</v>
      </c>
      <c r="D556" s="8">
        <v>6.6</v>
      </c>
      <c r="E556" s="4">
        <v>4</v>
      </c>
      <c r="F556" s="8">
        <v>7.14</v>
      </c>
      <c r="G556" s="4">
        <v>3</v>
      </c>
      <c r="H556" s="8">
        <v>6.67</v>
      </c>
      <c r="I556" s="4">
        <v>0</v>
      </c>
    </row>
    <row r="557" spans="1:9" x14ac:dyDescent="0.2">
      <c r="A557" s="2">
        <v>5</v>
      </c>
      <c r="B557" s="1" t="s">
        <v>66</v>
      </c>
      <c r="C557" s="4">
        <v>6</v>
      </c>
      <c r="D557" s="8">
        <v>5.66</v>
      </c>
      <c r="E557" s="4">
        <v>5</v>
      </c>
      <c r="F557" s="8">
        <v>8.93</v>
      </c>
      <c r="G557" s="4">
        <v>0</v>
      </c>
      <c r="H557" s="8">
        <v>0</v>
      </c>
      <c r="I557" s="4">
        <v>0</v>
      </c>
    </row>
    <row r="558" spans="1:9" x14ac:dyDescent="0.2">
      <c r="A558" s="2">
        <v>6</v>
      </c>
      <c r="B558" s="1" t="s">
        <v>53</v>
      </c>
      <c r="C558" s="4">
        <v>5</v>
      </c>
      <c r="D558" s="8">
        <v>4.72</v>
      </c>
      <c r="E558" s="4">
        <v>4</v>
      </c>
      <c r="F558" s="8">
        <v>7.14</v>
      </c>
      <c r="G558" s="4">
        <v>1</v>
      </c>
      <c r="H558" s="8">
        <v>2.2200000000000002</v>
      </c>
      <c r="I558" s="4">
        <v>0</v>
      </c>
    </row>
    <row r="559" spans="1:9" x14ac:dyDescent="0.2">
      <c r="A559" s="2">
        <v>6</v>
      </c>
      <c r="B559" s="1" t="s">
        <v>65</v>
      </c>
      <c r="C559" s="4">
        <v>5</v>
      </c>
      <c r="D559" s="8">
        <v>4.72</v>
      </c>
      <c r="E559" s="4">
        <v>4</v>
      </c>
      <c r="F559" s="8">
        <v>7.14</v>
      </c>
      <c r="G559" s="4">
        <v>1</v>
      </c>
      <c r="H559" s="8">
        <v>2.2200000000000002</v>
      </c>
      <c r="I559" s="4">
        <v>0</v>
      </c>
    </row>
    <row r="560" spans="1:9" x14ac:dyDescent="0.2">
      <c r="A560" s="2">
        <v>8</v>
      </c>
      <c r="B560" s="1" t="s">
        <v>79</v>
      </c>
      <c r="C560" s="4">
        <v>4</v>
      </c>
      <c r="D560" s="8">
        <v>3.77</v>
      </c>
      <c r="E560" s="4">
        <v>0</v>
      </c>
      <c r="F560" s="8">
        <v>0</v>
      </c>
      <c r="G560" s="4">
        <v>4</v>
      </c>
      <c r="H560" s="8">
        <v>8.89</v>
      </c>
      <c r="I560" s="4">
        <v>0</v>
      </c>
    </row>
    <row r="561" spans="1:9" x14ac:dyDescent="0.2">
      <c r="A561" s="2">
        <v>8</v>
      </c>
      <c r="B561" s="1" t="s">
        <v>67</v>
      </c>
      <c r="C561" s="4">
        <v>4</v>
      </c>
      <c r="D561" s="8">
        <v>3.77</v>
      </c>
      <c r="E561" s="4">
        <v>1</v>
      </c>
      <c r="F561" s="8">
        <v>1.79</v>
      </c>
      <c r="G561" s="4">
        <v>1</v>
      </c>
      <c r="H561" s="8">
        <v>2.2200000000000002</v>
      </c>
      <c r="I561" s="4">
        <v>0</v>
      </c>
    </row>
    <row r="562" spans="1:9" x14ac:dyDescent="0.2">
      <c r="A562" s="2">
        <v>10</v>
      </c>
      <c r="B562" s="1" t="s">
        <v>95</v>
      </c>
      <c r="C562" s="4">
        <v>3</v>
      </c>
      <c r="D562" s="8">
        <v>2.83</v>
      </c>
      <c r="E562" s="4">
        <v>1</v>
      </c>
      <c r="F562" s="8">
        <v>1.79</v>
      </c>
      <c r="G562" s="4">
        <v>2</v>
      </c>
      <c r="H562" s="8">
        <v>4.4400000000000004</v>
      </c>
      <c r="I562" s="4">
        <v>0</v>
      </c>
    </row>
    <row r="563" spans="1:9" x14ac:dyDescent="0.2">
      <c r="A563" s="2">
        <v>10</v>
      </c>
      <c r="B563" s="1" t="s">
        <v>62</v>
      </c>
      <c r="C563" s="4">
        <v>3</v>
      </c>
      <c r="D563" s="8">
        <v>2.83</v>
      </c>
      <c r="E563" s="4">
        <v>0</v>
      </c>
      <c r="F563" s="8">
        <v>0</v>
      </c>
      <c r="G563" s="4">
        <v>3</v>
      </c>
      <c r="H563" s="8">
        <v>6.67</v>
      </c>
      <c r="I563" s="4">
        <v>0</v>
      </c>
    </row>
    <row r="564" spans="1:9" x14ac:dyDescent="0.2">
      <c r="A564" s="2">
        <v>10</v>
      </c>
      <c r="B564" s="1" t="s">
        <v>84</v>
      </c>
      <c r="C564" s="4">
        <v>3</v>
      </c>
      <c r="D564" s="8">
        <v>2.83</v>
      </c>
      <c r="E564" s="4">
        <v>2</v>
      </c>
      <c r="F564" s="8">
        <v>3.57</v>
      </c>
      <c r="G564" s="4">
        <v>1</v>
      </c>
      <c r="H564" s="8">
        <v>2.2200000000000002</v>
      </c>
      <c r="I564" s="4">
        <v>0</v>
      </c>
    </row>
    <row r="565" spans="1:9" x14ac:dyDescent="0.2">
      <c r="A565" s="2">
        <v>10</v>
      </c>
      <c r="B565" s="1" t="s">
        <v>68</v>
      </c>
      <c r="C565" s="4">
        <v>3</v>
      </c>
      <c r="D565" s="8">
        <v>2.83</v>
      </c>
      <c r="E565" s="4">
        <v>3</v>
      </c>
      <c r="F565" s="8">
        <v>5.36</v>
      </c>
      <c r="G565" s="4">
        <v>0</v>
      </c>
      <c r="H565" s="8">
        <v>0</v>
      </c>
      <c r="I565" s="4">
        <v>0</v>
      </c>
    </row>
    <row r="566" spans="1:9" x14ac:dyDescent="0.2">
      <c r="A566" s="2">
        <v>14</v>
      </c>
      <c r="B566" s="1" t="s">
        <v>89</v>
      </c>
      <c r="C566" s="4">
        <v>2</v>
      </c>
      <c r="D566" s="8">
        <v>1.89</v>
      </c>
      <c r="E566" s="4">
        <v>2</v>
      </c>
      <c r="F566" s="8">
        <v>3.57</v>
      </c>
      <c r="G566" s="4">
        <v>0</v>
      </c>
      <c r="H566" s="8">
        <v>0</v>
      </c>
      <c r="I566" s="4">
        <v>0</v>
      </c>
    </row>
    <row r="567" spans="1:9" x14ac:dyDescent="0.2">
      <c r="A567" s="2">
        <v>14</v>
      </c>
      <c r="B567" s="1" t="s">
        <v>91</v>
      </c>
      <c r="C567" s="4">
        <v>2</v>
      </c>
      <c r="D567" s="8">
        <v>1.89</v>
      </c>
      <c r="E567" s="4">
        <v>0</v>
      </c>
      <c r="F567" s="8">
        <v>0</v>
      </c>
      <c r="G567" s="4">
        <v>2</v>
      </c>
      <c r="H567" s="8">
        <v>4.4400000000000004</v>
      </c>
      <c r="I567" s="4">
        <v>0</v>
      </c>
    </row>
    <row r="568" spans="1:9" x14ac:dyDescent="0.2">
      <c r="A568" s="2">
        <v>14</v>
      </c>
      <c r="B568" s="1" t="s">
        <v>102</v>
      </c>
      <c r="C568" s="4">
        <v>2</v>
      </c>
      <c r="D568" s="8">
        <v>1.89</v>
      </c>
      <c r="E568" s="4">
        <v>0</v>
      </c>
      <c r="F568" s="8">
        <v>0</v>
      </c>
      <c r="G568" s="4">
        <v>2</v>
      </c>
      <c r="H568" s="8">
        <v>4.4400000000000004</v>
      </c>
      <c r="I568" s="4">
        <v>0</v>
      </c>
    </row>
    <row r="569" spans="1:9" x14ac:dyDescent="0.2">
      <c r="A569" s="2">
        <v>14</v>
      </c>
      <c r="B569" s="1" t="s">
        <v>59</v>
      </c>
      <c r="C569" s="4">
        <v>2</v>
      </c>
      <c r="D569" s="8">
        <v>1.89</v>
      </c>
      <c r="E569" s="4">
        <v>2</v>
      </c>
      <c r="F569" s="8">
        <v>3.57</v>
      </c>
      <c r="G569" s="4">
        <v>0</v>
      </c>
      <c r="H569" s="8">
        <v>0</v>
      </c>
      <c r="I569" s="4">
        <v>0</v>
      </c>
    </row>
    <row r="570" spans="1:9" x14ac:dyDescent="0.2">
      <c r="A570" s="2">
        <v>14</v>
      </c>
      <c r="B570" s="1" t="s">
        <v>60</v>
      </c>
      <c r="C570" s="4">
        <v>2</v>
      </c>
      <c r="D570" s="8">
        <v>1.89</v>
      </c>
      <c r="E570" s="4">
        <v>1</v>
      </c>
      <c r="F570" s="8">
        <v>1.79</v>
      </c>
      <c r="G570" s="4">
        <v>1</v>
      </c>
      <c r="H570" s="8">
        <v>2.2200000000000002</v>
      </c>
      <c r="I570" s="4">
        <v>0</v>
      </c>
    </row>
    <row r="571" spans="1:9" x14ac:dyDescent="0.2">
      <c r="A571" s="2">
        <v>14</v>
      </c>
      <c r="B571" s="1" t="s">
        <v>61</v>
      </c>
      <c r="C571" s="4">
        <v>2</v>
      </c>
      <c r="D571" s="8">
        <v>1.89</v>
      </c>
      <c r="E571" s="4">
        <v>0</v>
      </c>
      <c r="F571" s="8">
        <v>0</v>
      </c>
      <c r="G571" s="4">
        <v>2</v>
      </c>
      <c r="H571" s="8">
        <v>4.4400000000000004</v>
      </c>
      <c r="I571" s="4">
        <v>0</v>
      </c>
    </row>
    <row r="572" spans="1:9" x14ac:dyDescent="0.2">
      <c r="A572" s="2">
        <v>14</v>
      </c>
      <c r="B572" s="1" t="s">
        <v>70</v>
      </c>
      <c r="C572" s="4">
        <v>2</v>
      </c>
      <c r="D572" s="8">
        <v>1.89</v>
      </c>
      <c r="E572" s="4">
        <v>1</v>
      </c>
      <c r="F572" s="8">
        <v>1.79</v>
      </c>
      <c r="G572" s="4">
        <v>1</v>
      </c>
      <c r="H572" s="8">
        <v>2.2200000000000002</v>
      </c>
      <c r="I572" s="4">
        <v>0</v>
      </c>
    </row>
    <row r="573" spans="1:9" x14ac:dyDescent="0.2">
      <c r="A573" s="1"/>
      <c r="C573" s="4"/>
      <c r="D573" s="8"/>
      <c r="E573" s="4"/>
      <c r="F573" s="8"/>
      <c r="G573" s="4"/>
      <c r="H573" s="8"/>
      <c r="I573" s="4"/>
    </row>
    <row r="574" spans="1:9" x14ac:dyDescent="0.2">
      <c r="A574" s="1" t="s">
        <v>25</v>
      </c>
      <c r="C574" s="4"/>
      <c r="D574" s="8"/>
      <c r="E574" s="4"/>
      <c r="F574" s="8"/>
      <c r="G574" s="4"/>
      <c r="H574" s="8"/>
      <c r="I574" s="4"/>
    </row>
    <row r="575" spans="1:9" x14ac:dyDescent="0.2">
      <c r="A575" s="2">
        <v>1</v>
      </c>
      <c r="B575" s="1" t="s">
        <v>64</v>
      </c>
      <c r="C575" s="4">
        <v>166</v>
      </c>
      <c r="D575" s="8">
        <v>16.89</v>
      </c>
      <c r="E575" s="4">
        <v>131</v>
      </c>
      <c r="F575" s="8">
        <v>21.8</v>
      </c>
      <c r="G575" s="4">
        <v>34</v>
      </c>
      <c r="H575" s="8">
        <v>9.2100000000000009</v>
      </c>
      <c r="I575" s="4">
        <v>0</v>
      </c>
    </row>
    <row r="576" spans="1:9" x14ac:dyDescent="0.2">
      <c r="A576" s="2">
        <v>2</v>
      </c>
      <c r="B576" s="1" t="s">
        <v>65</v>
      </c>
      <c r="C576" s="4">
        <v>160</v>
      </c>
      <c r="D576" s="8">
        <v>16.28</v>
      </c>
      <c r="E576" s="4">
        <v>141</v>
      </c>
      <c r="F576" s="8">
        <v>23.46</v>
      </c>
      <c r="G576" s="4">
        <v>19</v>
      </c>
      <c r="H576" s="8">
        <v>5.15</v>
      </c>
      <c r="I576" s="4">
        <v>0</v>
      </c>
    </row>
    <row r="577" spans="1:9" x14ac:dyDescent="0.2">
      <c r="A577" s="2">
        <v>3</v>
      </c>
      <c r="B577" s="1" t="s">
        <v>60</v>
      </c>
      <c r="C577" s="4">
        <v>63</v>
      </c>
      <c r="D577" s="8">
        <v>6.41</v>
      </c>
      <c r="E577" s="4">
        <v>34</v>
      </c>
      <c r="F577" s="8">
        <v>5.66</v>
      </c>
      <c r="G577" s="4">
        <v>29</v>
      </c>
      <c r="H577" s="8">
        <v>7.86</v>
      </c>
      <c r="I577" s="4">
        <v>0</v>
      </c>
    </row>
    <row r="578" spans="1:9" x14ac:dyDescent="0.2">
      <c r="A578" s="2">
        <v>4</v>
      </c>
      <c r="B578" s="1" t="s">
        <v>51</v>
      </c>
      <c r="C578" s="4">
        <v>56</v>
      </c>
      <c r="D578" s="8">
        <v>5.7</v>
      </c>
      <c r="E578" s="4">
        <v>17</v>
      </c>
      <c r="F578" s="8">
        <v>2.83</v>
      </c>
      <c r="G578" s="4">
        <v>39</v>
      </c>
      <c r="H578" s="8">
        <v>10.57</v>
      </c>
      <c r="I578" s="4">
        <v>0</v>
      </c>
    </row>
    <row r="579" spans="1:9" x14ac:dyDescent="0.2">
      <c r="A579" s="2">
        <v>5</v>
      </c>
      <c r="B579" s="1" t="s">
        <v>66</v>
      </c>
      <c r="C579" s="4">
        <v>52</v>
      </c>
      <c r="D579" s="8">
        <v>5.29</v>
      </c>
      <c r="E579" s="4">
        <v>42</v>
      </c>
      <c r="F579" s="8">
        <v>6.99</v>
      </c>
      <c r="G579" s="4">
        <v>9</v>
      </c>
      <c r="H579" s="8">
        <v>2.44</v>
      </c>
      <c r="I579" s="4">
        <v>0</v>
      </c>
    </row>
    <row r="580" spans="1:9" x14ac:dyDescent="0.2">
      <c r="A580" s="2">
        <v>6</v>
      </c>
      <c r="B580" s="1" t="s">
        <v>61</v>
      </c>
      <c r="C580" s="4">
        <v>38</v>
      </c>
      <c r="D580" s="8">
        <v>3.87</v>
      </c>
      <c r="E580" s="4">
        <v>12</v>
      </c>
      <c r="F580" s="8">
        <v>2</v>
      </c>
      <c r="G580" s="4">
        <v>26</v>
      </c>
      <c r="H580" s="8">
        <v>7.05</v>
      </c>
      <c r="I580" s="4">
        <v>0</v>
      </c>
    </row>
    <row r="581" spans="1:9" x14ac:dyDescent="0.2">
      <c r="A581" s="2">
        <v>7</v>
      </c>
      <c r="B581" s="1" t="s">
        <v>52</v>
      </c>
      <c r="C581" s="4">
        <v>36</v>
      </c>
      <c r="D581" s="8">
        <v>3.66</v>
      </c>
      <c r="E581" s="4">
        <v>23</v>
      </c>
      <c r="F581" s="8">
        <v>3.83</v>
      </c>
      <c r="G581" s="4">
        <v>13</v>
      </c>
      <c r="H581" s="8">
        <v>3.52</v>
      </c>
      <c r="I581" s="4">
        <v>0</v>
      </c>
    </row>
    <row r="582" spans="1:9" x14ac:dyDescent="0.2">
      <c r="A582" s="2">
        <v>8</v>
      </c>
      <c r="B582" s="1" t="s">
        <v>58</v>
      </c>
      <c r="C582" s="4">
        <v>33</v>
      </c>
      <c r="D582" s="8">
        <v>3.36</v>
      </c>
      <c r="E582" s="4">
        <v>22</v>
      </c>
      <c r="F582" s="8">
        <v>3.66</v>
      </c>
      <c r="G582" s="4">
        <v>11</v>
      </c>
      <c r="H582" s="8">
        <v>2.98</v>
      </c>
      <c r="I582" s="4">
        <v>0</v>
      </c>
    </row>
    <row r="583" spans="1:9" x14ac:dyDescent="0.2">
      <c r="A583" s="2">
        <v>9</v>
      </c>
      <c r="B583" s="1" t="s">
        <v>67</v>
      </c>
      <c r="C583" s="4">
        <v>28</v>
      </c>
      <c r="D583" s="8">
        <v>2.85</v>
      </c>
      <c r="E583" s="4">
        <v>11</v>
      </c>
      <c r="F583" s="8">
        <v>1.83</v>
      </c>
      <c r="G583" s="4">
        <v>15</v>
      </c>
      <c r="H583" s="8">
        <v>4.07</v>
      </c>
      <c r="I583" s="4">
        <v>0</v>
      </c>
    </row>
    <row r="584" spans="1:9" x14ac:dyDescent="0.2">
      <c r="A584" s="2">
        <v>10</v>
      </c>
      <c r="B584" s="1" t="s">
        <v>70</v>
      </c>
      <c r="C584" s="4">
        <v>26</v>
      </c>
      <c r="D584" s="8">
        <v>2.64</v>
      </c>
      <c r="E584" s="4">
        <v>22</v>
      </c>
      <c r="F584" s="8">
        <v>3.66</v>
      </c>
      <c r="G584" s="4">
        <v>4</v>
      </c>
      <c r="H584" s="8">
        <v>1.08</v>
      </c>
      <c r="I584" s="4">
        <v>0</v>
      </c>
    </row>
    <row r="585" spans="1:9" x14ac:dyDescent="0.2">
      <c r="A585" s="2">
        <v>11</v>
      </c>
      <c r="B585" s="1" t="s">
        <v>68</v>
      </c>
      <c r="C585" s="4">
        <v>24</v>
      </c>
      <c r="D585" s="8">
        <v>2.44</v>
      </c>
      <c r="E585" s="4">
        <v>23</v>
      </c>
      <c r="F585" s="8">
        <v>3.83</v>
      </c>
      <c r="G585" s="4">
        <v>1</v>
      </c>
      <c r="H585" s="8">
        <v>0.27</v>
      </c>
      <c r="I585" s="4">
        <v>0</v>
      </c>
    </row>
    <row r="586" spans="1:9" x14ac:dyDescent="0.2">
      <c r="A586" s="2">
        <v>12</v>
      </c>
      <c r="B586" s="1" t="s">
        <v>57</v>
      </c>
      <c r="C586" s="4">
        <v>23</v>
      </c>
      <c r="D586" s="8">
        <v>2.34</v>
      </c>
      <c r="E586" s="4">
        <v>12</v>
      </c>
      <c r="F586" s="8">
        <v>2</v>
      </c>
      <c r="G586" s="4">
        <v>11</v>
      </c>
      <c r="H586" s="8">
        <v>2.98</v>
      </c>
      <c r="I586" s="4">
        <v>0</v>
      </c>
    </row>
    <row r="587" spans="1:9" x14ac:dyDescent="0.2">
      <c r="A587" s="2">
        <v>12</v>
      </c>
      <c r="B587" s="1" t="s">
        <v>84</v>
      </c>
      <c r="C587" s="4">
        <v>23</v>
      </c>
      <c r="D587" s="8">
        <v>2.34</v>
      </c>
      <c r="E587" s="4">
        <v>16</v>
      </c>
      <c r="F587" s="8">
        <v>2.66</v>
      </c>
      <c r="G587" s="4">
        <v>7</v>
      </c>
      <c r="H587" s="8">
        <v>1.9</v>
      </c>
      <c r="I587" s="4">
        <v>0</v>
      </c>
    </row>
    <row r="588" spans="1:9" x14ac:dyDescent="0.2">
      <c r="A588" s="2">
        <v>14</v>
      </c>
      <c r="B588" s="1" t="s">
        <v>53</v>
      </c>
      <c r="C588" s="4">
        <v>22</v>
      </c>
      <c r="D588" s="8">
        <v>2.2400000000000002</v>
      </c>
      <c r="E588" s="4">
        <v>12</v>
      </c>
      <c r="F588" s="8">
        <v>2</v>
      </c>
      <c r="G588" s="4">
        <v>10</v>
      </c>
      <c r="H588" s="8">
        <v>2.71</v>
      </c>
      <c r="I588" s="4">
        <v>0</v>
      </c>
    </row>
    <row r="589" spans="1:9" x14ac:dyDescent="0.2">
      <c r="A589" s="2">
        <v>15</v>
      </c>
      <c r="B589" s="1" t="s">
        <v>59</v>
      </c>
      <c r="C589" s="4">
        <v>17</v>
      </c>
      <c r="D589" s="8">
        <v>1.73</v>
      </c>
      <c r="E589" s="4">
        <v>9</v>
      </c>
      <c r="F589" s="8">
        <v>1.5</v>
      </c>
      <c r="G589" s="4">
        <v>8</v>
      </c>
      <c r="H589" s="8">
        <v>2.17</v>
      </c>
      <c r="I589" s="4">
        <v>0</v>
      </c>
    </row>
    <row r="590" spans="1:9" x14ac:dyDescent="0.2">
      <c r="A590" s="2">
        <v>16</v>
      </c>
      <c r="B590" s="1" t="s">
        <v>63</v>
      </c>
      <c r="C590" s="4">
        <v>16</v>
      </c>
      <c r="D590" s="8">
        <v>1.63</v>
      </c>
      <c r="E590" s="4">
        <v>8</v>
      </c>
      <c r="F590" s="8">
        <v>1.33</v>
      </c>
      <c r="G590" s="4">
        <v>7</v>
      </c>
      <c r="H590" s="8">
        <v>1.9</v>
      </c>
      <c r="I590" s="4">
        <v>0</v>
      </c>
    </row>
    <row r="591" spans="1:9" x14ac:dyDescent="0.2">
      <c r="A591" s="2">
        <v>17</v>
      </c>
      <c r="B591" s="1" t="s">
        <v>82</v>
      </c>
      <c r="C591" s="4">
        <v>14</v>
      </c>
      <c r="D591" s="8">
        <v>1.42</v>
      </c>
      <c r="E591" s="4">
        <v>8</v>
      </c>
      <c r="F591" s="8">
        <v>1.33</v>
      </c>
      <c r="G591" s="4">
        <v>6</v>
      </c>
      <c r="H591" s="8">
        <v>1.63</v>
      </c>
      <c r="I591" s="4">
        <v>0</v>
      </c>
    </row>
    <row r="592" spans="1:9" x14ac:dyDescent="0.2">
      <c r="A592" s="2">
        <v>17</v>
      </c>
      <c r="B592" s="1" t="s">
        <v>87</v>
      </c>
      <c r="C592" s="4">
        <v>14</v>
      </c>
      <c r="D592" s="8">
        <v>1.42</v>
      </c>
      <c r="E592" s="4">
        <v>8</v>
      </c>
      <c r="F592" s="8">
        <v>1.33</v>
      </c>
      <c r="G592" s="4">
        <v>6</v>
      </c>
      <c r="H592" s="8">
        <v>1.63</v>
      </c>
      <c r="I592" s="4">
        <v>0</v>
      </c>
    </row>
    <row r="593" spans="1:9" x14ac:dyDescent="0.2">
      <c r="A593" s="2">
        <v>19</v>
      </c>
      <c r="B593" s="1" t="s">
        <v>93</v>
      </c>
      <c r="C593" s="4">
        <v>13</v>
      </c>
      <c r="D593" s="8">
        <v>1.32</v>
      </c>
      <c r="E593" s="4">
        <v>7</v>
      </c>
      <c r="F593" s="8">
        <v>1.1599999999999999</v>
      </c>
      <c r="G593" s="4">
        <v>6</v>
      </c>
      <c r="H593" s="8">
        <v>1.63</v>
      </c>
      <c r="I593" s="4">
        <v>0</v>
      </c>
    </row>
    <row r="594" spans="1:9" x14ac:dyDescent="0.2">
      <c r="A594" s="2">
        <v>20</v>
      </c>
      <c r="B594" s="1" t="s">
        <v>77</v>
      </c>
      <c r="C594" s="4">
        <v>11</v>
      </c>
      <c r="D594" s="8">
        <v>1.1200000000000001</v>
      </c>
      <c r="E594" s="4">
        <v>4</v>
      </c>
      <c r="F594" s="8">
        <v>0.67</v>
      </c>
      <c r="G594" s="4">
        <v>7</v>
      </c>
      <c r="H594" s="8">
        <v>1.9</v>
      </c>
      <c r="I594" s="4">
        <v>0</v>
      </c>
    </row>
    <row r="595" spans="1:9" x14ac:dyDescent="0.2">
      <c r="A595" s="2">
        <v>20</v>
      </c>
      <c r="B595" s="1" t="s">
        <v>62</v>
      </c>
      <c r="C595" s="4">
        <v>11</v>
      </c>
      <c r="D595" s="8">
        <v>1.1200000000000001</v>
      </c>
      <c r="E595" s="4">
        <v>8</v>
      </c>
      <c r="F595" s="8">
        <v>1.33</v>
      </c>
      <c r="G595" s="4">
        <v>3</v>
      </c>
      <c r="H595" s="8">
        <v>0.81</v>
      </c>
      <c r="I595" s="4">
        <v>0</v>
      </c>
    </row>
    <row r="596" spans="1:9" x14ac:dyDescent="0.2">
      <c r="A596" s="1"/>
      <c r="C596" s="4"/>
      <c r="D596" s="8"/>
      <c r="E596" s="4"/>
      <c r="F596" s="8"/>
      <c r="G596" s="4"/>
      <c r="H596" s="8"/>
      <c r="I596" s="4"/>
    </row>
    <row r="597" spans="1:9" x14ac:dyDescent="0.2">
      <c r="A597" s="1" t="s">
        <v>26</v>
      </c>
      <c r="C597" s="4"/>
      <c r="D597" s="8"/>
      <c r="E597" s="4"/>
      <c r="F597" s="8"/>
      <c r="G597" s="4"/>
      <c r="H597" s="8"/>
      <c r="I597" s="4"/>
    </row>
    <row r="598" spans="1:9" x14ac:dyDescent="0.2">
      <c r="A598" s="2">
        <v>1</v>
      </c>
      <c r="B598" s="1" t="s">
        <v>64</v>
      </c>
      <c r="C598" s="4">
        <v>9</v>
      </c>
      <c r="D598" s="8">
        <v>19.57</v>
      </c>
      <c r="E598" s="4">
        <v>4</v>
      </c>
      <c r="F598" s="8">
        <v>13.79</v>
      </c>
      <c r="G598" s="4">
        <v>4</v>
      </c>
      <c r="H598" s="8">
        <v>36.36</v>
      </c>
      <c r="I598" s="4">
        <v>1</v>
      </c>
    </row>
    <row r="599" spans="1:9" x14ac:dyDescent="0.2">
      <c r="A599" s="2">
        <v>2</v>
      </c>
      <c r="B599" s="1" t="s">
        <v>58</v>
      </c>
      <c r="C599" s="4">
        <v>8</v>
      </c>
      <c r="D599" s="8">
        <v>17.39</v>
      </c>
      <c r="E599" s="4">
        <v>8</v>
      </c>
      <c r="F599" s="8">
        <v>27.59</v>
      </c>
      <c r="G599" s="4">
        <v>0</v>
      </c>
      <c r="H599" s="8">
        <v>0</v>
      </c>
      <c r="I599" s="4">
        <v>0</v>
      </c>
    </row>
    <row r="600" spans="1:9" x14ac:dyDescent="0.2">
      <c r="A600" s="2">
        <v>3</v>
      </c>
      <c r="B600" s="1" t="s">
        <v>51</v>
      </c>
      <c r="C600" s="4">
        <v>5</v>
      </c>
      <c r="D600" s="8">
        <v>10.87</v>
      </c>
      <c r="E600" s="4">
        <v>3</v>
      </c>
      <c r="F600" s="8">
        <v>10.34</v>
      </c>
      <c r="G600" s="4">
        <v>2</v>
      </c>
      <c r="H600" s="8">
        <v>18.18</v>
      </c>
      <c r="I600" s="4">
        <v>0</v>
      </c>
    </row>
    <row r="601" spans="1:9" x14ac:dyDescent="0.2">
      <c r="A601" s="2">
        <v>3</v>
      </c>
      <c r="B601" s="1" t="s">
        <v>60</v>
      </c>
      <c r="C601" s="4">
        <v>5</v>
      </c>
      <c r="D601" s="8">
        <v>10.87</v>
      </c>
      <c r="E601" s="4">
        <v>4</v>
      </c>
      <c r="F601" s="8">
        <v>13.79</v>
      </c>
      <c r="G601" s="4">
        <v>1</v>
      </c>
      <c r="H601" s="8">
        <v>9.09</v>
      </c>
      <c r="I601" s="4">
        <v>0</v>
      </c>
    </row>
    <row r="602" spans="1:9" x14ac:dyDescent="0.2">
      <c r="A602" s="2">
        <v>5</v>
      </c>
      <c r="B602" s="1" t="s">
        <v>52</v>
      </c>
      <c r="C602" s="4">
        <v>3</v>
      </c>
      <c r="D602" s="8">
        <v>6.52</v>
      </c>
      <c r="E602" s="4">
        <v>2</v>
      </c>
      <c r="F602" s="8">
        <v>6.9</v>
      </c>
      <c r="G602" s="4">
        <v>1</v>
      </c>
      <c r="H602" s="8">
        <v>9.09</v>
      </c>
      <c r="I602" s="4">
        <v>0</v>
      </c>
    </row>
    <row r="603" spans="1:9" x14ac:dyDescent="0.2">
      <c r="A603" s="2">
        <v>5</v>
      </c>
      <c r="B603" s="1" t="s">
        <v>66</v>
      </c>
      <c r="C603" s="4">
        <v>3</v>
      </c>
      <c r="D603" s="8">
        <v>6.52</v>
      </c>
      <c r="E603" s="4">
        <v>3</v>
      </c>
      <c r="F603" s="8">
        <v>10.34</v>
      </c>
      <c r="G603" s="4">
        <v>0</v>
      </c>
      <c r="H603" s="8">
        <v>0</v>
      </c>
      <c r="I603" s="4">
        <v>0</v>
      </c>
    </row>
    <row r="604" spans="1:9" x14ac:dyDescent="0.2">
      <c r="A604" s="2">
        <v>7</v>
      </c>
      <c r="B604" s="1" t="s">
        <v>83</v>
      </c>
      <c r="C604" s="4">
        <v>2</v>
      </c>
      <c r="D604" s="8">
        <v>4.3499999999999996</v>
      </c>
      <c r="E604" s="4">
        <v>2</v>
      </c>
      <c r="F604" s="8">
        <v>6.9</v>
      </c>
      <c r="G604" s="4">
        <v>0</v>
      </c>
      <c r="H604" s="8">
        <v>0</v>
      </c>
      <c r="I604" s="4">
        <v>0</v>
      </c>
    </row>
    <row r="605" spans="1:9" x14ac:dyDescent="0.2">
      <c r="A605" s="2">
        <v>7</v>
      </c>
      <c r="B605" s="1" t="s">
        <v>67</v>
      </c>
      <c r="C605" s="4">
        <v>2</v>
      </c>
      <c r="D605" s="8">
        <v>4.3499999999999996</v>
      </c>
      <c r="E605" s="4">
        <v>0</v>
      </c>
      <c r="F605" s="8">
        <v>0</v>
      </c>
      <c r="G605" s="4">
        <v>0</v>
      </c>
      <c r="H605" s="8">
        <v>0</v>
      </c>
      <c r="I605" s="4">
        <v>0</v>
      </c>
    </row>
    <row r="606" spans="1:9" x14ac:dyDescent="0.2">
      <c r="A606" s="2">
        <v>9</v>
      </c>
      <c r="B606" s="1" t="s">
        <v>79</v>
      </c>
      <c r="C606" s="4">
        <v>1</v>
      </c>
      <c r="D606" s="8">
        <v>2.17</v>
      </c>
      <c r="E606" s="4">
        <v>0</v>
      </c>
      <c r="F606" s="8">
        <v>0</v>
      </c>
      <c r="G606" s="4">
        <v>0</v>
      </c>
      <c r="H606" s="8">
        <v>0</v>
      </c>
      <c r="I606" s="4">
        <v>0</v>
      </c>
    </row>
    <row r="607" spans="1:9" x14ac:dyDescent="0.2">
      <c r="A607" s="2">
        <v>9</v>
      </c>
      <c r="B607" s="1" t="s">
        <v>54</v>
      </c>
      <c r="C607" s="4">
        <v>1</v>
      </c>
      <c r="D607" s="8">
        <v>2.17</v>
      </c>
      <c r="E607" s="4">
        <v>1</v>
      </c>
      <c r="F607" s="8">
        <v>3.45</v>
      </c>
      <c r="G607" s="4">
        <v>0</v>
      </c>
      <c r="H607" s="8">
        <v>0</v>
      </c>
      <c r="I607" s="4">
        <v>0</v>
      </c>
    </row>
    <row r="608" spans="1:9" x14ac:dyDescent="0.2">
      <c r="A608" s="2">
        <v>9</v>
      </c>
      <c r="B608" s="1" t="s">
        <v>95</v>
      </c>
      <c r="C608" s="4">
        <v>1</v>
      </c>
      <c r="D608" s="8">
        <v>2.17</v>
      </c>
      <c r="E608" s="4">
        <v>1</v>
      </c>
      <c r="F608" s="8">
        <v>3.45</v>
      </c>
      <c r="G608" s="4">
        <v>0</v>
      </c>
      <c r="H608" s="8">
        <v>0</v>
      </c>
      <c r="I608" s="4">
        <v>0</v>
      </c>
    </row>
    <row r="609" spans="1:9" x14ac:dyDescent="0.2">
      <c r="A609" s="2">
        <v>9</v>
      </c>
      <c r="B609" s="1" t="s">
        <v>99</v>
      </c>
      <c r="C609" s="4">
        <v>1</v>
      </c>
      <c r="D609" s="8">
        <v>2.17</v>
      </c>
      <c r="E609" s="4">
        <v>0</v>
      </c>
      <c r="F609" s="8">
        <v>0</v>
      </c>
      <c r="G609" s="4">
        <v>1</v>
      </c>
      <c r="H609" s="8">
        <v>9.09</v>
      </c>
      <c r="I609" s="4">
        <v>0</v>
      </c>
    </row>
    <row r="610" spans="1:9" x14ac:dyDescent="0.2">
      <c r="A610" s="2">
        <v>9</v>
      </c>
      <c r="B610" s="1" t="s">
        <v>100</v>
      </c>
      <c r="C610" s="4">
        <v>1</v>
      </c>
      <c r="D610" s="8">
        <v>2.17</v>
      </c>
      <c r="E610" s="4">
        <v>0</v>
      </c>
      <c r="F610" s="8">
        <v>0</v>
      </c>
      <c r="G610" s="4">
        <v>1</v>
      </c>
      <c r="H610" s="8">
        <v>9.09</v>
      </c>
      <c r="I610" s="4">
        <v>0</v>
      </c>
    </row>
    <row r="611" spans="1:9" x14ac:dyDescent="0.2">
      <c r="A611" s="2">
        <v>9</v>
      </c>
      <c r="B611" s="1" t="s">
        <v>65</v>
      </c>
      <c r="C611" s="4">
        <v>1</v>
      </c>
      <c r="D611" s="8">
        <v>2.17</v>
      </c>
      <c r="E611" s="4">
        <v>1</v>
      </c>
      <c r="F611" s="8">
        <v>3.45</v>
      </c>
      <c r="G611" s="4">
        <v>0</v>
      </c>
      <c r="H611" s="8">
        <v>0</v>
      </c>
      <c r="I611" s="4">
        <v>0</v>
      </c>
    </row>
    <row r="612" spans="1:9" x14ac:dyDescent="0.2">
      <c r="A612" s="2">
        <v>9</v>
      </c>
      <c r="B612" s="1" t="s">
        <v>90</v>
      </c>
      <c r="C612" s="4">
        <v>1</v>
      </c>
      <c r="D612" s="8">
        <v>2.17</v>
      </c>
      <c r="E612" s="4">
        <v>0</v>
      </c>
      <c r="F612" s="8">
        <v>0</v>
      </c>
      <c r="G612" s="4">
        <v>0</v>
      </c>
      <c r="H612" s="8">
        <v>0</v>
      </c>
      <c r="I612" s="4">
        <v>0</v>
      </c>
    </row>
    <row r="613" spans="1:9" x14ac:dyDescent="0.2">
      <c r="A613" s="2">
        <v>9</v>
      </c>
      <c r="B613" s="1" t="s">
        <v>84</v>
      </c>
      <c r="C613" s="4">
        <v>1</v>
      </c>
      <c r="D613" s="8">
        <v>2.17</v>
      </c>
      <c r="E613" s="4">
        <v>0</v>
      </c>
      <c r="F613" s="8">
        <v>0</v>
      </c>
      <c r="G613" s="4">
        <v>1</v>
      </c>
      <c r="H613" s="8">
        <v>9.09</v>
      </c>
      <c r="I613" s="4">
        <v>0</v>
      </c>
    </row>
    <row r="614" spans="1:9" x14ac:dyDescent="0.2">
      <c r="A614" s="2">
        <v>9</v>
      </c>
      <c r="B614" s="1" t="s">
        <v>69</v>
      </c>
      <c r="C614" s="4">
        <v>1</v>
      </c>
      <c r="D614" s="8">
        <v>2.17</v>
      </c>
      <c r="E614" s="4">
        <v>0</v>
      </c>
      <c r="F614" s="8">
        <v>0</v>
      </c>
      <c r="G614" s="4">
        <v>0</v>
      </c>
      <c r="H614" s="8">
        <v>0</v>
      </c>
      <c r="I614" s="4">
        <v>0</v>
      </c>
    </row>
    <row r="615" spans="1:9" x14ac:dyDescent="0.2">
      <c r="A615" s="1"/>
      <c r="C615" s="4"/>
      <c r="D615" s="8"/>
      <c r="E615" s="4"/>
      <c r="F615" s="8"/>
      <c r="G615" s="4"/>
      <c r="H615" s="8"/>
      <c r="I615" s="4"/>
    </row>
    <row r="616" spans="1:9" x14ac:dyDescent="0.2">
      <c r="A616" s="1" t="s">
        <v>27</v>
      </c>
      <c r="C616" s="4"/>
      <c r="D616" s="8"/>
      <c r="E616" s="4"/>
      <c r="F616" s="8"/>
      <c r="G616" s="4"/>
      <c r="H616" s="8"/>
      <c r="I616" s="4"/>
    </row>
    <row r="617" spans="1:9" x14ac:dyDescent="0.2">
      <c r="A617" s="2">
        <v>1</v>
      </c>
      <c r="B617" s="1" t="s">
        <v>64</v>
      </c>
      <c r="C617" s="4">
        <v>10</v>
      </c>
      <c r="D617" s="8">
        <v>29.41</v>
      </c>
      <c r="E617" s="4">
        <v>8</v>
      </c>
      <c r="F617" s="8">
        <v>38.1</v>
      </c>
      <c r="G617" s="4">
        <v>2</v>
      </c>
      <c r="H617" s="8">
        <v>25</v>
      </c>
      <c r="I617" s="4">
        <v>0</v>
      </c>
    </row>
    <row r="618" spans="1:9" x14ac:dyDescent="0.2">
      <c r="A618" s="2">
        <v>2</v>
      </c>
      <c r="B618" s="1" t="s">
        <v>58</v>
      </c>
      <c r="C618" s="4">
        <v>4</v>
      </c>
      <c r="D618" s="8">
        <v>11.76</v>
      </c>
      <c r="E618" s="4">
        <v>3</v>
      </c>
      <c r="F618" s="8">
        <v>14.29</v>
      </c>
      <c r="G618" s="4">
        <v>1</v>
      </c>
      <c r="H618" s="8">
        <v>12.5</v>
      </c>
      <c r="I618" s="4">
        <v>0</v>
      </c>
    </row>
    <row r="619" spans="1:9" x14ac:dyDescent="0.2">
      <c r="A619" s="2">
        <v>3</v>
      </c>
      <c r="B619" s="1" t="s">
        <v>65</v>
      </c>
      <c r="C619" s="4">
        <v>3</v>
      </c>
      <c r="D619" s="8">
        <v>8.82</v>
      </c>
      <c r="E619" s="4">
        <v>1</v>
      </c>
      <c r="F619" s="8">
        <v>4.76</v>
      </c>
      <c r="G619" s="4">
        <v>2</v>
      </c>
      <c r="H619" s="8">
        <v>25</v>
      </c>
      <c r="I619" s="4">
        <v>0</v>
      </c>
    </row>
    <row r="620" spans="1:9" x14ac:dyDescent="0.2">
      <c r="A620" s="2">
        <v>3</v>
      </c>
      <c r="B620" s="1" t="s">
        <v>66</v>
      </c>
      <c r="C620" s="4">
        <v>3</v>
      </c>
      <c r="D620" s="8">
        <v>8.82</v>
      </c>
      <c r="E620" s="4">
        <v>3</v>
      </c>
      <c r="F620" s="8">
        <v>14.29</v>
      </c>
      <c r="G620" s="4">
        <v>0</v>
      </c>
      <c r="H620" s="8">
        <v>0</v>
      </c>
      <c r="I620" s="4">
        <v>0</v>
      </c>
    </row>
    <row r="621" spans="1:9" x14ac:dyDescent="0.2">
      <c r="A621" s="2">
        <v>5</v>
      </c>
      <c r="B621" s="1" t="s">
        <v>99</v>
      </c>
      <c r="C621" s="4">
        <v>2</v>
      </c>
      <c r="D621" s="8">
        <v>5.88</v>
      </c>
      <c r="E621" s="4">
        <v>0</v>
      </c>
      <c r="F621" s="8">
        <v>0</v>
      </c>
      <c r="G621" s="4">
        <v>1</v>
      </c>
      <c r="H621" s="8">
        <v>12.5</v>
      </c>
      <c r="I621" s="4">
        <v>0</v>
      </c>
    </row>
    <row r="622" spans="1:9" x14ac:dyDescent="0.2">
      <c r="A622" s="2">
        <v>5</v>
      </c>
      <c r="B622" s="1" t="s">
        <v>68</v>
      </c>
      <c r="C622" s="4">
        <v>2</v>
      </c>
      <c r="D622" s="8">
        <v>5.88</v>
      </c>
      <c r="E622" s="4">
        <v>0</v>
      </c>
      <c r="F622" s="8">
        <v>0</v>
      </c>
      <c r="G622" s="4">
        <v>1</v>
      </c>
      <c r="H622" s="8">
        <v>12.5</v>
      </c>
      <c r="I622" s="4">
        <v>0</v>
      </c>
    </row>
    <row r="623" spans="1:9" x14ac:dyDescent="0.2">
      <c r="A623" s="2">
        <v>7</v>
      </c>
      <c r="B623" s="1" t="s">
        <v>78</v>
      </c>
      <c r="C623" s="4">
        <v>1</v>
      </c>
      <c r="D623" s="8">
        <v>2.94</v>
      </c>
      <c r="E623" s="4">
        <v>0</v>
      </c>
      <c r="F623" s="8">
        <v>0</v>
      </c>
      <c r="G623" s="4">
        <v>1</v>
      </c>
      <c r="H623" s="8">
        <v>12.5</v>
      </c>
      <c r="I623" s="4">
        <v>0</v>
      </c>
    </row>
    <row r="624" spans="1:9" x14ac:dyDescent="0.2">
      <c r="A624" s="2">
        <v>7</v>
      </c>
      <c r="B624" s="1" t="s">
        <v>75</v>
      </c>
      <c r="C624" s="4">
        <v>1</v>
      </c>
      <c r="D624" s="8">
        <v>2.94</v>
      </c>
      <c r="E624" s="4">
        <v>1</v>
      </c>
      <c r="F624" s="8">
        <v>4.76</v>
      </c>
      <c r="G624" s="4">
        <v>0</v>
      </c>
      <c r="H624" s="8">
        <v>0</v>
      </c>
      <c r="I624" s="4">
        <v>0</v>
      </c>
    </row>
    <row r="625" spans="1:9" x14ac:dyDescent="0.2">
      <c r="A625" s="2">
        <v>7</v>
      </c>
      <c r="B625" s="1" t="s">
        <v>103</v>
      </c>
      <c r="C625" s="4">
        <v>1</v>
      </c>
      <c r="D625" s="8">
        <v>2.94</v>
      </c>
      <c r="E625" s="4">
        <v>1</v>
      </c>
      <c r="F625" s="8">
        <v>4.76</v>
      </c>
      <c r="G625" s="4">
        <v>0</v>
      </c>
      <c r="H625" s="8">
        <v>0</v>
      </c>
      <c r="I625" s="4">
        <v>0</v>
      </c>
    </row>
    <row r="626" spans="1:9" x14ac:dyDescent="0.2">
      <c r="A626" s="2">
        <v>7</v>
      </c>
      <c r="B626" s="1" t="s">
        <v>104</v>
      </c>
      <c r="C626" s="4">
        <v>1</v>
      </c>
      <c r="D626" s="8">
        <v>2.94</v>
      </c>
      <c r="E626" s="4">
        <v>1</v>
      </c>
      <c r="F626" s="8">
        <v>4.76</v>
      </c>
      <c r="G626" s="4">
        <v>0</v>
      </c>
      <c r="H626" s="8">
        <v>0</v>
      </c>
      <c r="I626" s="4">
        <v>0</v>
      </c>
    </row>
    <row r="627" spans="1:9" x14ac:dyDescent="0.2">
      <c r="A627" s="2">
        <v>7</v>
      </c>
      <c r="B627" s="1" t="s">
        <v>59</v>
      </c>
      <c r="C627" s="4">
        <v>1</v>
      </c>
      <c r="D627" s="8">
        <v>2.94</v>
      </c>
      <c r="E627" s="4">
        <v>1</v>
      </c>
      <c r="F627" s="8">
        <v>4.76</v>
      </c>
      <c r="G627" s="4">
        <v>0</v>
      </c>
      <c r="H627" s="8">
        <v>0</v>
      </c>
      <c r="I627" s="4">
        <v>0</v>
      </c>
    </row>
    <row r="628" spans="1:9" x14ac:dyDescent="0.2">
      <c r="A628" s="2">
        <v>7</v>
      </c>
      <c r="B628" s="1" t="s">
        <v>60</v>
      </c>
      <c r="C628" s="4">
        <v>1</v>
      </c>
      <c r="D628" s="8">
        <v>2.94</v>
      </c>
      <c r="E628" s="4">
        <v>1</v>
      </c>
      <c r="F628" s="8">
        <v>4.76</v>
      </c>
      <c r="G628" s="4">
        <v>0</v>
      </c>
      <c r="H628" s="8">
        <v>0</v>
      </c>
      <c r="I628" s="4">
        <v>0</v>
      </c>
    </row>
    <row r="629" spans="1:9" x14ac:dyDescent="0.2">
      <c r="A629" s="2">
        <v>7</v>
      </c>
      <c r="B629" s="1" t="s">
        <v>90</v>
      </c>
      <c r="C629" s="4">
        <v>1</v>
      </c>
      <c r="D629" s="8">
        <v>2.94</v>
      </c>
      <c r="E629" s="4">
        <v>0</v>
      </c>
      <c r="F629" s="8">
        <v>0</v>
      </c>
      <c r="G629" s="4">
        <v>0</v>
      </c>
      <c r="H629" s="8">
        <v>0</v>
      </c>
      <c r="I629" s="4">
        <v>0</v>
      </c>
    </row>
    <row r="630" spans="1:9" x14ac:dyDescent="0.2">
      <c r="A630" s="2">
        <v>7</v>
      </c>
      <c r="B630" s="1" t="s">
        <v>84</v>
      </c>
      <c r="C630" s="4">
        <v>1</v>
      </c>
      <c r="D630" s="8">
        <v>2.94</v>
      </c>
      <c r="E630" s="4">
        <v>0</v>
      </c>
      <c r="F630" s="8">
        <v>0</v>
      </c>
      <c r="G630" s="4">
        <v>0</v>
      </c>
      <c r="H630" s="8">
        <v>0</v>
      </c>
      <c r="I630" s="4">
        <v>0</v>
      </c>
    </row>
    <row r="631" spans="1:9" x14ac:dyDescent="0.2">
      <c r="A631" s="2">
        <v>7</v>
      </c>
      <c r="B631" s="1" t="s">
        <v>67</v>
      </c>
      <c r="C631" s="4">
        <v>1</v>
      </c>
      <c r="D631" s="8">
        <v>2.94</v>
      </c>
      <c r="E631" s="4">
        <v>0</v>
      </c>
      <c r="F631" s="8">
        <v>0</v>
      </c>
      <c r="G631" s="4">
        <v>0</v>
      </c>
      <c r="H631" s="8">
        <v>0</v>
      </c>
      <c r="I631" s="4">
        <v>0</v>
      </c>
    </row>
    <row r="632" spans="1:9" x14ac:dyDescent="0.2">
      <c r="A632" s="2">
        <v>7</v>
      </c>
      <c r="B632" s="1" t="s">
        <v>70</v>
      </c>
      <c r="C632" s="4">
        <v>1</v>
      </c>
      <c r="D632" s="8">
        <v>2.94</v>
      </c>
      <c r="E632" s="4">
        <v>1</v>
      </c>
      <c r="F632" s="8">
        <v>4.76</v>
      </c>
      <c r="G632" s="4">
        <v>0</v>
      </c>
      <c r="H632" s="8">
        <v>0</v>
      </c>
      <c r="I632" s="4">
        <v>0</v>
      </c>
    </row>
    <row r="633" spans="1:9" x14ac:dyDescent="0.2">
      <c r="A633" s="1"/>
      <c r="C633" s="4"/>
      <c r="D633" s="8"/>
      <c r="E633" s="4"/>
      <c r="F633" s="8"/>
      <c r="G633" s="4"/>
      <c r="H633" s="8"/>
      <c r="I633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E13A6-B15C-48C7-9AE0-D143662B8BA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251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114</v>
      </c>
      <c r="D6" s="8">
        <v>11.6</v>
      </c>
      <c r="E6" s="12">
        <v>52</v>
      </c>
      <c r="F6" s="8">
        <v>8.65</v>
      </c>
      <c r="G6" s="12">
        <v>62</v>
      </c>
      <c r="H6" s="8">
        <v>16.8</v>
      </c>
      <c r="I6" s="12">
        <v>0</v>
      </c>
    </row>
    <row r="7" spans="2:9" ht="15" customHeight="1" x14ac:dyDescent="0.2">
      <c r="B7" t="s">
        <v>30</v>
      </c>
      <c r="C7" s="12">
        <v>67</v>
      </c>
      <c r="D7" s="8">
        <v>6.82</v>
      </c>
      <c r="E7" s="12">
        <v>26</v>
      </c>
      <c r="F7" s="8">
        <v>4.33</v>
      </c>
      <c r="G7" s="12">
        <v>41</v>
      </c>
      <c r="H7" s="8">
        <v>11.11</v>
      </c>
      <c r="I7" s="12">
        <v>0</v>
      </c>
    </row>
    <row r="8" spans="2:9" ht="15" customHeight="1" x14ac:dyDescent="0.2">
      <c r="B8" t="s">
        <v>31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32</v>
      </c>
      <c r="C9" s="12">
        <v>2</v>
      </c>
      <c r="D9" s="8">
        <v>0.2</v>
      </c>
      <c r="E9" s="12">
        <v>0</v>
      </c>
      <c r="F9" s="8">
        <v>0</v>
      </c>
      <c r="G9" s="12">
        <v>2</v>
      </c>
      <c r="H9" s="8">
        <v>0.54</v>
      </c>
      <c r="I9" s="12">
        <v>0</v>
      </c>
    </row>
    <row r="10" spans="2:9" ht="15" customHeight="1" x14ac:dyDescent="0.2">
      <c r="B10" t="s">
        <v>33</v>
      </c>
      <c r="C10" s="12">
        <v>8</v>
      </c>
      <c r="D10" s="8">
        <v>0.81</v>
      </c>
      <c r="E10" s="12">
        <v>0</v>
      </c>
      <c r="F10" s="8">
        <v>0</v>
      </c>
      <c r="G10" s="12">
        <v>8</v>
      </c>
      <c r="H10" s="8">
        <v>2.17</v>
      </c>
      <c r="I10" s="12">
        <v>0</v>
      </c>
    </row>
    <row r="11" spans="2:9" ht="15" customHeight="1" x14ac:dyDescent="0.2">
      <c r="B11" t="s">
        <v>34</v>
      </c>
      <c r="C11" s="12">
        <v>188</v>
      </c>
      <c r="D11" s="8">
        <v>19.13</v>
      </c>
      <c r="E11" s="12">
        <v>94</v>
      </c>
      <c r="F11" s="8">
        <v>15.64</v>
      </c>
      <c r="G11" s="12">
        <v>94</v>
      </c>
      <c r="H11" s="8">
        <v>25.47</v>
      </c>
      <c r="I11" s="12">
        <v>0</v>
      </c>
    </row>
    <row r="12" spans="2:9" ht="15" customHeight="1" x14ac:dyDescent="0.2">
      <c r="B12" t="s">
        <v>35</v>
      </c>
      <c r="C12" s="12">
        <v>5</v>
      </c>
      <c r="D12" s="8">
        <v>0.51</v>
      </c>
      <c r="E12" s="12">
        <v>0</v>
      </c>
      <c r="F12" s="8">
        <v>0</v>
      </c>
      <c r="G12" s="12">
        <v>5</v>
      </c>
      <c r="H12" s="8">
        <v>1.36</v>
      </c>
      <c r="I12" s="12">
        <v>0</v>
      </c>
    </row>
    <row r="13" spans="2:9" ht="15" customHeight="1" x14ac:dyDescent="0.2">
      <c r="B13" t="s">
        <v>36</v>
      </c>
      <c r="C13" s="12">
        <v>57</v>
      </c>
      <c r="D13" s="8">
        <v>5.8</v>
      </c>
      <c r="E13" s="12">
        <v>19</v>
      </c>
      <c r="F13" s="8">
        <v>3.16</v>
      </c>
      <c r="G13" s="12">
        <v>38</v>
      </c>
      <c r="H13" s="8">
        <v>10.3</v>
      </c>
      <c r="I13" s="12">
        <v>0</v>
      </c>
    </row>
    <row r="14" spans="2:9" ht="15" customHeight="1" x14ac:dyDescent="0.2">
      <c r="B14" t="s">
        <v>37</v>
      </c>
      <c r="C14" s="12">
        <v>28</v>
      </c>
      <c r="D14" s="8">
        <v>2.85</v>
      </c>
      <c r="E14" s="12">
        <v>16</v>
      </c>
      <c r="F14" s="8">
        <v>2.66</v>
      </c>
      <c r="G14" s="12">
        <v>11</v>
      </c>
      <c r="H14" s="8">
        <v>2.98</v>
      </c>
      <c r="I14" s="12">
        <v>0</v>
      </c>
    </row>
    <row r="15" spans="2:9" ht="15" customHeight="1" x14ac:dyDescent="0.2">
      <c r="B15" t="s">
        <v>38</v>
      </c>
      <c r="C15" s="12">
        <v>332</v>
      </c>
      <c r="D15" s="8">
        <v>33.770000000000003</v>
      </c>
      <c r="E15" s="12">
        <v>274</v>
      </c>
      <c r="F15" s="8">
        <v>45.59</v>
      </c>
      <c r="G15" s="12">
        <v>56</v>
      </c>
      <c r="H15" s="8">
        <v>15.18</v>
      </c>
      <c r="I15" s="12">
        <v>0</v>
      </c>
    </row>
    <row r="16" spans="2:9" ht="15" customHeight="1" x14ac:dyDescent="0.2">
      <c r="B16" t="s">
        <v>39</v>
      </c>
      <c r="C16" s="12">
        <v>83</v>
      </c>
      <c r="D16" s="8">
        <v>8.44</v>
      </c>
      <c r="E16" s="12">
        <v>59</v>
      </c>
      <c r="F16" s="8">
        <v>9.82</v>
      </c>
      <c r="G16" s="12">
        <v>21</v>
      </c>
      <c r="H16" s="8">
        <v>5.69</v>
      </c>
      <c r="I16" s="12">
        <v>0</v>
      </c>
    </row>
    <row r="17" spans="2:9" ht="15" customHeight="1" x14ac:dyDescent="0.2">
      <c r="B17" t="s">
        <v>40</v>
      </c>
      <c r="C17" s="12">
        <v>28</v>
      </c>
      <c r="D17" s="8">
        <v>2.85</v>
      </c>
      <c r="E17" s="12">
        <v>11</v>
      </c>
      <c r="F17" s="8">
        <v>1.83</v>
      </c>
      <c r="G17" s="12">
        <v>15</v>
      </c>
      <c r="H17" s="8">
        <v>4.07</v>
      </c>
      <c r="I17" s="12">
        <v>0</v>
      </c>
    </row>
    <row r="18" spans="2:9" ht="15" customHeight="1" x14ac:dyDescent="0.2">
      <c r="B18" t="s">
        <v>41</v>
      </c>
      <c r="C18" s="12">
        <v>28</v>
      </c>
      <c r="D18" s="8">
        <v>2.85</v>
      </c>
      <c r="E18" s="12">
        <v>23</v>
      </c>
      <c r="F18" s="8">
        <v>3.83</v>
      </c>
      <c r="G18" s="12">
        <v>3</v>
      </c>
      <c r="H18" s="8">
        <v>0.81</v>
      </c>
      <c r="I18" s="12">
        <v>0</v>
      </c>
    </row>
    <row r="19" spans="2:9" ht="15" customHeight="1" x14ac:dyDescent="0.2">
      <c r="B19" t="s">
        <v>42</v>
      </c>
      <c r="C19" s="12">
        <v>43</v>
      </c>
      <c r="D19" s="8">
        <v>4.37</v>
      </c>
      <c r="E19" s="12">
        <v>27</v>
      </c>
      <c r="F19" s="8">
        <v>4.49</v>
      </c>
      <c r="G19" s="12">
        <v>13</v>
      </c>
      <c r="H19" s="8">
        <v>3.52</v>
      </c>
      <c r="I19" s="12">
        <v>0</v>
      </c>
    </row>
    <row r="20" spans="2:9" ht="15" customHeight="1" x14ac:dyDescent="0.2">
      <c r="B20" s="9" t="s">
        <v>223</v>
      </c>
      <c r="C20" s="12">
        <f>SUM(LTBL_19430[総数／事業所数])</f>
        <v>983</v>
      </c>
      <c r="E20" s="12">
        <f>SUBTOTAL(109,LTBL_19430[個人／事業所数])</f>
        <v>601</v>
      </c>
      <c r="G20" s="12">
        <f>SUBTOTAL(109,LTBL_19430[法人／事業所数])</f>
        <v>369</v>
      </c>
      <c r="I20" s="12">
        <f>SUBTOTAL(109,LTBL_19430[法人以外の団体／事業所数])</f>
        <v>0</v>
      </c>
    </row>
    <row r="21" spans="2:9" ht="15" customHeight="1" x14ac:dyDescent="0.2">
      <c r="E21" s="11">
        <f>LTBL_19430[[#Totals],[個人／事業所数]]/LTBL_19430[[#Totals],[総数／事業所数]]</f>
        <v>0.61139369277721256</v>
      </c>
      <c r="G21" s="11">
        <f>LTBL_19430[[#Totals],[法人／事業所数]]/LTBL_19430[[#Totals],[総数／事業所数]]</f>
        <v>0.37538148524923703</v>
      </c>
      <c r="I21" s="11">
        <f>LTBL_19430[[#Totals],[法人以外の団体／事業所数]]/LTBL_19430[[#Totals],[総数／事業所数]]</f>
        <v>0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64</v>
      </c>
      <c r="C24" s="12">
        <v>166</v>
      </c>
      <c r="D24" s="8">
        <v>16.89</v>
      </c>
      <c r="E24" s="12">
        <v>131</v>
      </c>
      <c r="F24" s="8">
        <v>21.8</v>
      </c>
      <c r="G24" s="12">
        <v>34</v>
      </c>
      <c r="H24" s="8">
        <v>9.2100000000000009</v>
      </c>
      <c r="I24" s="12">
        <v>0</v>
      </c>
    </row>
    <row r="25" spans="2:9" ht="15" customHeight="1" x14ac:dyDescent="0.2">
      <c r="B25" t="s">
        <v>65</v>
      </c>
      <c r="C25" s="12">
        <v>160</v>
      </c>
      <c r="D25" s="8">
        <v>16.28</v>
      </c>
      <c r="E25" s="12">
        <v>141</v>
      </c>
      <c r="F25" s="8">
        <v>23.46</v>
      </c>
      <c r="G25" s="12">
        <v>19</v>
      </c>
      <c r="H25" s="8">
        <v>5.15</v>
      </c>
      <c r="I25" s="12">
        <v>0</v>
      </c>
    </row>
    <row r="26" spans="2:9" ht="15" customHeight="1" x14ac:dyDescent="0.2">
      <c r="B26" t="s">
        <v>60</v>
      </c>
      <c r="C26" s="12">
        <v>63</v>
      </c>
      <c r="D26" s="8">
        <v>6.41</v>
      </c>
      <c r="E26" s="12">
        <v>34</v>
      </c>
      <c r="F26" s="8">
        <v>5.66</v>
      </c>
      <c r="G26" s="12">
        <v>29</v>
      </c>
      <c r="H26" s="8">
        <v>7.86</v>
      </c>
      <c r="I26" s="12">
        <v>0</v>
      </c>
    </row>
    <row r="27" spans="2:9" ht="15" customHeight="1" x14ac:dyDescent="0.2">
      <c r="B27" t="s">
        <v>51</v>
      </c>
      <c r="C27" s="12">
        <v>56</v>
      </c>
      <c r="D27" s="8">
        <v>5.7</v>
      </c>
      <c r="E27" s="12">
        <v>17</v>
      </c>
      <c r="F27" s="8">
        <v>2.83</v>
      </c>
      <c r="G27" s="12">
        <v>39</v>
      </c>
      <c r="H27" s="8">
        <v>10.57</v>
      </c>
      <c r="I27" s="12">
        <v>0</v>
      </c>
    </row>
    <row r="28" spans="2:9" ht="15" customHeight="1" x14ac:dyDescent="0.2">
      <c r="B28" t="s">
        <v>66</v>
      </c>
      <c r="C28" s="12">
        <v>52</v>
      </c>
      <c r="D28" s="8">
        <v>5.29</v>
      </c>
      <c r="E28" s="12">
        <v>42</v>
      </c>
      <c r="F28" s="8">
        <v>6.99</v>
      </c>
      <c r="G28" s="12">
        <v>9</v>
      </c>
      <c r="H28" s="8">
        <v>2.44</v>
      </c>
      <c r="I28" s="12">
        <v>0</v>
      </c>
    </row>
    <row r="29" spans="2:9" ht="15" customHeight="1" x14ac:dyDescent="0.2">
      <c r="B29" t="s">
        <v>61</v>
      </c>
      <c r="C29" s="12">
        <v>38</v>
      </c>
      <c r="D29" s="8">
        <v>3.87</v>
      </c>
      <c r="E29" s="12">
        <v>12</v>
      </c>
      <c r="F29" s="8">
        <v>2</v>
      </c>
      <c r="G29" s="12">
        <v>26</v>
      </c>
      <c r="H29" s="8">
        <v>7.05</v>
      </c>
      <c r="I29" s="12">
        <v>0</v>
      </c>
    </row>
    <row r="30" spans="2:9" ht="15" customHeight="1" x14ac:dyDescent="0.2">
      <c r="B30" t="s">
        <v>52</v>
      </c>
      <c r="C30" s="12">
        <v>36</v>
      </c>
      <c r="D30" s="8">
        <v>3.66</v>
      </c>
      <c r="E30" s="12">
        <v>23</v>
      </c>
      <c r="F30" s="8">
        <v>3.83</v>
      </c>
      <c r="G30" s="12">
        <v>13</v>
      </c>
      <c r="H30" s="8">
        <v>3.52</v>
      </c>
      <c r="I30" s="12">
        <v>0</v>
      </c>
    </row>
    <row r="31" spans="2:9" ht="15" customHeight="1" x14ac:dyDescent="0.2">
      <c r="B31" t="s">
        <v>58</v>
      </c>
      <c r="C31" s="12">
        <v>33</v>
      </c>
      <c r="D31" s="8">
        <v>3.36</v>
      </c>
      <c r="E31" s="12">
        <v>22</v>
      </c>
      <c r="F31" s="8">
        <v>3.66</v>
      </c>
      <c r="G31" s="12">
        <v>11</v>
      </c>
      <c r="H31" s="8">
        <v>2.98</v>
      </c>
      <c r="I31" s="12">
        <v>0</v>
      </c>
    </row>
    <row r="32" spans="2:9" ht="15" customHeight="1" x14ac:dyDescent="0.2">
      <c r="B32" t="s">
        <v>67</v>
      </c>
      <c r="C32" s="12">
        <v>28</v>
      </c>
      <c r="D32" s="8">
        <v>2.85</v>
      </c>
      <c r="E32" s="12">
        <v>11</v>
      </c>
      <c r="F32" s="8">
        <v>1.83</v>
      </c>
      <c r="G32" s="12">
        <v>15</v>
      </c>
      <c r="H32" s="8">
        <v>4.07</v>
      </c>
      <c r="I32" s="12">
        <v>0</v>
      </c>
    </row>
    <row r="33" spans="2:9" ht="15" customHeight="1" x14ac:dyDescent="0.2">
      <c r="B33" t="s">
        <v>70</v>
      </c>
      <c r="C33" s="12">
        <v>26</v>
      </c>
      <c r="D33" s="8">
        <v>2.64</v>
      </c>
      <c r="E33" s="12">
        <v>22</v>
      </c>
      <c r="F33" s="8">
        <v>3.66</v>
      </c>
      <c r="G33" s="12">
        <v>4</v>
      </c>
      <c r="H33" s="8">
        <v>1.08</v>
      </c>
      <c r="I33" s="12">
        <v>0</v>
      </c>
    </row>
    <row r="34" spans="2:9" ht="15" customHeight="1" x14ac:dyDescent="0.2">
      <c r="B34" t="s">
        <v>68</v>
      </c>
      <c r="C34" s="12">
        <v>24</v>
      </c>
      <c r="D34" s="8">
        <v>2.44</v>
      </c>
      <c r="E34" s="12">
        <v>23</v>
      </c>
      <c r="F34" s="8">
        <v>3.83</v>
      </c>
      <c r="G34" s="12">
        <v>1</v>
      </c>
      <c r="H34" s="8">
        <v>0.27</v>
      </c>
      <c r="I34" s="12">
        <v>0</v>
      </c>
    </row>
    <row r="35" spans="2:9" ht="15" customHeight="1" x14ac:dyDescent="0.2">
      <c r="B35" t="s">
        <v>57</v>
      </c>
      <c r="C35" s="12">
        <v>23</v>
      </c>
      <c r="D35" s="8">
        <v>2.34</v>
      </c>
      <c r="E35" s="12">
        <v>12</v>
      </c>
      <c r="F35" s="8">
        <v>2</v>
      </c>
      <c r="G35" s="12">
        <v>11</v>
      </c>
      <c r="H35" s="8">
        <v>2.98</v>
      </c>
      <c r="I35" s="12">
        <v>0</v>
      </c>
    </row>
    <row r="36" spans="2:9" ht="15" customHeight="1" x14ac:dyDescent="0.2">
      <c r="B36" t="s">
        <v>84</v>
      </c>
      <c r="C36" s="12">
        <v>23</v>
      </c>
      <c r="D36" s="8">
        <v>2.34</v>
      </c>
      <c r="E36" s="12">
        <v>16</v>
      </c>
      <c r="F36" s="8">
        <v>2.66</v>
      </c>
      <c r="G36" s="12">
        <v>7</v>
      </c>
      <c r="H36" s="8">
        <v>1.9</v>
      </c>
      <c r="I36" s="12">
        <v>0</v>
      </c>
    </row>
    <row r="37" spans="2:9" ht="15" customHeight="1" x14ac:dyDescent="0.2">
      <c r="B37" t="s">
        <v>53</v>
      </c>
      <c r="C37" s="12">
        <v>22</v>
      </c>
      <c r="D37" s="8">
        <v>2.2400000000000002</v>
      </c>
      <c r="E37" s="12">
        <v>12</v>
      </c>
      <c r="F37" s="8">
        <v>2</v>
      </c>
      <c r="G37" s="12">
        <v>10</v>
      </c>
      <c r="H37" s="8">
        <v>2.71</v>
      </c>
      <c r="I37" s="12">
        <v>0</v>
      </c>
    </row>
    <row r="38" spans="2:9" ht="15" customHeight="1" x14ac:dyDescent="0.2">
      <c r="B38" t="s">
        <v>59</v>
      </c>
      <c r="C38" s="12">
        <v>17</v>
      </c>
      <c r="D38" s="8">
        <v>1.73</v>
      </c>
      <c r="E38" s="12">
        <v>9</v>
      </c>
      <c r="F38" s="8">
        <v>1.5</v>
      </c>
      <c r="G38" s="12">
        <v>8</v>
      </c>
      <c r="H38" s="8">
        <v>2.17</v>
      </c>
      <c r="I38" s="12">
        <v>0</v>
      </c>
    </row>
    <row r="39" spans="2:9" ht="15" customHeight="1" x14ac:dyDescent="0.2">
      <c r="B39" t="s">
        <v>63</v>
      </c>
      <c r="C39" s="12">
        <v>16</v>
      </c>
      <c r="D39" s="8">
        <v>1.63</v>
      </c>
      <c r="E39" s="12">
        <v>8</v>
      </c>
      <c r="F39" s="8">
        <v>1.33</v>
      </c>
      <c r="G39" s="12">
        <v>7</v>
      </c>
      <c r="H39" s="8">
        <v>1.9</v>
      </c>
      <c r="I39" s="12">
        <v>0</v>
      </c>
    </row>
    <row r="40" spans="2:9" ht="15" customHeight="1" x14ac:dyDescent="0.2">
      <c r="B40" t="s">
        <v>82</v>
      </c>
      <c r="C40" s="12">
        <v>14</v>
      </c>
      <c r="D40" s="8">
        <v>1.42</v>
      </c>
      <c r="E40" s="12">
        <v>8</v>
      </c>
      <c r="F40" s="8">
        <v>1.33</v>
      </c>
      <c r="G40" s="12">
        <v>6</v>
      </c>
      <c r="H40" s="8">
        <v>1.63</v>
      </c>
      <c r="I40" s="12">
        <v>0</v>
      </c>
    </row>
    <row r="41" spans="2:9" ht="15" customHeight="1" x14ac:dyDescent="0.2">
      <c r="B41" t="s">
        <v>87</v>
      </c>
      <c r="C41" s="12">
        <v>14</v>
      </c>
      <c r="D41" s="8">
        <v>1.42</v>
      </c>
      <c r="E41" s="12">
        <v>8</v>
      </c>
      <c r="F41" s="8">
        <v>1.33</v>
      </c>
      <c r="G41" s="12">
        <v>6</v>
      </c>
      <c r="H41" s="8">
        <v>1.63</v>
      </c>
      <c r="I41" s="12">
        <v>0</v>
      </c>
    </row>
    <row r="42" spans="2:9" ht="15" customHeight="1" x14ac:dyDescent="0.2">
      <c r="B42" t="s">
        <v>93</v>
      </c>
      <c r="C42" s="12">
        <v>13</v>
      </c>
      <c r="D42" s="8">
        <v>1.32</v>
      </c>
      <c r="E42" s="12">
        <v>7</v>
      </c>
      <c r="F42" s="8">
        <v>1.1599999999999999</v>
      </c>
      <c r="G42" s="12">
        <v>6</v>
      </c>
      <c r="H42" s="8">
        <v>1.63</v>
      </c>
      <c r="I42" s="12">
        <v>0</v>
      </c>
    </row>
    <row r="43" spans="2:9" ht="15" customHeight="1" x14ac:dyDescent="0.2">
      <c r="B43" t="s">
        <v>77</v>
      </c>
      <c r="C43" s="12">
        <v>11</v>
      </c>
      <c r="D43" s="8">
        <v>1.1200000000000001</v>
      </c>
      <c r="E43" s="12">
        <v>4</v>
      </c>
      <c r="F43" s="8">
        <v>0.67</v>
      </c>
      <c r="G43" s="12">
        <v>7</v>
      </c>
      <c r="H43" s="8">
        <v>1.9</v>
      </c>
      <c r="I43" s="12">
        <v>0</v>
      </c>
    </row>
    <row r="44" spans="2:9" ht="15" customHeight="1" x14ac:dyDescent="0.2">
      <c r="B44" t="s">
        <v>62</v>
      </c>
      <c r="C44" s="12">
        <v>11</v>
      </c>
      <c r="D44" s="8">
        <v>1.1200000000000001</v>
      </c>
      <c r="E44" s="12">
        <v>8</v>
      </c>
      <c r="F44" s="8">
        <v>1.33</v>
      </c>
      <c r="G44" s="12">
        <v>3</v>
      </c>
      <c r="H44" s="8">
        <v>0.81</v>
      </c>
      <c r="I44" s="12">
        <v>0</v>
      </c>
    </row>
    <row r="47" spans="2:9" ht="33" customHeight="1" x14ac:dyDescent="0.2">
      <c r="B47" t="s">
        <v>225</v>
      </c>
      <c r="C47" s="10" t="s">
        <v>44</v>
      </c>
      <c r="D47" s="10" t="s">
        <v>45</v>
      </c>
      <c r="E47" s="10" t="s">
        <v>46</v>
      </c>
      <c r="F47" s="10" t="s">
        <v>47</v>
      </c>
      <c r="G47" s="10" t="s">
        <v>48</v>
      </c>
      <c r="H47" s="10" t="s">
        <v>49</v>
      </c>
      <c r="I47" s="10" t="s">
        <v>50</v>
      </c>
    </row>
    <row r="48" spans="2:9" ht="15" customHeight="1" x14ac:dyDescent="0.2">
      <c r="B48" t="s">
        <v>117</v>
      </c>
      <c r="C48" s="12">
        <v>129</v>
      </c>
      <c r="D48" s="8">
        <v>13.12</v>
      </c>
      <c r="E48" s="12">
        <v>106</v>
      </c>
      <c r="F48" s="8">
        <v>17.64</v>
      </c>
      <c r="G48" s="12">
        <v>23</v>
      </c>
      <c r="H48" s="8">
        <v>6.23</v>
      </c>
      <c r="I48" s="12">
        <v>0</v>
      </c>
    </row>
    <row r="49" spans="2:9" ht="15" customHeight="1" x14ac:dyDescent="0.2">
      <c r="B49" t="s">
        <v>119</v>
      </c>
      <c r="C49" s="12">
        <v>57</v>
      </c>
      <c r="D49" s="8">
        <v>5.8</v>
      </c>
      <c r="E49" s="12">
        <v>48</v>
      </c>
      <c r="F49" s="8">
        <v>7.99</v>
      </c>
      <c r="G49" s="12">
        <v>9</v>
      </c>
      <c r="H49" s="8">
        <v>2.44</v>
      </c>
      <c r="I49" s="12">
        <v>0</v>
      </c>
    </row>
    <row r="50" spans="2:9" ht="15" customHeight="1" x14ac:dyDescent="0.2">
      <c r="B50" t="s">
        <v>120</v>
      </c>
      <c r="C50" s="12">
        <v>38</v>
      </c>
      <c r="D50" s="8">
        <v>3.87</v>
      </c>
      <c r="E50" s="12">
        <v>37</v>
      </c>
      <c r="F50" s="8">
        <v>6.16</v>
      </c>
      <c r="G50" s="12">
        <v>1</v>
      </c>
      <c r="H50" s="8">
        <v>0.27</v>
      </c>
      <c r="I50" s="12">
        <v>0</v>
      </c>
    </row>
    <row r="51" spans="2:9" ht="15" customHeight="1" x14ac:dyDescent="0.2">
      <c r="B51" t="s">
        <v>115</v>
      </c>
      <c r="C51" s="12">
        <v>28</v>
      </c>
      <c r="D51" s="8">
        <v>2.85</v>
      </c>
      <c r="E51" s="12">
        <v>11</v>
      </c>
      <c r="F51" s="8">
        <v>1.83</v>
      </c>
      <c r="G51" s="12">
        <v>17</v>
      </c>
      <c r="H51" s="8">
        <v>4.6100000000000003</v>
      </c>
      <c r="I51" s="12">
        <v>0</v>
      </c>
    </row>
    <row r="52" spans="2:9" ht="15" customHeight="1" x14ac:dyDescent="0.2">
      <c r="B52" t="s">
        <v>126</v>
      </c>
      <c r="C52" s="12">
        <v>26</v>
      </c>
      <c r="D52" s="8">
        <v>2.64</v>
      </c>
      <c r="E52" s="12">
        <v>22</v>
      </c>
      <c r="F52" s="8">
        <v>3.66</v>
      </c>
      <c r="G52" s="12">
        <v>4</v>
      </c>
      <c r="H52" s="8">
        <v>1.08</v>
      </c>
      <c r="I52" s="12">
        <v>0</v>
      </c>
    </row>
    <row r="53" spans="2:9" ht="15" customHeight="1" x14ac:dyDescent="0.2">
      <c r="B53" t="s">
        <v>198</v>
      </c>
      <c r="C53" s="12">
        <v>21</v>
      </c>
      <c r="D53" s="8">
        <v>2.14</v>
      </c>
      <c r="E53" s="12">
        <v>11</v>
      </c>
      <c r="F53" s="8">
        <v>1.83</v>
      </c>
      <c r="G53" s="12">
        <v>9</v>
      </c>
      <c r="H53" s="8">
        <v>2.44</v>
      </c>
      <c r="I53" s="12">
        <v>0</v>
      </c>
    </row>
    <row r="54" spans="2:9" ht="15" customHeight="1" x14ac:dyDescent="0.2">
      <c r="B54" t="s">
        <v>136</v>
      </c>
      <c r="C54" s="12">
        <v>21</v>
      </c>
      <c r="D54" s="8">
        <v>2.14</v>
      </c>
      <c r="E54" s="12">
        <v>19</v>
      </c>
      <c r="F54" s="8">
        <v>3.16</v>
      </c>
      <c r="G54" s="12">
        <v>2</v>
      </c>
      <c r="H54" s="8">
        <v>0.54</v>
      </c>
      <c r="I54" s="12">
        <v>0</v>
      </c>
    </row>
    <row r="55" spans="2:9" ht="15" customHeight="1" x14ac:dyDescent="0.2">
      <c r="B55" t="s">
        <v>123</v>
      </c>
      <c r="C55" s="12">
        <v>21</v>
      </c>
      <c r="D55" s="8">
        <v>2.14</v>
      </c>
      <c r="E55" s="12">
        <v>20</v>
      </c>
      <c r="F55" s="8">
        <v>3.33</v>
      </c>
      <c r="G55" s="12">
        <v>1</v>
      </c>
      <c r="H55" s="8">
        <v>0.27</v>
      </c>
      <c r="I55" s="12">
        <v>0</v>
      </c>
    </row>
    <row r="56" spans="2:9" ht="15" customHeight="1" x14ac:dyDescent="0.2">
      <c r="B56" t="s">
        <v>114</v>
      </c>
      <c r="C56" s="12">
        <v>20</v>
      </c>
      <c r="D56" s="8">
        <v>2.0299999999999998</v>
      </c>
      <c r="E56" s="12">
        <v>13</v>
      </c>
      <c r="F56" s="8">
        <v>2.16</v>
      </c>
      <c r="G56" s="12">
        <v>7</v>
      </c>
      <c r="H56" s="8">
        <v>1.9</v>
      </c>
      <c r="I56" s="12">
        <v>0</v>
      </c>
    </row>
    <row r="57" spans="2:9" ht="15" customHeight="1" x14ac:dyDescent="0.2">
      <c r="B57" t="s">
        <v>118</v>
      </c>
      <c r="C57" s="12">
        <v>20</v>
      </c>
      <c r="D57" s="8">
        <v>2.0299999999999998</v>
      </c>
      <c r="E57" s="12">
        <v>17</v>
      </c>
      <c r="F57" s="8">
        <v>2.83</v>
      </c>
      <c r="G57" s="12">
        <v>3</v>
      </c>
      <c r="H57" s="8">
        <v>0.81</v>
      </c>
      <c r="I57" s="12">
        <v>0</v>
      </c>
    </row>
    <row r="58" spans="2:9" ht="15" customHeight="1" x14ac:dyDescent="0.2">
      <c r="B58" t="s">
        <v>107</v>
      </c>
      <c r="C58" s="12">
        <v>19</v>
      </c>
      <c r="D58" s="8">
        <v>1.93</v>
      </c>
      <c r="E58" s="12">
        <v>4</v>
      </c>
      <c r="F58" s="8">
        <v>0.67</v>
      </c>
      <c r="G58" s="12">
        <v>15</v>
      </c>
      <c r="H58" s="8">
        <v>4.07</v>
      </c>
      <c r="I58" s="12">
        <v>0</v>
      </c>
    </row>
    <row r="59" spans="2:9" ht="15" customHeight="1" x14ac:dyDescent="0.2">
      <c r="B59" t="s">
        <v>108</v>
      </c>
      <c r="C59" s="12">
        <v>19</v>
      </c>
      <c r="D59" s="8">
        <v>1.93</v>
      </c>
      <c r="E59" s="12">
        <v>6</v>
      </c>
      <c r="F59" s="8">
        <v>1</v>
      </c>
      <c r="G59" s="12">
        <v>13</v>
      </c>
      <c r="H59" s="8">
        <v>3.52</v>
      </c>
      <c r="I59" s="12">
        <v>0</v>
      </c>
    </row>
    <row r="60" spans="2:9" ht="15" customHeight="1" x14ac:dyDescent="0.2">
      <c r="B60" t="s">
        <v>205</v>
      </c>
      <c r="C60" s="12">
        <v>18</v>
      </c>
      <c r="D60" s="8">
        <v>1.83</v>
      </c>
      <c r="E60" s="12">
        <v>14</v>
      </c>
      <c r="F60" s="8">
        <v>2.33</v>
      </c>
      <c r="G60" s="12">
        <v>4</v>
      </c>
      <c r="H60" s="8">
        <v>1.08</v>
      </c>
      <c r="I60" s="12">
        <v>0</v>
      </c>
    </row>
    <row r="61" spans="2:9" ht="15" customHeight="1" x14ac:dyDescent="0.2">
      <c r="B61" t="s">
        <v>122</v>
      </c>
      <c r="C61" s="12">
        <v>17</v>
      </c>
      <c r="D61" s="8">
        <v>1.73</v>
      </c>
      <c r="E61" s="12">
        <v>17</v>
      </c>
      <c r="F61" s="8">
        <v>2.83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109</v>
      </c>
      <c r="C62" s="12">
        <v>15</v>
      </c>
      <c r="D62" s="8">
        <v>1.53</v>
      </c>
      <c r="E62" s="12">
        <v>6</v>
      </c>
      <c r="F62" s="8">
        <v>1</v>
      </c>
      <c r="G62" s="12">
        <v>9</v>
      </c>
      <c r="H62" s="8">
        <v>2.44</v>
      </c>
      <c r="I62" s="12">
        <v>0</v>
      </c>
    </row>
    <row r="63" spans="2:9" ht="15" customHeight="1" x14ac:dyDescent="0.2">
      <c r="B63" t="s">
        <v>124</v>
      </c>
      <c r="C63" s="12">
        <v>15</v>
      </c>
      <c r="D63" s="8">
        <v>1.53</v>
      </c>
      <c r="E63" s="12">
        <v>8</v>
      </c>
      <c r="F63" s="8">
        <v>1.33</v>
      </c>
      <c r="G63" s="12">
        <v>7</v>
      </c>
      <c r="H63" s="8">
        <v>1.9</v>
      </c>
      <c r="I63" s="12">
        <v>0</v>
      </c>
    </row>
    <row r="64" spans="2:9" ht="15" customHeight="1" x14ac:dyDescent="0.2">
      <c r="B64" t="s">
        <v>125</v>
      </c>
      <c r="C64" s="12">
        <v>15</v>
      </c>
      <c r="D64" s="8">
        <v>1.53</v>
      </c>
      <c r="E64" s="12">
        <v>14</v>
      </c>
      <c r="F64" s="8">
        <v>2.33</v>
      </c>
      <c r="G64" s="12">
        <v>1</v>
      </c>
      <c r="H64" s="8">
        <v>0.27</v>
      </c>
      <c r="I64" s="12">
        <v>0</v>
      </c>
    </row>
    <row r="65" spans="2:9" ht="15" customHeight="1" x14ac:dyDescent="0.2">
      <c r="B65" t="s">
        <v>208</v>
      </c>
      <c r="C65" s="12">
        <v>14</v>
      </c>
      <c r="D65" s="8">
        <v>1.42</v>
      </c>
      <c r="E65" s="12">
        <v>8</v>
      </c>
      <c r="F65" s="8">
        <v>1.33</v>
      </c>
      <c r="G65" s="12">
        <v>6</v>
      </c>
      <c r="H65" s="8">
        <v>1.63</v>
      </c>
      <c r="I65" s="12">
        <v>0</v>
      </c>
    </row>
    <row r="66" spans="2:9" ht="15" customHeight="1" x14ac:dyDescent="0.2">
      <c r="B66" t="s">
        <v>166</v>
      </c>
      <c r="C66" s="12">
        <v>14</v>
      </c>
      <c r="D66" s="8">
        <v>1.42</v>
      </c>
      <c r="E66" s="12">
        <v>12</v>
      </c>
      <c r="F66" s="8">
        <v>2</v>
      </c>
      <c r="G66" s="12">
        <v>2</v>
      </c>
      <c r="H66" s="8">
        <v>0.54</v>
      </c>
      <c r="I66" s="12">
        <v>0</v>
      </c>
    </row>
    <row r="67" spans="2:9" ht="15" customHeight="1" x14ac:dyDescent="0.2">
      <c r="B67" t="s">
        <v>129</v>
      </c>
      <c r="C67" s="12">
        <v>13</v>
      </c>
      <c r="D67" s="8">
        <v>1.32</v>
      </c>
      <c r="E67" s="12">
        <v>4</v>
      </c>
      <c r="F67" s="8">
        <v>0.67</v>
      </c>
      <c r="G67" s="12">
        <v>9</v>
      </c>
      <c r="H67" s="8">
        <v>2.44</v>
      </c>
      <c r="I67" s="12">
        <v>0</v>
      </c>
    </row>
    <row r="69" spans="2:9" ht="15" customHeight="1" x14ac:dyDescent="0.2">
      <c r="B69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BE013-245B-4E77-A4C1-901CEB60A9A4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252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8</v>
      </c>
      <c r="D6" s="8">
        <v>17.39</v>
      </c>
      <c r="E6" s="12">
        <v>5</v>
      </c>
      <c r="F6" s="8">
        <v>17.239999999999998</v>
      </c>
      <c r="G6" s="12">
        <v>3</v>
      </c>
      <c r="H6" s="8">
        <v>27.27</v>
      </c>
      <c r="I6" s="12">
        <v>0</v>
      </c>
    </row>
    <row r="7" spans="2:9" ht="15" customHeight="1" x14ac:dyDescent="0.2">
      <c r="B7" t="s">
        <v>30</v>
      </c>
      <c r="C7" s="12">
        <v>3</v>
      </c>
      <c r="D7" s="8">
        <v>6.52</v>
      </c>
      <c r="E7" s="12">
        <v>2</v>
      </c>
      <c r="F7" s="8">
        <v>6.9</v>
      </c>
      <c r="G7" s="12">
        <v>0</v>
      </c>
      <c r="H7" s="8">
        <v>0</v>
      </c>
      <c r="I7" s="12">
        <v>0</v>
      </c>
    </row>
    <row r="8" spans="2:9" ht="15" customHeight="1" x14ac:dyDescent="0.2">
      <c r="B8" t="s">
        <v>31</v>
      </c>
      <c r="C8" s="12">
        <v>1</v>
      </c>
      <c r="D8" s="8">
        <v>2.17</v>
      </c>
      <c r="E8" s="12">
        <v>0</v>
      </c>
      <c r="F8" s="8">
        <v>0</v>
      </c>
      <c r="G8" s="12">
        <v>1</v>
      </c>
      <c r="H8" s="8">
        <v>9.09</v>
      </c>
      <c r="I8" s="12">
        <v>0</v>
      </c>
    </row>
    <row r="9" spans="2:9" ht="15" customHeight="1" x14ac:dyDescent="0.2">
      <c r="B9" t="s">
        <v>32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33</v>
      </c>
      <c r="C10" s="12">
        <v>1</v>
      </c>
      <c r="D10" s="8">
        <v>2.17</v>
      </c>
      <c r="E10" s="12">
        <v>0</v>
      </c>
      <c r="F10" s="8">
        <v>0</v>
      </c>
      <c r="G10" s="12">
        <v>1</v>
      </c>
      <c r="H10" s="8">
        <v>9.09</v>
      </c>
      <c r="I10" s="12">
        <v>0</v>
      </c>
    </row>
    <row r="11" spans="2:9" ht="15" customHeight="1" x14ac:dyDescent="0.2">
      <c r="B11" t="s">
        <v>34</v>
      </c>
      <c r="C11" s="12">
        <v>15</v>
      </c>
      <c r="D11" s="8">
        <v>32.61</v>
      </c>
      <c r="E11" s="12">
        <v>14</v>
      </c>
      <c r="F11" s="8">
        <v>48.28</v>
      </c>
      <c r="G11" s="12">
        <v>1</v>
      </c>
      <c r="H11" s="8">
        <v>9.09</v>
      </c>
      <c r="I11" s="12">
        <v>0</v>
      </c>
    </row>
    <row r="12" spans="2:9" ht="15" customHeight="1" x14ac:dyDescent="0.2">
      <c r="B12" t="s">
        <v>35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36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37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38</v>
      </c>
      <c r="C15" s="12">
        <v>11</v>
      </c>
      <c r="D15" s="8">
        <v>23.91</v>
      </c>
      <c r="E15" s="12">
        <v>5</v>
      </c>
      <c r="F15" s="8">
        <v>17.239999999999998</v>
      </c>
      <c r="G15" s="12">
        <v>4</v>
      </c>
      <c r="H15" s="8">
        <v>36.36</v>
      </c>
      <c r="I15" s="12">
        <v>1</v>
      </c>
    </row>
    <row r="16" spans="2:9" ht="15" customHeight="1" x14ac:dyDescent="0.2">
      <c r="B16" t="s">
        <v>39</v>
      </c>
      <c r="C16" s="12">
        <v>4</v>
      </c>
      <c r="D16" s="8">
        <v>8.6999999999999993</v>
      </c>
      <c r="E16" s="12">
        <v>3</v>
      </c>
      <c r="F16" s="8">
        <v>10.34</v>
      </c>
      <c r="G16" s="12">
        <v>1</v>
      </c>
      <c r="H16" s="8">
        <v>9.09</v>
      </c>
      <c r="I16" s="12">
        <v>0</v>
      </c>
    </row>
    <row r="17" spans="2:9" ht="15" customHeight="1" x14ac:dyDescent="0.2">
      <c r="B17" t="s">
        <v>40</v>
      </c>
      <c r="C17" s="12">
        <v>2</v>
      </c>
      <c r="D17" s="8">
        <v>4.3499999999999996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41</v>
      </c>
      <c r="C18" s="12">
        <v>1</v>
      </c>
      <c r="D18" s="8">
        <v>2.17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42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223</v>
      </c>
      <c r="C20" s="12">
        <f>SUM(LTBL_19442[総数／事業所数])</f>
        <v>46</v>
      </c>
      <c r="E20" s="12">
        <f>SUBTOTAL(109,LTBL_19442[個人／事業所数])</f>
        <v>29</v>
      </c>
      <c r="G20" s="12">
        <f>SUBTOTAL(109,LTBL_19442[法人／事業所数])</f>
        <v>11</v>
      </c>
      <c r="I20" s="12">
        <f>SUBTOTAL(109,LTBL_19442[法人以外の団体／事業所数])</f>
        <v>1</v>
      </c>
    </row>
    <row r="21" spans="2:9" ht="15" customHeight="1" x14ac:dyDescent="0.2">
      <c r="E21" s="11">
        <f>LTBL_19442[[#Totals],[個人／事業所数]]/LTBL_19442[[#Totals],[総数／事業所数]]</f>
        <v>0.63043478260869568</v>
      </c>
      <c r="G21" s="11">
        <f>LTBL_19442[[#Totals],[法人／事業所数]]/LTBL_19442[[#Totals],[総数／事業所数]]</f>
        <v>0.2391304347826087</v>
      </c>
      <c r="I21" s="11">
        <f>LTBL_19442[[#Totals],[法人以外の団体／事業所数]]/LTBL_19442[[#Totals],[総数／事業所数]]</f>
        <v>2.1739130434782608E-2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64</v>
      </c>
      <c r="C24" s="12">
        <v>9</v>
      </c>
      <c r="D24" s="8">
        <v>19.57</v>
      </c>
      <c r="E24" s="12">
        <v>4</v>
      </c>
      <c r="F24" s="8">
        <v>13.79</v>
      </c>
      <c r="G24" s="12">
        <v>4</v>
      </c>
      <c r="H24" s="8">
        <v>36.36</v>
      </c>
      <c r="I24" s="12">
        <v>1</v>
      </c>
    </row>
    <row r="25" spans="2:9" ht="15" customHeight="1" x14ac:dyDescent="0.2">
      <c r="B25" t="s">
        <v>58</v>
      </c>
      <c r="C25" s="12">
        <v>8</v>
      </c>
      <c r="D25" s="8">
        <v>17.39</v>
      </c>
      <c r="E25" s="12">
        <v>8</v>
      </c>
      <c r="F25" s="8">
        <v>27.59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51</v>
      </c>
      <c r="C26" s="12">
        <v>5</v>
      </c>
      <c r="D26" s="8">
        <v>10.87</v>
      </c>
      <c r="E26" s="12">
        <v>3</v>
      </c>
      <c r="F26" s="8">
        <v>10.34</v>
      </c>
      <c r="G26" s="12">
        <v>2</v>
      </c>
      <c r="H26" s="8">
        <v>18.18</v>
      </c>
      <c r="I26" s="12">
        <v>0</v>
      </c>
    </row>
    <row r="27" spans="2:9" ht="15" customHeight="1" x14ac:dyDescent="0.2">
      <c r="B27" t="s">
        <v>60</v>
      </c>
      <c r="C27" s="12">
        <v>5</v>
      </c>
      <c r="D27" s="8">
        <v>10.87</v>
      </c>
      <c r="E27" s="12">
        <v>4</v>
      </c>
      <c r="F27" s="8">
        <v>13.79</v>
      </c>
      <c r="G27" s="12">
        <v>1</v>
      </c>
      <c r="H27" s="8">
        <v>9.09</v>
      </c>
      <c r="I27" s="12">
        <v>0</v>
      </c>
    </row>
    <row r="28" spans="2:9" ht="15" customHeight="1" x14ac:dyDescent="0.2">
      <c r="B28" t="s">
        <v>52</v>
      </c>
      <c r="C28" s="12">
        <v>3</v>
      </c>
      <c r="D28" s="8">
        <v>6.52</v>
      </c>
      <c r="E28" s="12">
        <v>2</v>
      </c>
      <c r="F28" s="8">
        <v>6.9</v>
      </c>
      <c r="G28" s="12">
        <v>1</v>
      </c>
      <c r="H28" s="8">
        <v>9.09</v>
      </c>
      <c r="I28" s="12">
        <v>0</v>
      </c>
    </row>
    <row r="29" spans="2:9" ht="15" customHeight="1" x14ac:dyDescent="0.2">
      <c r="B29" t="s">
        <v>66</v>
      </c>
      <c r="C29" s="12">
        <v>3</v>
      </c>
      <c r="D29" s="8">
        <v>6.52</v>
      </c>
      <c r="E29" s="12">
        <v>3</v>
      </c>
      <c r="F29" s="8">
        <v>10.34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83</v>
      </c>
      <c r="C30" s="12">
        <v>2</v>
      </c>
      <c r="D30" s="8">
        <v>4.3499999999999996</v>
      </c>
      <c r="E30" s="12">
        <v>2</v>
      </c>
      <c r="F30" s="8">
        <v>6.9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67</v>
      </c>
      <c r="C31" s="12">
        <v>2</v>
      </c>
      <c r="D31" s="8">
        <v>4.3499999999999996</v>
      </c>
      <c r="E31" s="12">
        <v>0</v>
      </c>
      <c r="F31" s="8">
        <v>0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79</v>
      </c>
      <c r="C32" s="12">
        <v>1</v>
      </c>
      <c r="D32" s="8">
        <v>2.17</v>
      </c>
      <c r="E32" s="12">
        <v>0</v>
      </c>
      <c r="F32" s="8">
        <v>0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54</v>
      </c>
      <c r="C33" s="12">
        <v>1</v>
      </c>
      <c r="D33" s="8">
        <v>2.17</v>
      </c>
      <c r="E33" s="12">
        <v>1</v>
      </c>
      <c r="F33" s="8">
        <v>3.45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95</v>
      </c>
      <c r="C34" s="12">
        <v>1</v>
      </c>
      <c r="D34" s="8">
        <v>2.17</v>
      </c>
      <c r="E34" s="12">
        <v>1</v>
      </c>
      <c r="F34" s="8">
        <v>3.45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99</v>
      </c>
      <c r="C35" s="12">
        <v>1</v>
      </c>
      <c r="D35" s="8">
        <v>2.17</v>
      </c>
      <c r="E35" s="12">
        <v>0</v>
      </c>
      <c r="F35" s="8">
        <v>0</v>
      </c>
      <c r="G35" s="12">
        <v>1</v>
      </c>
      <c r="H35" s="8">
        <v>9.09</v>
      </c>
      <c r="I35" s="12">
        <v>0</v>
      </c>
    </row>
    <row r="36" spans="2:9" ht="15" customHeight="1" x14ac:dyDescent="0.2">
      <c r="B36" t="s">
        <v>100</v>
      </c>
      <c r="C36" s="12">
        <v>1</v>
      </c>
      <c r="D36" s="8">
        <v>2.17</v>
      </c>
      <c r="E36" s="12">
        <v>0</v>
      </c>
      <c r="F36" s="8">
        <v>0</v>
      </c>
      <c r="G36" s="12">
        <v>1</v>
      </c>
      <c r="H36" s="8">
        <v>9.09</v>
      </c>
      <c r="I36" s="12">
        <v>0</v>
      </c>
    </row>
    <row r="37" spans="2:9" ht="15" customHeight="1" x14ac:dyDescent="0.2">
      <c r="B37" t="s">
        <v>65</v>
      </c>
      <c r="C37" s="12">
        <v>1</v>
      </c>
      <c r="D37" s="8">
        <v>2.17</v>
      </c>
      <c r="E37" s="12">
        <v>1</v>
      </c>
      <c r="F37" s="8">
        <v>3.45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90</v>
      </c>
      <c r="C38" s="12">
        <v>1</v>
      </c>
      <c r="D38" s="8">
        <v>2.17</v>
      </c>
      <c r="E38" s="12">
        <v>0</v>
      </c>
      <c r="F38" s="8">
        <v>0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84</v>
      </c>
      <c r="C39" s="12">
        <v>1</v>
      </c>
      <c r="D39" s="8">
        <v>2.17</v>
      </c>
      <c r="E39" s="12">
        <v>0</v>
      </c>
      <c r="F39" s="8">
        <v>0</v>
      </c>
      <c r="G39" s="12">
        <v>1</v>
      </c>
      <c r="H39" s="8">
        <v>9.09</v>
      </c>
      <c r="I39" s="12">
        <v>0</v>
      </c>
    </row>
    <row r="40" spans="2:9" ht="15" customHeight="1" x14ac:dyDescent="0.2">
      <c r="B40" t="s">
        <v>69</v>
      </c>
      <c r="C40" s="12">
        <v>1</v>
      </c>
      <c r="D40" s="8">
        <v>2.17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3" spans="2:9" ht="33" customHeight="1" x14ac:dyDescent="0.2">
      <c r="B43" t="s">
        <v>225</v>
      </c>
      <c r="C43" s="10" t="s">
        <v>44</v>
      </c>
      <c r="D43" s="10" t="s">
        <v>45</v>
      </c>
      <c r="E43" s="10" t="s">
        <v>46</v>
      </c>
      <c r="F43" s="10" t="s">
        <v>47</v>
      </c>
      <c r="G43" s="10" t="s">
        <v>48</v>
      </c>
      <c r="H43" s="10" t="s">
        <v>49</v>
      </c>
      <c r="I43" s="10" t="s">
        <v>50</v>
      </c>
    </row>
    <row r="44" spans="2:9" ht="15" customHeight="1" x14ac:dyDescent="0.2">
      <c r="B44" t="s">
        <v>117</v>
      </c>
      <c r="C44" s="12">
        <v>6</v>
      </c>
      <c r="D44" s="8">
        <v>13.04</v>
      </c>
      <c r="E44" s="12">
        <v>3</v>
      </c>
      <c r="F44" s="8">
        <v>10.34</v>
      </c>
      <c r="G44" s="12">
        <v>3</v>
      </c>
      <c r="H44" s="8">
        <v>27.27</v>
      </c>
      <c r="I44" s="12">
        <v>0</v>
      </c>
    </row>
    <row r="45" spans="2:9" ht="15" customHeight="1" x14ac:dyDescent="0.2">
      <c r="B45" t="s">
        <v>107</v>
      </c>
      <c r="C45" s="12">
        <v>3</v>
      </c>
      <c r="D45" s="8">
        <v>6.52</v>
      </c>
      <c r="E45" s="12">
        <v>1</v>
      </c>
      <c r="F45" s="8">
        <v>3.45</v>
      </c>
      <c r="G45" s="12">
        <v>2</v>
      </c>
      <c r="H45" s="8">
        <v>18.18</v>
      </c>
      <c r="I45" s="12">
        <v>0</v>
      </c>
    </row>
    <row r="46" spans="2:9" ht="15" customHeight="1" x14ac:dyDescent="0.2">
      <c r="B46" t="s">
        <v>111</v>
      </c>
      <c r="C46" s="12">
        <v>3</v>
      </c>
      <c r="D46" s="8">
        <v>6.52</v>
      </c>
      <c r="E46" s="12">
        <v>3</v>
      </c>
      <c r="F46" s="8">
        <v>10.34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198</v>
      </c>
      <c r="C47" s="12">
        <v>3</v>
      </c>
      <c r="D47" s="8">
        <v>6.52</v>
      </c>
      <c r="E47" s="12">
        <v>1</v>
      </c>
      <c r="F47" s="8">
        <v>3.45</v>
      </c>
      <c r="G47" s="12">
        <v>1</v>
      </c>
      <c r="H47" s="8">
        <v>9.09</v>
      </c>
      <c r="I47" s="12">
        <v>1</v>
      </c>
    </row>
    <row r="48" spans="2:9" ht="15" customHeight="1" x14ac:dyDescent="0.2">
      <c r="B48" t="s">
        <v>123</v>
      </c>
      <c r="C48" s="12">
        <v>3</v>
      </c>
      <c r="D48" s="8">
        <v>6.52</v>
      </c>
      <c r="E48" s="12">
        <v>3</v>
      </c>
      <c r="F48" s="8">
        <v>10.34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215</v>
      </c>
      <c r="C49" s="12">
        <v>2</v>
      </c>
      <c r="D49" s="8">
        <v>4.3499999999999996</v>
      </c>
      <c r="E49" s="12">
        <v>2</v>
      </c>
      <c r="F49" s="8">
        <v>6.9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145</v>
      </c>
      <c r="C50" s="12">
        <v>2</v>
      </c>
      <c r="D50" s="8">
        <v>4.3499999999999996</v>
      </c>
      <c r="E50" s="12">
        <v>2</v>
      </c>
      <c r="F50" s="8">
        <v>6.9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114</v>
      </c>
      <c r="C51" s="12">
        <v>2</v>
      </c>
      <c r="D51" s="8">
        <v>4.3499999999999996</v>
      </c>
      <c r="E51" s="12">
        <v>2</v>
      </c>
      <c r="F51" s="8">
        <v>6.9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147</v>
      </c>
      <c r="C52" s="12">
        <v>2</v>
      </c>
      <c r="D52" s="8">
        <v>4.3499999999999996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109</v>
      </c>
      <c r="C53" s="12">
        <v>1</v>
      </c>
      <c r="D53" s="8">
        <v>2.17</v>
      </c>
      <c r="E53" s="12">
        <v>1</v>
      </c>
      <c r="F53" s="8">
        <v>3.45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209</v>
      </c>
      <c r="C54" s="12">
        <v>1</v>
      </c>
      <c r="D54" s="8">
        <v>2.17</v>
      </c>
      <c r="E54" s="12">
        <v>1</v>
      </c>
      <c r="F54" s="8">
        <v>3.45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149</v>
      </c>
      <c r="C55" s="12">
        <v>1</v>
      </c>
      <c r="D55" s="8">
        <v>2.17</v>
      </c>
      <c r="E55" s="12">
        <v>1</v>
      </c>
      <c r="F55" s="8">
        <v>3.45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206</v>
      </c>
      <c r="C56" s="12">
        <v>1</v>
      </c>
      <c r="D56" s="8">
        <v>2.17</v>
      </c>
      <c r="E56" s="12">
        <v>0</v>
      </c>
      <c r="F56" s="8">
        <v>0</v>
      </c>
      <c r="G56" s="12">
        <v>1</v>
      </c>
      <c r="H56" s="8">
        <v>9.09</v>
      </c>
      <c r="I56" s="12">
        <v>0</v>
      </c>
    </row>
    <row r="57" spans="2:9" ht="15" customHeight="1" x14ac:dyDescent="0.2">
      <c r="B57" t="s">
        <v>210</v>
      </c>
      <c r="C57" s="12">
        <v>1</v>
      </c>
      <c r="D57" s="8">
        <v>2.17</v>
      </c>
      <c r="E57" s="12">
        <v>1</v>
      </c>
      <c r="F57" s="8">
        <v>3.45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211</v>
      </c>
      <c r="C58" s="12">
        <v>1</v>
      </c>
      <c r="D58" s="8">
        <v>2.17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212</v>
      </c>
      <c r="C59" s="12">
        <v>1</v>
      </c>
      <c r="D59" s="8">
        <v>2.17</v>
      </c>
      <c r="E59" s="12">
        <v>1</v>
      </c>
      <c r="F59" s="8">
        <v>3.45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189</v>
      </c>
      <c r="C60" s="12">
        <v>1</v>
      </c>
      <c r="D60" s="8">
        <v>2.17</v>
      </c>
      <c r="E60" s="12">
        <v>1</v>
      </c>
      <c r="F60" s="8">
        <v>3.45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213</v>
      </c>
      <c r="C61" s="12">
        <v>1</v>
      </c>
      <c r="D61" s="8">
        <v>2.17</v>
      </c>
      <c r="E61" s="12">
        <v>0</v>
      </c>
      <c r="F61" s="8">
        <v>0</v>
      </c>
      <c r="G61" s="12">
        <v>1</v>
      </c>
      <c r="H61" s="8">
        <v>9.09</v>
      </c>
      <c r="I61" s="12">
        <v>0</v>
      </c>
    </row>
    <row r="62" spans="2:9" ht="15" customHeight="1" x14ac:dyDescent="0.2">
      <c r="B62" t="s">
        <v>214</v>
      </c>
      <c r="C62" s="12">
        <v>1</v>
      </c>
      <c r="D62" s="8">
        <v>2.17</v>
      </c>
      <c r="E62" s="12">
        <v>0</v>
      </c>
      <c r="F62" s="8">
        <v>0</v>
      </c>
      <c r="G62" s="12">
        <v>1</v>
      </c>
      <c r="H62" s="8">
        <v>9.09</v>
      </c>
      <c r="I62" s="12">
        <v>0</v>
      </c>
    </row>
    <row r="63" spans="2:9" ht="15" customHeight="1" x14ac:dyDescent="0.2">
      <c r="B63" t="s">
        <v>216</v>
      </c>
      <c r="C63" s="12">
        <v>1</v>
      </c>
      <c r="D63" s="8">
        <v>2.17</v>
      </c>
      <c r="E63" s="12">
        <v>1</v>
      </c>
      <c r="F63" s="8">
        <v>3.45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148</v>
      </c>
      <c r="C64" s="12">
        <v>1</v>
      </c>
      <c r="D64" s="8">
        <v>2.17</v>
      </c>
      <c r="E64" s="12">
        <v>1</v>
      </c>
      <c r="F64" s="8">
        <v>3.45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144</v>
      </c>
      <c r="C65" s="12">
        <v>1</v>
      </c>
      <c r="D65" s="8">
        <v>2.17</v>
      </c>
      <c r="E65" s="12">
        <v>1</v>
      </c>
      <c r="F65" s="8">
        <v>3.45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174</v>
      </c>
      <c r="C66" s="12">
        <v>1</v>
      </c>
      <c r="D66" s="8">
        <v>2.17</v>
      </c>
      <c r="E66" s="12">
        <v>1</v>
      </c>
      <c r="F66" s="8">
        <v>3.45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162</v>
      </c>
      <c r="C67" s="12">
        <v>1</v>
      </c>
      <c r="D67" s="8">
        <v>2.17</v>
      </c>
      <c r="E67" s="12">
        <v>1</v>
      </c>
      <c r="F67" s="8">
        <v>3.45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139</v>
      </c>
      <c r="C68" s="12">
        <v>1</v>
      </c>
      <c r="D68" s="8">
        <v>2.17</v>
      </c>
      <c r="E68" s="12">
        <v>0</v>
      </c>
      <c r="F68" s="8">
        <v>0</v>
      </c>
      <c r="G68" s="12">
        <v>1</v>
      </c>
      <c r="H68" s="8">
        <v>9.09</v>
      </c>
      <c r="I68" s="12">
        <v>0</v>
      </c>
    </row>
    <row r="69" spans="2:9" ht="15" customHeight="1" x14ac:dyDescent="0.2">
      <c r="B69" t="s">
        <v>119</v>
      </c>
      <c r="C69" s="12">
        <v>1</v>
      </c>
      <c r="D69" s="8">
        <v>2.17</v>
      </c>
      <c r="E69" s="12">
        <v>1</v>
      </c>
      <c r="F69" s="8">
        <v>3.45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168</v>
      </c>
      <c r="C70" s="12">
        <v>1</v>
      </c>
      <c r="D70" s="8">
        <v>2.17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205</v>
      </c>
      <c r="C71" s="12">
        <v>1</v>
      </c>
      <c r="D71" s="8">
        <v>2.17</v>
      </c>
      <c r="E71" s="12">
        <v>0</v>
      </c>
      <c r="F71" s="8">
        <v>0</v>
      </c>
      <c r="G71" s="12">
        <v>1</v>
      </c>
      <c r="H71" s="8">
        <v>9.09</v>
      </c>
      <c r="I71" s="12">
        <v>0</v>
      </c>
    </row>
    <row r="72" spans="2:9" ht="15" customHeight="1" x14ac:dyDescent="0.2">
      <c r="B72" t="s">
        <v>151</v>
      </c>
      <c r="C72" s="12">
        <v>1</v>
      </c>
      <c r="D72" s="8">
        <v>2.17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4" spans="2:9" ht="15" customHeight="1" x14ac:dyDescent="0.2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4A5AA-7E48-463D-B880-0513B948CEFE}">
  <sheetPr>
    <pageSetUpPr fitToPage="1"/>
  </sheetPr>
  <dimension ref="B2:I6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253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0</v>
      </c>
      <c r="D6" s="8">
        <v>0</v>
      </c>
      <c r="E6" s="12">
        <v>0</v>
      </c>
      <c r="F6" s="8">
        <v>0</v>
      </c>
      <c r="G6" s="12">
        <v>0</v>
      </c>
      <c r="H6" s="8">
        <v>0</v>
      </c>
      <c r="I6" s="12">
        <v>0</v>
      </c>
    </row>
    <row r="7" spans="2:9" ht="15" customHeight="1" x14ac:dyDescent="0.2">
      <c r="B7" t="s">
        <v>30</v>
      </c>
      <c r="C7" s="12">
        <v>3</v>
      </c>
      <c r="D7" s="8">
        <v>8.82</v>
      </c>
      <c r="E7" s="12">
        <v>2</v>
      </c>
      <c r="F7" s="8">
        <v>9.52</v>
      </c>
      <c r="G7" s="12">
        <v>1</v>
      </c>
      <c r="H7" s="8">
        <v>12.5</v>
      </c>
      <c r="I7" s="12">
        <v>0</v>
      </c>
    </row>
    <row r="8" spans="2:9" ht="15" customHeight="1" x14ac:dyDescent="0.2">
      <c r="B8" t="s">
        <v>31</v>
      </c>
      <c r="C8" s="12">
        <v>2</v>
      </c>
      <c r="D8" s="8">
        <v>5.88</v>
      </c>
      <c r="E8" s="12">
        <v>0</v>
      </c>
      <c r="F8" s="8">
        <v>0</v>
      </c>
      <c r="G8" s="12">
        <v>1</v>
      </c>
      <c r="H8" s="8">
        <v>12.5</v>
      </c>
      <c r="I8" s="12">
        <v>0</v>
      </c>
    </row>
    <row r="9" spans="2:9" ht="15" customHeight="1" x14ac:dyDescent="0.2">
      <c r="B9" t="s">
        <v>32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33</v>
      </c>
      <c r="C10" s="12">
        <v>1</v>
      </c>
      <c r="D10" s="8">
        <v>2.94</v>
      </c>
      <c r="E10" s="12">
        <v>1</v>
      </c>
      <c r="F10" s="8">
        <v>4.76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34</v>
      </c>
      <c r="C11" s="12">
        <v>6</v>
      </c>
      <c r="D11" s="8">
        <v>17.649999999999999</v>
      </c>
      <c r="E11" s="12">
        <v>5</v>
      </c>
      <c r="F11" s="8">
        <v>23.81</v>
      </c>
      <c r="G11" s="12">
        <v>1</v>
      </c>
      <c r="H11" s="8">
        <v>12.5</v>
      </c>
      <c r="I11" s="12">
        <v>0</v>
      </c>
    </row>
    <row r="12" spans="2:9" ht="15" customHeight="1" x14ac:dyDescent="0.2">
      <c r="B12" t="s">
        <v>35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36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37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38</v>
      </c>
      <c r="C15" s="12">
        <v>14</v>
      </c>
      <c r="D15" s="8">
        <v>41.18</v>
      </c>
      <c r="E15" s="12">
        <v>9</v>
      </c>
      <c r="F15" s="8">
        <v>42.86</v>
      </c>
      <c r="G15" s="12">
        <v>4</v>
      </c>
      <c r="H15" s="8">
        <v>50</v>
      </c>
      <c r="I15" s="12">
        <v>0</v>
      </c>
    </row>
    <row r="16" spans="2:9" ht="15" customHeight="1" x14ac:dyDescent="0.2">
      <c r="B16" t="s">
        <v>39</v>
      </c>
      <c r="C16" s="12">
        <v>4</v>
      </c>
      <c r="D16" s="8">
        <v>11.76</v>
      </c>
      <c r="E16" s="12">
        <v>3</v>
      </c>
      <c r="F16" s="8">
        <v>14.29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40</v>
      </c>
      <c r="C17" s="12">
        <v>1</v>
      </c>
      <c r="D17" s="8">
        <v>2.94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41</v>
      </c>
      <c r="C18" s="12">
        <v>2</v>
      </c>
      <c r="D18" s="8">
        <v>5.88</v>
      </c>
      <c r="E18" s="12">
        <v>0</v>
      </c>
      <c r="F18" s="8">
        <v>0</v>
      </c>
      <c r="G18" s="12">
        <v>1</v>
      </c>
      <c r="H18" s="8">
        <v>12.5</v>
      </c>
      <c r="I18" s="12">
        <v>0</v>
      </c>
    </row>
    <row r="19" spans="2:9" ht="15" customHeight="1" x14ac:dyDescent="0.2">
      <c r="B19" t="s">
        <v>42</v>
      </c>
      <c r="C19" s="12">
        <v>1</v>
      </c>
      <c r="D19" s="8">
        <v>2.94</v>
      </c>
      <c r="E19" s="12">
        <v>1</v>
      </c>
      <c r="F19" s="8">
        <v>4.76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223</v>
      </c>
      <c r="C20" s="12">
        <f>SUM(LTBL_19443[総数／事業所数])</f>
        <v>34</v>
      </c>
      <c r="E20" s="12">
        <f>SUBTOTAL(109,LTBL_19443[個人／事業所数])</f>
        <v>21</v>
      </c>
      <c r="G20" s="12">
        <f>SUBTOTAL(109,LTBL_19443[法人／事業所数])</f>
        <v>8</v>
      </c>
      <c r="I20" s="12">
        <f>SUBTOTAL(109,LTBL_19443[法人以外の団体／事業所数])</f>
        <v>0</v>
      </c>
    </row>
    <row r="21" spans="2:9" ht="15" customHeight="1" x14ac:dyDescent="0.2">
      <c r="E21" s="11">
        <f>LTBL_19443[[#Totals],[個人／事業所数]]/LTBL_19443[[#Totals],[総数／事業所数]]</f>
        <v>0.61764705882352944</v>
      </c>
      <c r="G21" s="11">
        <f>LTBL_19443[[#Totals],[法人／事業所数]]/LTBL_19443[[#Totals],[総数／事業所数]]</f>
        <v>0.23529411764705882</v>
      </c>
      <c r="I21" s="11">
        <f>LTBL_19443[[#Totals],[法人以外の団体／事業所数]]/LTBL_19443[[#Totals],[総数／事業所数]]</f>
        <v>0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64</v>
      </c>
      <c r="C24" s="12">
        <v>10</v>
      </c>
      <c r="D24" s="8">
        <v>29.41</v>
      </c>
      <c r="E24" s="12">
        <v>8</v>
      </c>
      <c r="F24" s="8">
        <v>38.1</v>
      </c>
      <c r="G24" s="12">
        <v>2</v>
      </c>
      <c r="H24" s="8">
        <v>25</v>
      </c>
      <c r="I24" s="12">
        <v>0</v>
      </c>
    </row>
    <row r="25" spans="2:9" ht="15" customHeight="1" x14ac:dyDescent="0.2">
      <c r="B25" t="s">
        <v>58</v>
      </c>
      <c r="C25" s="12">
        <v>4</v>
      </c>
      <c r="D25" s="8">
        <v>11.76</v>
      </c>
      <c r="E25" s="12">
        <v>3</v>
      </c>
      <c r="F25" s="8">
        <v>14.29</v>
      </c>
      <c r="G25" s="12">
        <v>1</v>
      </c>
      <c r="H25" s="8">
        <v>12.5</v>
      </c>
      <c r="I25" s="12">
        <v>0</v>
      </c>
    </row>
    <row r="26" spans="2:9" ht="15" customHeight="1" x14ac:dyDescent="0.2">
      <c r="B26" t="s">
        <v>65</v>
      </c>
      <c r="C26" s="12">
        <v>3</v>
      </c>
      <c r="D26" s="8">
        <v>8.82</v>
      </c>
      <c r="E26" s="12">
        <v>1</v>
      </c>
      <c r="F26" s="8">
        <v>4.76</v>
      </c>
      <c r="G26" s="12">
        <v>2</v>
      </c>
      <c r="H26" s="8">
        <v>25</v>
      </c>
      <c r="I26" s="12">
        <v>0</v>
      </c>
    </row>
    <row r="27" spans="2:9" ht="15" customHeight="1" x14ac:dyDescent="0.2">
      <c r="B27" t="s">
        <v>66</v>
      </c>
      <c r="C27" s="12">
        <v>3</v>
      </c>
      <c r="D27" s="8">
        <v>8.82</v>
      </c>
      <c r="E27" s="12">
        <v>3</v>
      </c>
      <c r="F27" s="8">
        <v>14.29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99</v>
      </c>
      <c r="C28" s="12">
        <v>2</v>
      </c>
      <c r="D28" s="8">
        <v>5.88</v>
      </c>
      <c r="E28" s="12">
        <v>0</v>
      </c>
      <c r="F28" s="8">
        <v>0</v>
      </c>
      <c r="G28" s="12">
        <v>1</v>
      </c>
      <c r="H28" s="8">
        <v>12.5</v>
      </c>
      <c r="I28" s="12">
        <v>0</v>
      </c>
    </row>
    <row r="29" spans="2:9" ht="15" customHeight="1" x14ac:dyDescent="0.2">
      <c r="B29" t="s">
        <v>68</v>
      </c>
      <c r="C29" s="12">
        <v>2</v>
      </c>
      <c r="D29" s="8">
        <v>5.88</v>
      </c>
      <c r="E29" s="12">
        <v>0</v>
      </c>
      <c r="F29" s="8">
        <v>0</v>
      </c>
      <c r="G29" s="12">
        <v>1</v>
      </c>
      <c r="H29" s="8">
        <v>12.5</v>
      </c>
      <c r="I29" s="12">
        <v>0</v>
      </c>
    </row>
    <row r="30" spans="2:9" ht="15" customHeight="1" x14ac:dyDescent="0.2">
      <c r="B30" t="s">
        <v>78</v>
      </c>
      <c r="C30" s="12">
        <v>1</v>
      </c>
      <c r="D30" s="8">
        <v>2.94</v>
      </c>
      <c r="E30" s="12">
        <v>0</v>
      </c>
      <c r="F30" s="8">
        <v>0</v>
      </c>
      <c r="G30" s="12">
        <v>1</v>
      </c>
      <c r="H30" s="8">
        <v>12.5</v>
      </c>
      <c r="I30" s="12">
        <v>0</v>
      </c>
    </row>
    <row r="31" spans="2:9" ht="15" customHeight="1" x14ac:dyDescent="0.2">
      <c r="B31" t="s">
        <v>75</v>
      </c>
      <c r="C31" s="12">
        <v>1</v>
      </c>
      <c r="D31" s="8">
        <v>2.94</v>
      </c>
      <c r="E31" s="12">
        <v>1</v>
      </c>
      <c r="F31" s="8">
        <v>4.76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103</v>
      </c>
      <c r="C32" s="12">
        <v>1</v>
      </c>
      <c r="D32" s="8">
        <v>2.94</v>
      </c>
      <c r="E32" s="12">
        <v>1</v>
      </c>
      <c r="F32" s="8">
        <v>4.76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104</v>
      </c>
      <c r="C33" s="12">
        <v>1</v>
      </c>
      <c r="D33" s="8">
        <v>2.94</v>
      </c>
      <c r="E33" s="12">
        <v>1</v>
      </c>
      <c r="F33" s="8">
        <v>4.76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59</v>
      </c>
      <c r="C34" s="12">
        <v>1</v>
      </c>
      <c r="D34" s="8">
        <v>2.94</v>
      </c>
      <c r="E34" s="12">
        <v>1</v>
      </c>
      <c r="F34" s="8">
        <v>4.76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60</v>
      </c>
      <c r="C35" s="12">
        <v>1</v>
      </c>
      <c r="D35" s="8">
        <v>2.94</v>
      </c>
      <c r="E35" s="12">
        <v>1</v>
      </c>
      <c r="F35" s="8">
        <v>4.76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90</v>
      </c>
      <c r="C36" s="12">
        <v>1</v>
      </c>
      <c r="D36" s="8">
        <v>2.94</v>
      </c>
      <c r="E36" s="12">
        <v>0</v>
      </c>
      <c r="F36" s="8">
        <v>0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84</v>
      </c>
      <c r="C37" s="12">
        <v>1</v>
      </c>
      <c r="D37" s="8">
        <v>2.94</v>
      </c>
      <c r="E37" s="12">
        <v>0</v>
      </c>
      <c r="F37" s="8">
        <v>0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67</v>
      </c>
      <c r="C38" s="12">
        <v>1</v>
      </c>
      <c r="D38" s="8">
        <v>2.94</v>
      </c>
      <c r="E38" s="12">
        <v>0</v>
      </c>
      <c r="F38" s="8">
        <v>0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70</v>
      </c>
      <c r="C39" s="12">
        <v>1</v>
      </c>
      <c r="D39" s="8">
        <v>2.94</v>
      </c>
      <c r="E39" s="12">
        <v>1</v>
      </c>
      <c r="F39" s="8">
        <v>4.76</v>
      </c>
      <c r="G39" s="12">
        <v>0</v>
      </c>
      <c r="H39" s="8">
        <v>0</v>
      </c>
      <c r="I39" s="12">
        <v>0</v>
      </c>
    </row>
    <row r="42" spans="2:9" ht="33" customHeight="1" x14ac:dyDescent="0.2">
      <c r="B42" t="s">
        <v>225</v>
      </c>
      <c r="C42" s="10" t="s">
        <v>44</v>
      </c>
      <c r="D42" s="10" t="s">
        <v>45</v>
      </c>
      <c r="E42" s="10" t="s">
        <v>46</v>
      </c>
      <c r="F42" s="10" t="s">
        <v>47</v>
      </c>
      <c r="G42" s="10" t="s">
        <v>48</v>
      </c>
      <c r="H42" s="10" t="s">
        <v>49</v>
      </c>
      <c r="I42" s="10" t="s">
        <v>50</v>
      </c>
    </row>
    <row r="43" spans="2:9" ht="15" customHeight="1" x14ac:dyDescent="0.2">
      <c r="B43" t="s">
        <v>166</v>
      </c>
      <c r="C43" s="12">
        <v>4</v>
      </c>
      <c r="D43" s="8">
        <v>11.76</v>
      </c>
      <c r="E43" s="12">
        <v>3</v>
      </c>
      <c r="F43" s="8">
        <v>14.29</v>
      </c>
      <c r="G43" s="12">
        <v>1</v>
      </c>
      <c r="H43" s="8">
        <v>12.5</v>
      </c>
      <c r="I43" s="12">
        <v>0</v>
      </c>
    </row>
    <row r="44" spans="2:9" ht="15" customHeight="1" x14ac:dyDescent="0.2">
      <c r="B44" t="s">
        <v>216</v>
      </c>
      <c r="C44" s="12">
        <v>3</v>
      </c>
      <c r="D44" s="8">
        <v>8.82</v>
      </c>
      <c r="E44" s="12">
        <v>3</v>
      </c>
      <c r="F44" s="8">
        <v>14.29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117</v>
      </c>
      <c r="C45" s="12">
        <v>3</v>
      </c>
      <c r="D45" s="8">
        <v>8.82</v>
      </c>
      <c r="E45" s="12">
        <v>3</v>
      </c>
      <c r="F45" s="8">
        <v>14.29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198</v>
      </c>
      <c r="C46" s="12">
        <v>3</v>
      </c>
      <c r="D46" s="8">
        <v>8.82</v>
      </c>
      <c r="E46" s="12">
        <v>2</v>
      </c>
      <c r="F46" s="8">
        <v>9.52</v>
      </c>
      <c r="G46" s="12">
        <v>1</v>
      </c>
      <c r="H46" s="8">
        <v>12.5</v>
      </c>
      <c r="I46" s="12">
        <v>0</v>
      </c>
    </row>
    <row r="47" spans="2:9" ht="15" customHeight="1" x14ac:dyDescent="0.2">
      <c r="B47" t="s">
        <v>213</v>
      </c>
      <c r="C47" s="12">
        <v>2</v>
      </c>
      <c r="D47" s="8">
        <v>5.88</v>
      </c>
      <c r="E47" s="12">
        <v>0</v>
      </c>
      <c r="F47" s="8">
        <v>0</v>
      </c>
      <c r="G47" s="12">
        <v>1</v>
      </c>
      <c r="H47" s="8">
        <v>12.5</v>
      </c>
      <c r="I47" s="12">
        <v>0</v>
      </c>
    </row>
    <row r="48" spans="2:9" ht="15" customHeight="1" x14ac:dyDescent="0.2">
      <c r="B48" t="s">
        <v>118</v>
      </c>
      <c r="C48" s="12">
        <v>2</v>
      </c>
      <c r="D48" s="8">
        <v>5.88</v>
      </c>
      <c r="E48" s="12">
        <v>0</v>
      </c>
      <c r="F48" s="8">
        <v>0</v>
      </c>
      <c r="G48" s="12">
        <v>2</v>
      </c>
      <c r="H48" s="8">
        <v>25</v>
      </c>
      <c r="I48" s="12">
        <v>0</v>
      </c>
    </row>
    <row r="49" spans="2:9" ht="15" customHeight="1" x14ac:dyDescent="0.2">
      <c r="B49" t="s">
        <v>123</v>
      </c>
      <c r="C49" s="12">
        <v>2</v>
      </c>
      <c r="D49" s="8">
        <v>5.88</v>
      </c>
      <c r="E49" s="12">
        <v>2</v>
      </c>
      <c r="F49" s="8">
        <v>9.52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175</v>
      </c>
      <c r="C50" s="12">
        <v>2</v>
      </c>
      <c r="D50" s="8">
        <v>5.88</v>
      </c>
      <c r="E50" s="12">
        <v>0</v>
      </c>
      <c r="F50" s="8">
        <v>0</v>
      </c>
      <c r="G50" s="12">
        <v>1</v>
      </c>
      <c r="H50" s="8">
        <v>12.5</v>
      </c>
      <c r="I50" s="12">
        <v>0</v>
      </c>
    </row>
    <row r="51" spans="2:9" ht="15" customHeight="1" x14ac:dyDescent="0.2">
      <c r="B51" t="s">
        <v>158</v>
      </c>
      <c r="C51" s="12">
        <v>1</v>
      </c>
      <c r="D51" s="8">
        <v>2.94</v>
      </c>
      <c r="E51" s="12">
        <v>0</v>
      </c>
      <c r="F51" s="8">
        <v>0</v>
      </c>
      <c r="G51" s="12">
        <v>1</v>
      </c>
      <c r="H51" s="8">
        <v>12.5</v>
      </c>
      <c r="I51" s="12">
        <v>0</v>
      </c>
    </row>
    <row r="52" spans="2:9" ht="15" customHeight="1" x14ac:dyDescent="0.2">
      <c r="B52" t="s">
        <v>217</v>
      </c>
      <c r="C52" s="12">
        <v>1</v>
      </c>
      <c r="D52" s="8">
        <v>2.94</v>
      </c>
      <c r="E52" s="12">
        <v>1</v>
      </c>
      <c r="F52" s="8">
        <v>4.76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218</v>
      </c>
      <c r="C53" s="12">
        <v>1</v>
      </c>
      <c r="D53" s="8">
        <v>2.94</v>
      </c>
      <c r="E53" s="12">
        <v>1</v>
      </c>
      <c r="F53" s="8">
        <v>4.76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152</v>
      </c>
      <c r="C54" s="12">
        <v>1</v>
      </c>
      <c r="D54" s="8">
        <v>2.94</v>
      </c>
      <c r="E54" s="12">
        <v>1</v>
      </c>
      <c r="F54" s="8">
        <v>4.76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148</v>
      </c>
      <c r="C55" s="12">
        <v>1</v>
      </c>
      <c r="D55" s="8">
        <v>2.94</v>
      </c>
      <c r="E55" s="12">
        <v>0</v>
      </c>
      <c r="F55" s="8">
        <v>0</v>
      </c>
      <c r="G55" s="12">
        <v>1</v>
      </c>
      <c r="H55" s="8">
        <v>12.5</v>
      </c>
      <c r="I55" s="12">
        <v>0</v>
      </c>
    </row>
    <row r="56" spans="2:9" ht="15" customHeight="1" x14ac:dyDescent="0.2">
      <c r="B56" t="s">
        <v>219</v>
      </c>
      <c r="C56" s="12">
        <v>1</v>
      </c>
      <c r="D56" s="8">
        <v>2.94</v>
      </c>
      <c r="E56" s="12">
        <v>1</v>
      </c>
      <c r="F56" s="8">
        <v>4.76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139</v>
      </c>
      <c r="C57" s="12">
        <v>1</v>
      </c>
      <c r="D57" s="8">
        <v>2.94</v>
      </c>
      <c r="E57" s="12">
        <v>1</v>
      </c>
      <c r="F57" s="8">
        <v>4.76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146</v>
      </c>
      <c r="C58" s="12">
        <v>1</v>
      </c>
      <c r="D58" s="8">
        <v>2.94</v>
      </c>
      <c r="E58" s="12">
        <v>1</v>
      </c>
      <c r="F58" s="8">
        <v>4.76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168</v>
      </c>
      <c r="C59" s="12">
        <v>1</v>
      </c>
      <c r="D59" s="8">
        <v>2.94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122</v>
      </c>
      <c r="C60" s="12">
        <v>1</v>
      </c>
      <c r="D60" s="8">
        <v>2.94</v>
      </c>
      <c r="E60" s="12">
        <v>1</v>
      </c>
      <c r="F60" s="8">
        <v>4.76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205</v>
      </c>
      <c r="C61" s="12">
        <v>1</v>
      </c>
      <c r="D61" s="8">
        <v>2.94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147</v>
      </c>
      <c r="C62" s="12">
        <v>1</v>
      </c>
      <c r="D62" s="8">
        <v>2.94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126</v>
      </c>
      <c r="C63" s="12">
        <v>1</v>
      </c>
      <c r="D63" s="8">
        <v>2.94</v>
      </c>
      <c r="E63" s="12">
        <v>1</v>
      </c>
      <c r="F63" s="8">
        <v>4.76</v>
      </c>
      <c r="G63" s="12">
        <v>0</v>
      </c>
      <c r="H63" s="8">
        <v>0</v>
      </c>
      <c r="I63" s="12">
        <v>0</v>
      </c>
    </row>
    <row r="65" spans="2:2" ht="15" customHeight="1" x14ac:dyDescent="0.2">
      <c r="B65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3AA6D-282C-47D6-B0B3-F5E80892A29E}">
  <sheetPr>
    <pageSetUpPr fitToPage="1"/>
  </sheetPr>
  <dimension ref="A1:I693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105</v>
      </c>
      <c r="B1" s="3" t="s">
        <v>220</v>
      </c>
      <c r="C1" s="7" t="s">
        <v>44</v>
      </c>
      <c r="D1" s="7" t="s">
        <v>45</v>
      </c>
      <c r="E1" s="7" t="s">
        <v>46</v>
      </c>
      <c r="F1" s="7" t="s">
        <v>47</v>
      </c>
      <c r="G1" s="7" t="s">
        <v>48</v>
      </c>
      <c r="H1" s="7" t="s">
        <v>49</v>
      </c>
      <c r="I1" s="7" t="s">
        <v>50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123</v>
      </c>
      <c r="C3" s="4">
        <v>1283</v>
      </c>
      <c r="D3" s="8">
        <v>5.05</v>
      </c>
      <c r="E3" s="4">
        <v>1177</v>
      </c>
      <c r="F3" s="8">
        <v>7.83</v>
      </c>
      <c r="G3" s="4">
        <v>106</v>
      </c>
      <c r="H3" s="8">
        <v>1.05</v>
      </c>
      <c r="I3" s="4">
        <v>0</v>
      </c>
    </row>
    <row r="4" spans="1:9" x14ac:dyDescent="0.2">
      <c r="A4" s="2">
        <v>2</v>
      </c>
      <c r="B4" s="1" t="s">
        <v>115</v>
      </c>
      <c r="C4" s="4">
        <v>1200</v>
      </c>
      <c r="D4" s="8">
        <v>4.72</v>
      </c>
      <c r="E4" s="4">
        <v>894</v>
      </c>
      <c r="F4" s="8">
        <v>5.95</v>
      </c>
      <c r="G4" s="4">
        <v>303</v>
      </c>
      <c r="H4" s="8">
        <v>3</v>
      </c>
      <c r="I4" s="4">
        <v>0</v>
      </c>
    </row>
    <row r="5" spans="1:9" x14ac:dyDescent="0.2">
      <c r="A5" s="2">
        <v>3</v>
      </c>
      <c r="B5" s="1" t="s">
        <v>119</v>
      </c>
      <c r="C5" s="4">
        <v>808</v>
      </c>
      <c r="D5" s="8">
        <v>3.18</v>
      </c>
      <c r="E5" s="4">
        <v>697</v>
      </c>
      <c r="F5" s="8">
        <v>4.6399999999999997</v>
      </c>
      <c r="G5" s="4">
        <v>111</v>
      </c>
      <c r="H5" s="8">
        <v>1.1000000000000001</v>
      </c>
      <c r="I5" s="4">
        <v>0</v>
      </c>
    </row>
    <row r="6" spans="1:9" x14ac:dyDescent="0.2">
      <c r="A6" s="2">
        <v>4</v>
      </c>
      <c r="B6" s="1" t="s">
        <v>122</v>
      </c>
      <c r="C6" s="4">
        <v>620</v>
      </c>
      <c r="D6" s="8">
        <v>2.44</v>
      </c>
      <c r="E6" s="4">
        <v>608</v>
      </c>
      <c r="F6" s="8">
        <v>4.05</v>
      </c>
      <c r="G6" s="4">
        <v>12</v>
      </c>
      <c r="H6" s="8">
        <v>0.12</v>
      </c>
      <c r="I6" s="4">
        <v>0</v>
      </c>
    </row>
    <row r="7" spans="1:9" x14ac:dyDescent="0.2">
      <c r="A7" s="2">
        <v>5</v>
      </c>
      <c r="B7" s="1" t="s">
        <v>120</v>
      </c>
      <c r="C7" s="4">
        <v>601</v>
      </c>
      <c r="D7" s="8">
        <v>2.37</v>
      </c>
      <c r="E7" s="4">
        <v>552</v>
      </c>
      <c r="F7" s="8">
        <v>3.67</v>
      </c>
      <c r="G7" s="4">
        <v>49</v>
      </c>
      <c r="H7" s="8">
        <v>0.49</v>
      </c>
      <c r="I7" s="4">
        <v>0</v>
      </c>
    </row>
    <row r="8" spans="1:9" x14ac:dyDescent="0.2">
      <c r="A8" s="2">
        <v>6</v>
      </c>
      <c r="B8" s="1" t="s">
        <v>107</v>
      </c>
      <c r="C8" s="4">
        <v>600</v>
      </c>
      <c r="D8" s="8">
        <v>2.36</v>
      </c>
      <c r="E8" s="4">
        <v>108</v>
      </c>
      <c r="F8" s="8">
        <v>0.72</v>
      </c>
      <c r="G8" s="4">
        <v>492</v>
      </c>
      <c r="H8" s="8">
        <v>4.88</v>
      </c>
      <c r="I8" s="4">
        <v>0</v>
      </c>
    </row>
    <row r="9" spans="1:9" x14ac:dyDescent="0.2">
      <c r="A9" s="2">
        <v>7</v>
      </c>
      <c r="B9" s="1" t="s">
        <v>124</v>
      </c>
      <c r="C9" s="4">
        <v>553</v>
      </c>
      <c r="D9" s="8">
        <v>2.1800000000000002</v>
      </c>
      <c r="E9" s="4">
        <v>450</v>
      </c>
      <c r="F9" s="8">
        <v>2.99</v>
      </c>
      <c r="G9" s="4">
        <v>102</v>
      </c>
      <c r="H9" s="8">
        <v>1.01</v>
      </c>
      <c r="I9" s="4">
        <v>1</v>
      </c>
    </row>
    <row r="10" spans="1:9" x14ac:dyDescent="0.2">
      <c r="A10" s="2">
        <v>8</v>
      </c>
      <c r="B10" s="1" t="s">
        <v>126</v>
      </c>
      <c r="C10" s="4">
        <v>548</v>
      </c>
      <c r="D10" s="8">
        <v>2.16</v>
      </c>
      <c r="E10" s="4">
        <v>445</v>
      </c>
      <c r="F10" s="8">
        <v>2.96</v>
      </c>
      <c r="G10" s="4">
        <v>103</v>
      </c>
      <c r="H10" s="8">
        <v>1.02</v>
      </c>
      <c r="I10" s="4">
        <v>0</v>
      </c>
    </row>
    <row r="11" spans="1:9" x14ac:dyDescent="0.2">
      <c r="A11" s="2">
        <v>9</v>
      </c>
      <c r="B11" s="1" t="s">
        <v>117</v>
      </c>
      <c r="C11" s="4">
        <v>527</v>
      </c>
      <c r="D11" s="8">
        <v>2.0699999999999998</v>
      </c>
      <c r="E11" s="4">
        <v>421</v>
      </c>
      <c r="F11" s="8">
        <v>2.8</v>
      </c>
      <c r="G11" s="4">
        <v>105</v>
      </c>
      <c r="H11" s="8">
        <v>1.04</v>
      </c>
      <c r="I11" s="4">
        <v>0</v>
      </c>
    </row>
    <row r="12" spans="1:9" x14ac:dyDescent="0.2">
      <c r="A12" s="2">
        <v>10</v>
      </c>
      <c r="B12" s="1" t="s">
        <v>125</v>
      </c>
      <c r="C12" s="4">
        <v>495</v>
      </c>
      <c r="D12" s="8">
        <v>1.95</v>
      </c>
      <c r="E12" s="4">
        <v>461</v>
      </c>
      <c r="F12" s="8">
        <v>3.07</v>
      </c>
      <c r="G12" s="4">
        <v>34</v>
      </c>
      <c r="H12" s="8">
        <v>0.34</v>
      </c>
      <c r="I12" s="4">
        <v>0</v>
      </c>
    </row>
    <row r="13" spans="1:9" x14ac:dyDescent="0.2">
      <c r="A13" s="2">
        <v>11</v>
      </c>
      <c r="B13" s="1" t="s">
        <v>114</v>
      </c>
      <c r="C13" s="4">
        <v>483</v>
      </c>
      <c r="D13" s="8">
        <v>1.9</v>
      </c>
      <c r="E13" s="4">
        <v>317</v>
      </c>
      <c r="F13" s="8">
        <v>2.11</v>
      </c>
      <c r="G13" s="4">
        <v>165</v>
      </c>
      <c r="H13" s="8">
        <v>1.63</v>
      </c>
      <c r="I13" s="4">
        <v>1</v>
      </c>
    </row>
    <row r="14" spans="1:9" x14ac:dyDescent="0.2">
      <c r="A14" s="2">
        <v>12</v>
      </c>
      <c r="B14" s="1" t="s">
        <v>109</v>
      </c>
      <c r="C14" s="4">
        <v>456</v>
      </c>
      <c r="D14" s="8">
        <v>1.79</v>
      </c>
      <c r="E14" s="4">
        <v>261</v>
      </c>
      <c r="F14" s="8">
        <v>1.74</v>
      </c>
      <c r="G14" s="4">
        <v>195</v>
      </c>
      <c r="H14" s="8">
        <v>1.93</v>
      </c>
      <c r="I14" s="4">
        <v>0</v>
      </c>
    </row>
    <row r="15" spans="1:9" x14ac:dyDescent="0.2">
      <c r="A15" s="2">
        <v>13</v>
      </c>
      <c r="B15" s="1" t="s">
        <v>121</v>
      </c>
      <c r="C15" s="4">
        <v>393</v>
      </c>
      <c r="D15" s="8">
        <v>1.55</v>
      </c>
      <c r="E15" s="4">
        <v>383</v>
      </c>
      <c r="F15" s="8">
        <v>2.5499999999999998</v>
      </c>
      <c r="G15" s="4">
        <v>10</v>
      </c>
      <c r="H15" s="8">
        <v>0.1</v>
      </c>
      <c r="I15" s="4">
        <v>0</v>
      </c>
    </row>
    <row r="16" spans="1:9" x14ac:dyDescent="0.2">
      <c r="A16" s="2">
        <v>14</v>
      </c>
      <c r="B16" s="1" t="s">
        <v>112</v>
      </c>
      <c r="C16" s="4">
        <v>392</v>
      </c>
      <c r="D16" s="8">
        <v>1.54</v>
      </c>
      <c r="E16" s="4">
        <v>258</v>
      </c>
      <c r="F16" s="8">
        <v>1.72</v>
      </c>
      <c r="G16" s="4">
        <v>134</v>
      </c>
      <c r="H16" s="8">
        <v>1.33</v>
      </c>
      <c r="I16" s="4">
        <v>0</v>
      </c>
    </row>
    <row r="17" spans="1:9" x14ac:dyDescent="0.2">
      <c r="A17" s="2">
        <v>15</v>
      </c>
      <c r="B17" s="1" t="s">
        <v>118</v>
      </c>
      <c r="C17" s="4">
        <v>382</v>
      </c>
      <c r="D17" s="8">
        <v>1.5</v>
      </c>
      <c r="E17" s="4">
        <v>322</v>
      </c>
      <c r="F17" s="8">
        <v>2.14</v>
      </c>
      <c r="G17" s="4">
        <v>60</v>
      </c>
      <c r="H17" s="8">
        <v>0.59</v>
      </c>
      <c r="I17" s="4">
        <v>0</v>
      </c>
    </row>
    <row r="18" spans="1:9" x14ac:dyDescent="0.2">
      <c r="A18" s="2">
        <v>16</v>
      </c>
      <c r="B18" s="1" t="s">
        <v>113</v>
      </c>
      <c r="C18" s="4">
        <v>374</v>
      </c>
      <c r="D18" s="8">
        <v>1.47</v>
      </c>
      <c r="E18" s="4">
        <v>169</v>
      </c>
      <c r="F18" s="8">
        <v>1.1200000000000001</v>
      </c>
      <c r="G18" s="4">
        <v>205</v>
      </c>
      <c r="H18" s="8">
        <v>2.0299999999999998</v>
      </c>
      <c r="I18" s="4">
        <v>0</v>
      </c>
    </row>
    <row r="19" spans="1:9" x14ac:dyDescent="0.2">
      <c r="A19" s="2">
        <v>17</v>
      </c>
      <c r="B19" s="1" t="s">
        <v>111</v>
      </c>
      <c r="C19" s="4">
        <v>370</v>
      </c>
      <c r="D19" s="8">
        <v>1.46</v>
      </c>
      <c r="E19" s="4">
        <v>298</v>
      </c>
      <c r="F19" s="8">
        <v>1.98</v>
      </c>
      <c r="G19" s="4">
        <v>69</v>
      </c>
      <c r="H19" s="8">
        <v>0.68</v>
      </c>
      <c r="I19" s="4">
        <v>3</v>
      </c>
    </row>
    <row r="20" spans="1:9" x14ac:dyDescent="0.2">
      <c r="A20" s="2">
        <v>18</v>
      </c>
      <c r="B20" s="1" t="s">
        <v>110</v>
      </c>
      <c r="C20" s="4">
        <v>366</v>
      </c>
      <c r="D20" s="8">
        <v>1.44</v>
      </c>
      <c r="E20" s="4">
        <v>170</v>
      </c>
      <c r="F20" s="8">
        <v>1.1299999999999999</v>
      </c>
      <c r="G20" s="4">
        <v>196</v>
      </c>
      <c r="H20" s="8">
        <v>1.94</v>
      </c>
      <c r="I20" s="4">
        <v>0</v>
      </c>
    </row>
    <row r="21" spans="1:9" x14ac:dyDescent="0.2">
      <c r="A21" s="2">
        <v>19</v>
      </c>
      <c r="B21" s="1" t="s">
        <v>108</v>
      </c>
      <c r="C21" s="4">
        <v>358</v>
      </c>
      <c r="D21" s="8">
        <v>1.41</v>
      </c>
      <c r="E21" s="4">
        <v>104</v>
      </c>
      <c r="F21" s="8">
        <v>0.69</v>
      </c>
      <c r="G21" s="4">
        <v>254</v>
      </c>
      <c r="H21" s="8">
        <v>2.52</v>
      </c>
      <c r="I21" s="4">
        <v>0</v>
      </c>
    </row>
    <row r="22" spans="1:9" x14ac:dyDescent="0.2">
      <c r="A22" s="2">
        <v>20</v>
      </c>
      <c r="B22" s="1" t="s">
        <v>116</v>
      </c>
      <c r="C22" s="4">
        <v>349</v>
      </c>
      <c r="D22" s="8">
        <v>1.37</v>
      </c>
      <c r="E22" s="4">
        <v>165</v>
      </c>
      <c r="F22" s="8">
        <v>1.1000000000000001</v>
      </c>
      <c r="G22" s="4">
        <v>169</v>
      </c>
      <c r="H22" s="8">
        <v>1.67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123</v>
      </c>
      <c r="C25" s="4">
        <v>350</v>
      </c>
      <c r="D25" s="8">
        <v>5.65</v>
      </c>
      <c r="E25" s="4">
        <v>322</v>
      </c>
      <c r="F25" s="8">
        <v>9.7799999999999994</v>
      </c>
      <c r="G25" s="4">
        <v>28</v>
      </c>
      <c r="H25" s="8">
        <v>0.97</v>
      </c>
      <c r="I25" s="4">
        <v>0</v>
      </c>
    </row>
    <row r="26" spans="1:9" x14ac:dyDescent="0.2">
      <c r="A26" s="2">
        <v>2</v>
      </c>
      <c r="B26" s="1" t="s">
        <v>119</v>
      </c>
      <c r="C26" s="4">
        <v>216</v>
      </c>
      <c r="D26" s="8">
        <v>3.49</v>
      </c>
      <c r="E26" s="4">
        <v>178</v>
      </c>
      <c r="F26" s="8">
        <v>5.4</v>
      </c>
      <c r="G26" s="4">
        <v>38</v>
      </c>
      <c r="H26" s="8">
        <v>1.32</v>
      </c>
      <c r="I26" s="4">
        <v>0</v>
      </c>
    </row>
    <row r="27" spans="1:9" x14ac:dyDescent="0.2">
      <c r="A27" s="2">
        <v>3</v>
      </c>
      <c r="B27" s="1" t="s">
        <v>115</v>
      </c>
      <c r="C27" s="4">
        <v>212</v>
      </c>
      <c r="D27" s="8">
        <v>3.42</v>
      </c>
      <c r="E27" s="4">
        <v>110</v>
      </c>
      <c r="F27" s="8">
        <v>3.34</v>
      </c>
      <c r="G27" s="4">
        <v>102</v>
      </c>
      <c r="H27" s="8">
        <v>3.55</v>
      </c>
      <c r="I27" s="4">
        <v>0</v>
      </c>
    </row>
    <row r="28" spans="1:9" x14ac:dyDescent="0.2">
      <c r="A28" s="2">
        <v>4</v>
      </c>
      <c r="B28" s="1" t="s">
        <v>127</v>
      </c>
      <c r="C28" s="4">
        <v>187</v>
      </c>
      <c r="D28" s="8">
        <v>3.02</v>
      </c>
      <c r="E28" s="4">
        <v>80</v>
      </c>
      <c r="F28" s="8">
        <v>2.4300000000000002</v>
      </c>
      <c r="G28" s="4">
        <v>107</v>
      </c>
      <c r="H28" s="8">
        <v>3.72</v>
      </c>
      <c r="I28" s="4">
        <v>0</v>
      </c>
    </row>
    <row r="29" spans="1:9" x14ac:dyDescent="0.2">
      <c r="A29" s="2">
        <v>5</v>
      </c>
      <c r="B29" s="1" t="s">
        <v>120</v>
      </c>
      <c r="C29" s="4">
        <v>180</v>
      </c>
      <c r="D29" s="8">
        <v>2.91</v>
      </c>
      <c r="E29" s="4">
        <v>161</v>
      </c>
      <c r="F29" s="8">
        <v>4.8899999999999997</v>
      </c>
      <c r="G29" s="4">
        <v>19</v>
      </c>
      <c r="H29" s="8">
        <v>0.66</v>
      </c>
      <c r="I29" s="4">
        <v>0</v>
      </c>
    </row>
    <row r="30" spans="1:9" x14ac:dyDescent="0.2">
      <c r="A30" s="2">
        <v>6</v>
      </c>
      <c r="B30" s="1" t="s">
        <v>121</v>
      </c>
      <c r="C30" s="4">
        <v>171</v>
      </c>
      <c r="D30" s="8">
        <v>2.76</v>
      </c>
      <c r="E30" s="4">
        <v>164</v>
      </c>
      <c r="F30" s="8">
        <v>4.9800000000000004</v>
      </c>
      <c r="G30" s="4">
        <v>7</v>
      </c>
      <c r="H30" s="8">
        <v>0.24</v>
      </c>
      <c r="I30" s="4">
        <v>0</v>
      </c>
    </row>
    <row r="31" spans="1:9" x14ac:dyDescent="0.2">
      <c r="A31" s="2">
        <v>7</v>
      </c>
      <c r="B31" s="1" t="s">
        <v>122</v>
      </c>
      <c r="C31" s="4">
        <v>148</v>
      </c>
      <c r="D31" s="8">
        <v>2.39</v>
      </c>
      <c r="E31" s="4">
        <v>144</v>
      </c>
      <c r="F31" s="8">
        <v>4.37</v>
      </c>
      <c r="G31" s="4">
        <v>4</v>
      </c>
      <c r="H31" s="8">
        <v>0.14000000000000001</v>
      </c>
      <c r="I31" s="4">
        <v>0</v>
      </c>
    </row>
    <row r="32" spans="1:9" x14ac:dyDescent="0.2">
      <c r="A32" s="2">
        <v>8</v>
      </c>
      <c r="B32" s="1" t="s">
        <v>124</v>
      </c>
      <c r="C32" s="4">
        <v>145</v>
      </c>
      <c r="D32" s="8">
        <v>2.34</v>
      </c>
      <c r="E32" s="4">
        <v>119</v>
      </c>
      <c r="F32" s="8">
        <v>3.61</v>
      </c>
      <c r="G32" s="4">
        <v>26</v>
      </c>
      <c r="H32" s="8">
        <v>0.9</v>
      </c>
      <c r="I32" s="4">
        <v>0</v>
      </c>
    </row>
    <row r="33" spans="1:9" x14ac:dyDescent="0.2">
      <c r="A33" s="2">
        <v>9</v>
      </c>
      <c r="B33" s="1" t="s">
        <v>114</v>
      </c>
      <c r="C33" s="4">
        <v>142</v>
      </c>
      <c r="D33" s="8">
        <v>2.29</v>
      </c>
      <c r="E33" s="4">
        <v>89</v>
      </c>
      <c r="F33" s="8">
        <v>2.7</v>
      </c>
      <c r="G33" s="4">
        <v>52</v>
      </c>
      <c r="H33" s="8">
        <v>1.81</v>
      </c>
      <c r="I33" s="4">
        <v>1</v>
      </c>
    </row>
    <row r="34" spans="1:9" x14ac:dyDescent="0.2">
      <c r="A34" s="2">
        <v>10</v>
      </c>
      <c r="B34" s="1" t="s">
        <v>125</v>
      </c>
      <c r="C34" s="4">
        <v>134</v>
      </c>
      <c r="D34" s="8">
        <v>2.16</v>
      </c>
      <c r="E34" s="4">
        <v>123</v>
      </c>
      <c r="F34" s="8">
        <v>3.73</v>
      </c>
      <c r="G34" s="4">
        <v>11</v>
      </c>
      <c r="H34" s="8">
        <v>0.38</v>
      </c>
      <c r="I34" s="4">
        <v>0</v>
      </c>
    </row>
    <row r="35" spans="1:9" x14ac:dyDescent="0.2">
      <c r="A35" s="2">
        <v>11</v>
      </c>
      <c r="B35" s="1" t="s">
        <v>128</v>
      </c>
      <c r="C35" s="4">
        <v>130</v>
      </c>
      <c r="D35" s="8">
        <v>2.1</v>
      </c>
      <c r="E35" s="4">
        <v>26</v>
      </c>
      <c r="F35" s="8">
        <v>0.79</v>
      </c>
      <c r="G35" s="4">
        <v>104</v>
      </c>
      <c r="H35" s="8">
        <v>3.62</v>
      </c>
      <c r="I35" s="4">
        <v>0</v>
      </c>
    </row>
    <row r="36" spans="1:9" x14ac:dyDescent="0.2">
      <c r="A36" s="2">
        <v>12</v>
      </c>
      <c r="B36" s="1" t="s">
        <v>131</v>
      </c>
      <c r="C36" s="4">
        <v>124</v>
      </c>
      <c r="D36" s="8">
        <v>2</v>
      </c>
      <c r="E36" s="4">
        <v>10</v>
      </c>
      <c r="F36" s="8">
        <v>0.3</v>
      </c>
      <c r="G36" s="4">
        <v>114</v>
      </c>
      <c r="H36" s="8">
        <v>3.97</v>
      </c>
      <c r="I36" s="4">
        <v>0</v>
      </c>
    </row>
    <row r="37" spans="1:9" x14ac:dyDescent="0.2">
      <c r="A37" s="2">
        <v>12</v>
      </c>
      <c r="B37" s="1" t="s">
        <v>132</v>
      </c>
      <c r="C37" s="4">
        <v>124</v>
      </c>
      <c r="D37" s="8">
        <v>2</v>
      </c>
      <c r="E37" s="4">
        <v>101</v>
      </c>
      <c r="F37" s="8">
        <v>3.07</v>
      </c>
      <c r="G37" s="4">
        <v>23</v>
      </c>
      <c r="H37" s="8">
        <v>0.8</v>
      </c>
      <c r="I37" s="4">
        <v>0</v>
      </c>
    </row>
    <row r="38" spans="1:9" x14ac:dyDescent="0.2">
      <c r="A38" s="2">
        <v>14</v>
      </c>
      <c r="B38" s="1" t="s">
        <v>113</v>
      </c>
      <c r="C38" s="4">
        <v>117</v>
      </c>
      <c r="D38" s="8">
        <v>1.89</v>
      </c>
      <c r="E38" s="4">
        <v>44</v>
      </c>
      <c r="F38" s="8">
        <v>1.34</v>
      </c>
      <c r="G38" s="4">
        <v>73</v>
      </c>
      <c r="H38" s="8">
        <v>2.54</v>
      </c>
      <c r="I38" s="4">
        <v>0</v>
      </c>
    </row>
    <row r="39" spans="1:9" x14ac:dyDescent="0.2">
      <c r="A39" s="2">
        <v>15</v>
      </c>
      <c r="B39" s="1" t="s">
        <v>126</v>
      </c>
      <c r="C39" s="4">
        <v>103</v>
      </c>
      <c r="D39" s="8">
        <v>1.66</v>
      </c>
      <c r="E39" s="4">
        <v>83</v>
      </c>
      <c r="F39" s="8">
        <v>2.52</v>
      </c>
      <c r="G39" s="4">
        <v>20</v>
      </c>
      <c r="H39" s="8">
        <v>0.7</v>
      </c>
      <c r="I39" s="4">
        <v>0</v>
      </c>
    </row>
    <row r="40" spans="1:9" x14ac:dyDescent="0.2">
      <c r="A40" s="2">
        <v>16</v>
      </c>
      <c r="B40" s="1" t="s">
        <v>116</v>
      </c>
      <c r="C40" s="4">
        <v>100</v>
      </c>
      <c r="D40" s="8">
        <v>1.61</v>
      </c>
      <c r="E40" s="4">
        <v>36</v>
      </c>
      <c r="F40" s="8">
        <v>1.0900000000000001</v>
      </c>
      <c r="G40" s="4">
        <v>63</v>
      </c>
      <c r="H40" s="8">
        <v>2.19</v>
      </c>
      <c r="I40" s="4">
        <v>0</v>
      </c>
    </row>
    <row r="41" spans="1:9" x14ac:dyDescent="0.2">
      <c r="A41" s="2">
        <v>17</v>
      </c>
      <c r="B41" s="1" t="s">
        <v>133</v>
      </c>
      <c r="C41" s="4">
        <v>95</v>
      </c>
      <c r="D41" s="8">
        <v>1.53</v>
      </c>
      <c r="E41" s="4">
        <v>63</v>
      </c>
      <c r="F41" s="8">
        <v>1.91</v>
      </c>
      <c r="G41" s="4">
        <v>32</v>
      </c>
      <c r="H41" s="8">
        <v>1.1100000000000001</v>
      </c>
      <c r="I41" s="4">
        <v>0</v>
      </c>
    </row>
    <row r="42" spans="1:9" x14ac:dyDescent="0.2">
      <c r="A42" s="2">
        <v>18</v>
      </c>
      <c r="B42" s="1" t="s">
        <v>112</v>
      </c>
      <c r="C42" s="4">
        <v>92</v>
      </c>
      <c r="D42" s="8">
        <v>1.49</v>
      </c>
      <c r="E42" s="4">
        <v>56</v>
      </c>
      <c r="F42" s="8">
        <v>1.7</v>
      </c>
      <c r="G42" s="4">
        <v>36</v>
      </c>
      <c r="H42" s="8">
        <v>1.25</v>
      </c>
      <c r="I42" s="4">
        <v>0</v>
      </c>
    </row>
    <row r="43" spans="1:9" x14ac:dyDescent="0.2">
      <c r="A43" s="2">
        <v>19</v>
      </c>
      <c r="B43" s="1" t="s">
        <v>130</v>
      </c>
      <c r="C43" s="4">
        <v>83</v>
      </c>
      <c r="D43" s="8">
        <v>1.34</v>
      </c>
      <c r="E43" s="4">
        <v>14</v>
      </c>
      <c r="F43" s="8">
        <v>0.43</v>
      </c>
      <c r="G43" s="4">
        <v>69</v>
      </c>
      <c r="H43" s="8">
        <v>2.4</v>
      </c>
      <c r="I43" s="4">
        <v>0</v>
      </c>
    </row>
    <row r="44" spans="1:9" x14ac:dyDescent="0.2">
      <c r="A44" s="2">
        <v>20</v>
      </c>
      <c r="B44" s="1" t="s">
        <v>129</v>
      </c>
      <c r="C44" s="4">
        <v>79</v>
      </c>
      <c r="D44" s="8">
        <v>1.28</v>
      </c>
      <c r="E44" s="4">
        <v>47</v>
      </c>
      <c r="F44" s="8">
        <v>1.43</v>
      </c>
      <c r="G44" s="4">
        <v>32</v>
      </c>
      <c r="H44" s="8">
        <v>1.1100000000000001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135</v>
      </c>
      <c r="C47" s="4">
        <v>130</v>
      </c>
      <c r="D47" s="8">
        <v>5.81</v>
      </c>
      <c r="E47" s="4">
        <v>110</v>
      </c>
      <c r="F47" s="8">
        <v>7.57</v>
      </c>
      <c r="G47" s="4">
        <v>20</v>
      </c>
      <c r="H47" s="8">
        <v>2.62</v>
      </c>
      <c r="I47" s="4">
        <v>0</v>
      </c>
    </row>
    <row r="48" spans="1:9" x14ac:dyDescent="0.2">
      <c r="A48" s="2">
        <v>2</v>
      </c>
      <c r="B48" s="1" t="s">
        <v>123</v>
      </c>
      <c r="C48" s="4">
        <v>97</v>
      </c>
      <c r="D48" s="8">
        <v>4.33</v>
      </c>
      <c r="E48" s="4">
        <v>86</v>
      </c>
      <c r="F48" s="8">
        <v>5.92</v>
      </c>
      <c r="G48" s="4">
        <v>11</v>
      </c>
      <c r="H48" s="8">
        <v>1.44</v>
      </c>
      <c r="I48" s="4">
        <v>0</v>
      </c>
    </row>
    <row r="49" spans="1:9" x14ac:dyDescent="0.2">
      <c r="A49" s="2">
        <v>3</v>
      </c>
      <c r="B49" s="1" t="s">
        <v>120</v>
      </c>
      <c r="C49" s="4">
        <v>85</v>
      </c>
      <c r="D49" s="8">
        <v>3.8</v>
      </c>
      <c r="E49" s="4">
        <v>75</v>
      </c>
      <c r="F49" s="8">
        <v>5.16</v>
      </c>
      <c r="G49" s="4">
        <v>10</v>
      </c>
      <c r="H49" s="8">
        <v>1.31</v>
      </c>
      <c r="I49" s="4">
        <v>0</v>
      </c>
    </row>
    <row r="50" spans="1:9" x14ac:dyDescent="0.2">
      <c r="A50" s="2">
        <v>4</v>
      </c>
      <c r="B50" s="1" t="s">
        <v>119</v>
      </c>
      <c r="C50" s="4">
        <v>70</v>
      </c>
      <c r="D50" s="8">
        <v>3.13</v>
      </c>
      <c r="E50" s="4">
        <v>63</v>
      </c>
      <c r="F50" s="8">
        <v>4.34</v>
      </c>
      <c r="G50" s="4">
        <v>7</v>
      </c>
      <c r="H50" s="8">
        <v>0.92</v>
      </c>
      <c r="I50" s="4">
        <v>0</v>
      </c>
    </row>
    <row r="51" spans="1:9" x14ac:dyDescent="0.2">
      <c r="A51" s="2">
        <v>5</v>
      </c>
      <c r="B51" s="1" t="s">
        <v>121</v>
      </c>
      <c r="C51" s="4">
        <v>58</v>
      </c>
      <c r="D51" s="8">
        <v>2.59</v>
      </c>
      <c r="E51" s="4">
        <v>57</v>
      </c>
      <c r="F51" s="8">
        <v>3.92</v>
      </c>
      <c r="G51" s="4">
        <v>1</v>
      </c>
      <c r="H51" s="8">
        <v>0.13</v>
      </c>
      <c r="I51" s="4">
        <v>0</v>
      </c>
    </row>
    <row r="52" spans="1:9" x14ac:dyDescent="0.2">
      <c r="A52" s="2">
        <v>6</v>
      </c>
      <c r="B52" s="1" t="s">
        <v>115</v>
      </c>
      <c r="C52" s="4">
        <v>53</v>
      </c>
      <c r="D52" s="8">
        <v>2.37</v>
      </c>
      <c r="E52" s="4">
        <v>29</v>
      </c>
      <c r="F52" s="8">
        <v>2</v>
      </c>
      <c r="G52" s="4">
        <v>23</v>
      </c>
      <c r="H52" s="8">
        <v>3.01</v>
      </c>
      <c r="I52" s="4">
        <v>0</v>
      </c>
    </row>
    <row r="53" spans="1:9" x14ac:dyDescent="0.2">
      <c r="A53" s="2">
        <v>6</v>
      </c>
      <c r="B53" s="1" t="s">
        <v>122</v>
      </c>
      <c r="C53" s="4">
        <v>53</v>
      </c>
      <c r="D53" s="8">
        <v>2.37</v>
      </c>
      <c r="E53" s="4">
        <v>48</v>
      </c>
      <c r="F53" s="8">
        <v>3.3</v>
      </c>
      <c r="G53" s="4">
        <v>5</v>
      </c>
      <c r="H53" s="8">
        <v>0.66</v>
      </c>
      <c r="I53" s="4">
        <v>0</v>
      </c>
    </row>
    <row r="54" spans="1:9" x14ac:dyDescent="0.2">
      <c r="A54" s="2">
        <v>8</v>
      </c>
      <c r="B54" s="1" t="s">
        <v>125</v>
      </c>
      <c r="C54" s="4">
        <v>51</v>
      </c>
      <c r="D54" s="8">
        <v>2.2799999999999998</v>
      </c>
      <c r="E54" s="4">
        <v>48</v>
      </c>
      <c r="F54" s="8">
        <v>3.3</v>
      </c>
      <c r="G54" s="4">
        <v>3</v>
      </c>
      <c r="H54" s="8">
        <v>0.39</v>
      </c>
      <c r="I54" s="4">
        <v>0</v>
      </c>
    </row>
    <row r="55" spans="1:9" x14ac:dyDescent="0.2">
      <c r="A55" s="2">
        <v>9</v>
      </c>
      <c r="B55" s="1" t="s">
        <v>107</v>
      </c>
      <c r="C55" s="4">
        <v>46</v>
      </c>
      <c r="D55" s="8">
        <v>2.0499999999999998</v>
      </c>
      <c r="E55" s="4">
        <v>10</v>
      </c>
      <c r="F55" s="8">
        <v>0.69</v>
      </c>
      <c r="G55" s="4">
        <v>36</v>
      </c>
      <c r="H55" s="8">
        <v>4.72</v>
      </c>
      <c r="I55" s="4">
        <v>0</v>
      </c>
    </row>
    <row r="56" spans="1:9" x14ac:dyDescent="0.2">
      <c r="A56" s="2">
        <v>10</v>
      </c>
      <c r="B56" s="1" t="s">
        <v>116</v>
      </c>
      <c r="C56" s="4">
        <v>39</v>
      </c>
      <c r="D56" s="8">
        <v>1.74</v>
      </c>
      <c r="E56" s="4">
        <v>29</v>
      </c>
      <c r="F56" s="8">
        <v>2</v>
      </c>
      <c r="G56" s="4">
        <v>9</v>
      </c>
      <c r="H56" s="8">
        <v>1.18</v>
      </c>
      <c r="I56" s="4">
        <v>0</v>
      </c>
    </row>
    <row r="57" spans="1:9" x14ac:dyDescent="0.2">
      <c r="A57" s="2">
        <v>11</v>
      </c>
      <c r="B57" s="1" t="s">
        <v>108</v>
      </c>
      <c r="C57" s="4">
        <v>36</v>
      </c>
      <c r="D57" s="8">
        <v>1.61</v>
      </c>
      <c r="E57" s="4">
        <v>14</v>
      </c>
      <c r="F57" s="8">
        <v>0.96</v>
      </c>
      <c r="G57" s="4">
        <v>22</v>
      </c>
      <c r="H57" s="8">
        <v>2.88</v>
      </c>
      <c r="I57" s="4">
        <v>0</v>
      </c>
    </row>
    <row r="58" spans="1:9" x14ac:dyDescent="0.2">
      <c r="A58" s="2">
        <v>11</v>
      </c>
      <c r="B58" s="1" t="s">
        <v>126</v>
      </c>
      <c r="C58" s="4">
        <v>36</v>
      </c>
      <c r="D58" s="8">
        <v>1.61</v>
      </c>
      <c r="E58" s="4">
        <v>29</v>
      </c>
      <c r="F58" s="8">
        <v>2</v>
      </c>
      <c r="G58" s="4">
        <v>7</v>
      </c>
      <c r="H58" s="8">
        <v>0.92</v>
      </c>
      <c r="I58" s="4">
        <v>0</v>
      </c>
    </row>
    <row r="59" spans="1:9" x14ac:dyDescent="0.2">
      <c r="A59" s="2">
        <v>13</v>
      </c>
      <c r="B59" s="1" t="s">
        <v>109</v>
      </c>
      <c r="C59" s="4">
        <v>35</v>
      </c>
      <c r="D59" s="8">
        <v>1.56</v>
      </c>
      <c r="E59" s="4">
        <v>24</v>
      </c>
      <c r="F59" s="8">
        <v>1.65</v>
      </c>
      <c r="G59" s="4">
        <v>11</v>
      </c>
      <c r="H59" s="8">
        <v>1.44</v>
      </c>
      <c r="I59" s="4">
        <v>0</v>
      </c>
    </row>
    <row r="60" spans="1:9" x14ac:dyDescent="0.2">
      <c r="A60" s="2">
        <v>14</v>
      </c>
      <c r="B60" s="1" t="s">
        <v>110</v>
      </c>
      <c r="C60" s="4">
        <v>34</v>
      </c>
      <c r="D60" s="8">
        <v>1.52</v>
      </c>
      <c r="E60" s="4">
        <v>18</v>
      </c>
      <c r="F60" s="8">
        <v>1.24</v>
      </c>
      <c r="G60" s="4">
        <v>16</v>
      </c>
      <c r="H60" s="8">
        <v>2.1</v>
      </c>
      <c r="I60" s="4">
        <v>0</v>
      </c>
    </row>
    <row r="61" spans="1:9" x14ac:dyDescent="0.2">
      <c r="A61" s="2">
        <v>14</v>
      </c>
      <c r="B61" s="1" t="s">
        <v>118</v>
      </c>
      <c r="C61" s="4">
        <v>34</v>
      </c>
      <c r="D61" s="8">
        <v>1.52</v>
      </c>
      <c r="E61" s="4">
        <v>28</v>
      </c>
      <c r="F61" s="8">
        <v>1.93</v>
      </c>
      <c r="G61" s="4">
        <v>6</v>
      </c>
      <c r="H61" s="8">
        <v>0.79</v>
      </c>
      <c r="I61" s="4">
        <v>0</v>
      </c>
    </row>
    <row r="62" spans="1:9" x14ac:dyDescent="0.2">
      <c r="A62" s="2">
        <v>14</v>
      </c>
      <c r="B62" s="1" t="s">
        <v>136</v>
      </c>
      <c r="C62" s="4">
        <v>34</v>
      </c>
      <c r="D62" s="8">
        <v>1.52</v>
      </c>
      <c r="E62" s="4">
        <v>33</v>
      </c>
      <c r="F62" s="8">
        <v>2.27</v>
      </c>
      <c r="G62" s="4">
        <v>0</v>
      </c>
      <c r="H62" s="8">
        <v>0</v>
      </c>
      <c r="I62" s="4">
        <v>1</v>
      </c>
    </row>
    <row r="63" spans="1:9" x14ac:dyDescent="0.2">
      <c r="A63" s="2">
        <v>17</v>
      </c>
      <c r="B63" s="1" t="s">
        <v>134</v>
      </c>
      <c r="C63" s="4">
        <v>33</v>
      </c>
      <c r="D63" s="8">
        <v>1.47</v>
      </c>
      <c r="E63" s="4">
        <v>18</v>
      </c>
      <c r="F63" s="8">
        <v>1.24</v>
      </c>
      <c r="G63" s="4">
        <v>15</v>
      </c>
      <c r="H63" s="8">
        <v>1.97</v>
      </c>
      <c r="I63" s="4">
        <v>0</v>
      </c>
    </row>
    <row r="64" spans="1:9" x14ac:dyDescent="0.2">
      <c r="A64" s="2">
        <v>17</v>
      </c>
      <c r="B64" s="1" t="s">
        <v>124</v>
      </c>
      <c r="C64" s="4">
        <v>33</v>
      </c>
      <c r="D64" s="8">
        <v>1.47</v>
      </c>
      <c r="E64" s="4">
        <v>24</v>
      </c>
      <c r="F64" s="8">
        <v>1.65</v>
      </c>
      <c r="G64" s="4">
        <v>9</v>
      </c>
      <c r="H64" s="8">
        <v>1.18</v>
      </c>
      <c r="I64" s="4">
        <v>0</v>
      </c>
    </row>
    <row r="65" spans="1:9" x14ac:dyDescent="0.2">
      <c r="A65" s="2">
        <v>19</v>
      </c>
      <c r="B65" s="1" t="s">
        <v>114</v>
      </c>
      <c r="C65" s="4">
        <v>32</v>
      </c>
      <c r="D65" s="8">
        <v>1.43</v>
      </c>
      <c r="E65" s="4">
        <v>23</v>
      </c>
      <c r="F65" s="8">
        <v>1.58</v>
      </c>
      <c r="G65" s="4">
        <v>9</v>
      </c>
      <c r="H65" s="8">
        <v>1.18</v>
      </c>
      <c r="I65" s="4">
        <v>0</v>
      </c>
    </row>
    <row r="66" spans="1:9" x14ac:dyDescent="0.2">
      <c r="A66" s="2">
        <v>20</v>
      </c>
      <c r="B66" s="1" t="s">
        <v>112</v>
      </c>
      <c r="C66" s="4">
        <v>30</v>
      </c>
      <c r="D66" s="8">
        <v>1.34</v>
      </c>
      <c r="E66" s="4">
        <v>14</v>
      </c>
      <c r="F66" s="8">
        <v>0.96</v>
      </c>
      <c r="G66" s="4">
        <v>16</v>
      </c>
      <c r="H66" s="8">
        <v>2.1</v>
      </c>
      <c r="I66" s="4">
        <v>0</v>
      </c>
    </row>
    <row r="67" spans="1:9" x14ac:dyDescent="0.2">
      <c r="A67" s="2">
        <v>20</v>
      </c>
      <c r="B67" s="1" t="s">
        <v>133</v>
      </c>
      <c r="C67" s="4">
        <v>30</v>
      </c>
      <c r="D67" s="8">
        <v>1.34</v>
      </c>
      <c r="E67" s="4">
        <v>20</v>
      </c>
      <c r="F67" s="8">
        <v>1.38</v>
      </c>
      <c r="G67" s="4">
        <v>10</v>
      </c>
      <c r="H67" s="8">
        <v>1.31</v>
      </c>
      <c r="I67" s="4">
        <v>0</v>
      </c>
    </row>
    <row r="68" spans="1:9" x14ac:dyDescent="0.2">
      <c r="A68" s="1"/>
      <c r="C68" s="4"/>
      <c r="D68" s="8"/>
      <c r="E68" s="4"/>
      <c r="F68" s="8"/>
      <c r="G68" s="4"/>
      <c r="H68" s="8"/>
      <c r="I68" s="4"/>
    </row>
    <row r="69" spans="1:9" x14ac:dyDescent="0.2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2">
      <c r="A70" s="2">
        <v>1</v>
      </c>
      <c r="B70" s="1" t="s">
        <v>115</v>
      </c>
      <c r="C70" s="4">
        <v>100</v>
      </c>
      <c r="D70" s="8">
        <v>8.23</v>
      </c>
      <c r="E70" s="4">
        <v>85</v>
      </c>
      <c r="F70" s="8">
        <v>10.52</v>
      </c>
      <c r="G70" s="4">
        <v>15</v>
      </c>
      <c r="H70" s="8">
        <v>3.82</v>
      </c>
      <c r="I70" s="4">
        <v>0</v>
      </c>
    </row>
    <row r="71" spans="1:9" x14ac:dyDescent="0.2">
      <c r="A71" s="2">
        <v>2</v>
      </c>
      <c r="B71" s="1" t="s">
        <v>123</v>
      </c>
      <c r="C71" s="4">
        <v>65</v>
      </c>
      <c r="D71" s="8">
        <v>5.35</v>
      </c>
      <c r="E71" s="4">
        <v>59</v>
      </c>
      <c r="F71" s="8">
        <v>7.3</v>
      </c>
      <c r="G71" s="4">
        <v>6</v>
      </c>
      <c r="H71" s="8">
        <v>1.53</v>
      </c>
      <c r="I71" s="4">
        <v>0</v>
      </c>
    </row>
    <row r="72" spans="1:9" x14ac:dyDescent="0.2">
      <c r="A72" s="2">
        <v>3</v>
      </c>
      <c r="B72" s="1" t="s">
        <v>119</v>
      </c>
      <c r="C72" s="4">
        <v>34</v>
      </c>
      <c r="D72" s="8">
        <v>2.8</v>
      </c>
      <c r="E72" s="4">
        <v>31</v>
      </c>
      <c r="F72" s="8">
        <v>3.84</v>
      </c>
      <c r="G72" s="4">
        <v>3</v>
      </c>
      <c r="H72" s="8">
        <v>0.76</v>
      </c>
      <c r="I72" s="4">
        <v>0</v>
      </c>
    </row>
    <row r="73" spans="1:9" x14ac:dyDescent="0.2">
      <c r="A73" s="2">
        <v>4</v>
      </c>
      <c r="B73" s="1" t="s">
        <v>124</v>
      </c>
      <c r="C73" s="4">
        <v>29</v>
      </c>
      <c r="D73" s="8">
        <v>2.39</v>
      </c>
      <c r="E73" s="4">
        <v>27</v>
      </c>
      <c r="F73" s="8">
        <v>3.34</v>
      </c>
      <c r="G73" s="4">
        <v>2</v>
      </c>
      <c r="H73" s="8">
        <v>0.51</v>
      </c>
      <c r="I73" s="4">
        <v>0</v>
      </c>
    </row>
    <row r="74" spans="1:9" x14ac:dyDescent="0.2">
      <c r="A74" s="2">
        <v>5</v>
      </c>
      <c r="B74" s="1" t="s">
        <v>107</v>
      </c>
      <c r="C74" s="4">
        <v>28</v>
      </c>
      <c r="D74" s="8">
        <v>2.2999999999999998</v>
      </c>
      <c r="E74" s="4">
        <v>9</v>
      </c>
      <c r="F74" s="8">
        <v>1.1100000000000001</v>
      </c>
      <c r="G74" s="4">
        <v>19</v>
      </c>
      <c r="H74" s="8">
        <v>4.83</v>
      </c>
      <c r="I74" s="4">
        <v>0</v>
      </c>
    </row>
    <row r="75" spans="1:9" x14ac:dyDescent="0.2">
      <c r="A75" s="2">
        <v>5</v>
      </c>
      <c r="B75" s="1" t="s">
        <v>125</v>
      </c>
      <c r="C75" s="4">
        <v>28</v>
      </c>
      <c r="D75" s="8">
        <v>2.2999999999999998</v>
      </c>
      <c r="E75" s="4">
        <v>28</v>
      </c>
      <c r="F75" s="8">
        <v>3.47</v>
      </c>
      <c r="G75" s="4">
        <v>0</v>
      </c>
      <c r="H75" s="8">
        <v>0</v>
      </c>
      <c r="I75" s="4">
        <v>0</v>
      </c>
    </row>
    <row r="76" spans="1:9" x14ac:dyDescent="0.2">
      <c r="A76" s="2">
        <v>7</v>
      </c>
      <c r="B76" s="1" t="s">
        <v>120</v>
      </c>
      <c r="C76" s="4">
        <v>22</v>
      </c>
      <c r="D76" s="8">
        <v>1.81</v>
      </c>
      <c r="E76" s="4">
        <v>22</v>
      </c>
      <c r="F76" s="8">
        <v>2.72</v>
      </c>
      <c r="G76" s="4">
        <v>0</v>
      </c>
      <c r="H76" s="8">
        <v>0</v>
      </c>
      <c r="I76" s="4">
        <v>0</v>
      </c>
    </row>
    <row r="77" spans="1:9" x14ac:dyDescent="0.2">
      <c r="A77" s="2">
        <v>7</v>
      </c>
      <c r="B77" s="1" t="s">
        <v>122</v>
      </c>
      <c r="C77" s="4">
        <v>22</v>
      </c>
      <c r="D77" s="8">
        <v>1.81</v>
      </c>
      <c r="E77" s="4">
        <v>22</v>
      </c>
      <c r="F77" s="8">
        <v>2.72</v>
      </c>
      <c r="G77" s="4">
        <v>0</v>
      </c>
      <c r="H77" s="8">
        <v>0</v>
      </c>
      <c r="I77" s="4">
        <v>0</v>
      </c>
    </row>
    <row r="78" spans="1:9" x14ac:dyDescent="0.2">
      <c r="A78" s="2">
        <v>9</v>
      </c>
      <c r="B78" s="1" t="s">
        <v>121</v>
      </c>
      <c r="C78" s="4">
        <v>19</v>
      </c>
      <c r="D78" s="8">
        <v>1.56</v>
      </c>
      <c r="E78" s="4">
        <v>19</v>
      </c>
      <c r="F78" s="8">
        <v>2.35</v>
      </c>
      <c r="G78" s="4">
        <v>0</v>
      </c>
      <c r="H78" s="8">
        <v>0</v>
      </c>
      <c r="I78" s="4">
        <v>0</v>
      </c>
    </row>
    <row r="79" spans="1:9" x14ac:dyDescent="0.2">
      <c r="A79" s="2">
        <v>9</v>
      </c>
      <c r="B79" s="1" t="s">
        <v>126</v>
      </c>
      <c r="C79" s="4">
        <v>19</v>
      </c>
      <c r="D79" s="8">
        <v>1.56</v>
      </c>
      <c r="E79" s="4">
        <v>16</v>
      </c>
      <c r="F79" s="8">
        <v>1.98</v>
      </c>
      <c r="G79" s="4">
        <v>3</v>
      </c>
      <c r="H79" s="8">
        <v>0.76</v>
      </c>
      <c r="I79" s="4">
        <v>0</v>
      </c>
    </row>
    <row r="80" spans="1:9" x14ac:dyDescent="0.2">
      <c r="A80" s="2">
        <v>11</v>
      </c>
      <c r="B80" s="1" t="s">
        <v>139</v>
      </c>
      <c r="C80" s="4">
        <v>17</v>
      </c>
      <c r="D80" s="8">
        <v>1.4</v>
      </c>
      <c r="E80" s="4">
        <v>8</v>
      </c>
      <c r="F80" s="8">
        <v>0.99</v>
      </c>
      <c r="G80" s="4">
        <v>9</v>
      </c>
      <c r="H80" s="8">
        <v>2.29</v>
      </c>
      <c r="I80" s="4">
        <v>0</v>
      </c>
    </row>
    <row r="81" spans="1:9" x14ac:dyDescent="0.2">
      <c r="A81" s="2">
        <v>12</v>
      </c>
      <c r="B81" s="1" t="s">
        <v>137</v>
      </c>
      <c r="C81" s="4">
        <v>16</v>
      </c>
      <c r="D81" s="8">
        <v>1.32</v>
      </c>
      <c r="E81" s="4">
        <v>9</v>
      </c>
      <c r="F81" s="8">
        <v>1.1100000000000001</v>
      </c>
      <c r="G81" s="4">
        <v>7</v>
      </c>
      <c r="H81" s="8">
        <v>1.78</v>
      </c>
      <c r="I81" s="4">
        <v>0</v>
      </c>
    </row>
    <row r="82" spans="1:9" x14ac:dyDescent="0.2">
      <c r="A82" s="2">
        <v>12</v>
      </c>
      <c r="B82" s="1" t="s">
        <v>138</v>
      </c>
      <c r="C82" s="4">
        <v>16</v>
      </c>
      <c r="D82" s="8">
        <v>1.32</v>
      </c>
      <c r="E82" s="4">
        <v>11</v>
      </c>
      <c r="F82" s="8">
        <v>1.36</v>
      </c>
      <c r="G82" s="4">
        <v>5</v>
      </c>
      <c r="H82" s="8">
        <v>1.27</v>
      </c>
      <c r="I82" s="4">
        <v>0</v>
      </c>
    </row>
    <row r="83" spans="1:9" x14ac:dyDescent="0.2">
      <c r="A83" s="2">
        <v>12</v>
      </c>
      <c r="B83" s="1" t="s">
        <v>116</v>
      </c>
      <c r="C83" s="4">
        <v>16</v>
      </c>
      <c r="D83" s="8">
        <v>1.32</v>
      </c>
      <c r="E83" s="4">
        <v>8</v>
      </c>
      <c r="F83" s="8">
        <v>0.99</v>
      </c>
      <c r="G83" s="4">
        <v>8</v>
      </c>
      <c r="H83" s="8">
        <v>2.04</v>
      </c>
      <c r="I83" s="4">
        <v>0</v>
      </c>
    </row>
    <row r="84" spans="1:9" x14ac:dyDescent="0.2">
      <c r="A84" s="2">
        <v>15</v>
      </c>
      <c r="B84" s="1" t="s">
        <v>109</v>
      </c>
      <c r="C84" s="4">
        <v>15</v>
      </c>
      <c r="D84" s="8">
        <v>1.23</v>
      </c>
      <c r="E84" s="4">
        <v>12</v>
      </c>
      <c r="F84" s="8">
        <v>1.49</v>
      </c>
      <c r="G84" s="4">
        <v>3</v>
      </c>
      <c r="H84" s="8">
        <v>0.76</v>
      </c>
      <c r="I84" s="4">
        <v>0</v>
      </c>
    </row>
    <row r="85" spans="1:9" x14ac:dyDescent="0.2">
      <c r="A85" s="2">
        <v>15</v>
      </c>
      <c r="B85" s="1" t="s">
        <v>134</v>
      </c>
      <c r="C85" s="4">
        <v>15</v>
      </c>
      <c r="D85" s="8">
        <v>1.23</v>
      </c>
      <c r="E85" s="4">
        <v>7</v>
      </c>
      <c r="F85" s="8">
        <v>0.87</v>
      </c>
      <c r="G85" s="4">
        <v>8</v>
      </c>
      <c r="H85" s="8">
        <v>2.04</v>
      </c>
      <c r="I85" s="4">
        <v>0</v>
      </c>
    </row>
    <row r="86" spans="1:9" x14ac:dyDescent="0.2">
      <c r="A86" s="2">
        <v>15</v>
      </c>
      <c r="B86" s="1" t="s">
        <v>111</v>
      </c>
      <c r="C86" s="4">
        <v>15</v>
      </c>
      <c r="D86" s="8">
        <v>1.23</v>
      </c>
      <c r="E86" s="4">
        <v>11</v>
      </c>
      <c r="F86" s="8">
        <v>1.36</v>
      </c>
      <c r="G86" s="4">
        <v>3</v>
      </c>
      <c r="H86" s="8">
        <v>0.76</v>
      </c>
      <c r="I86" s="4">
        <v>1</v>
      </c>
    </row>
    <row r="87" spans="1:9" x14ac:dyDescent="0.2">
      <c r="A87" s="2">
        <v>15</v>
      </c>
      <c r="B87" s="1" t="s">
        <v>113</v>
      </c>
      <c r="C87" s="4">
        <v>15</v>
      </c>
      <c r="D87" s="8">
        <v>1.23</v>
      </c>
      <c r="E87" s="4">
        <v>11</v>
      </c>
      <c r="F87" s="8">
        <v>1.36</v>
      </c>
      <c r="G87" s="4">
        <v>4</v>
      </c>
      <c r="H87" s="8">
        <v>1.02</v>
      </c>
      <c r="I87" s="4">
        <v>0</v>
      </c>
    </row>
    <row r="88" spans="1:9" x14ac:dyDescent="0.2">
      <c r="A88" s="2">
        <v>15</v>
      </c>
      <c r="B88" s="1" t="s">
        <v>114</v>
      </c>
      <c r="C88" s="4">
        <v>15</v>
      </c>
      <c r="D88" s="8">
        <v>1.23</v>
      </c>
      <c r="E88" s="4">
        <v>12</v>
      </c>
      <c r="F88" s="8">
        <v>1.49</v>
      </c>
      <c r="G88" s="4">
        <v>3</v>
      </c>
      <c r="H88" s="8">
        <v>0.76</v>
      </c>
      <c r="I88" s="4">
        <v>0</v>
      </c>
    </row>
    <row r="89" spans="1:9" x14ac:dyDescent="0.2">
      <c r="A89" s="2">
        <v>20</v>
      </c>
      <c r="B89" s="1" t="s">
        <v>112</v>
      </c>
      <c r="C89" s="4">
        <v>14</v>
      </c>
      <c r="D89" s="8">
        <v>1.1499999999999999</v>
      </c>
      <c r="E89" s="4">
        <v>11</v>
      </c>
      <c r="F89" s="8">
        <v>1.36</v>
      </c>
      <c r="G89" s="4">
        <v>3</v>
      </c>
      <c r="H89" s="8">
        <v>0.76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123</v>
      </c>
      <c r="C92" s="4">
        <v>52</v>
      </c>
      <c r="D92" s="8">
        <v>5.66</v>
      </c>
      <c r="E92" s="4">
        <v>48</v>
      </c>
      <c r="F92" s="8">
        <v>8.4499999999999993</v>
      </c>
      <c r="G92" s="4">
        <v>4</v>
      </c>
      <c r="H92" s="8">
        <v>1.2</v>
      </c>
      <c r="I92" s="4">
        <v>0</v>
      </c>
    </row>
    <row r="93" spans="1:9" x14ac:dyDescent="0.2">
      <c r="A93" s="2">
        <v>2</v>
      </c>
      <c r="B93" s="1" t="s">
        <v>119</v>
      </c>
      <c r="C93" s="4">
        <v>35</v>
      </c>
      <c r="D93" s="8">
        <v>3.81</v>
      </c>
      <c r="E93" s="4">
        <v>31</v>
      </c>
      <c r="F93" s="8">
        <v>5.46</v>
      </c>
      <c r="G93" s="4">
        <v>4</v>
      </c>
      <c r="H93" s="8">
        <v>1.2</v>
      </c>
      <c r="I93" s="4">
        <v>0</v>
      </c>
    </row>
    <row r="94" spans="1:9" x14ac:dyDescent="0.2">
      <c r="A94" s="2">
        <v>3</v>
      </c>
      <c r="B94" s="1" t="s">
        <v>125</v>
      </c>
      <c r="C94" s="4">
        <v>30</v>
      </c>
      <c r="D94" s="8">
        <v>3.26</v>
      </c>
      <c r="E94" s="4">
        <v>27</v>
      </c>
      <c r="F94" s="8">
        <v>4.75</v>
      </c>
      <c r="G94" s="4">
        <v>3</v>
      </c>
      <c r="H94" s="8">
        <v>0.9</v>
      </c>
      <c r="I94" s="4">
        <v>0</v>
      </c>
    </row>
    <row r="95" spans="1:9" x14ac:dyDescent="0.2">
      <c r="A95" s="2">
        <v>4</v>
      </c>
      <c r="B95" s="1" t="s">
        <v>115</v>
      </c>
      <c r="C95" s="4">
        <v>27</v>
      </c>
      <c r="D95" s="8">
        <v>2.94</v>
      </c>
      <c r="E95" s="4">
        <v>16</v>
      </c>
      <c r="F95" s="8">
        <v>2.82</v>
      </c>
      <c r="G95" s="4">
        <v>11</v>
      </c>
      <c r="H95" s="8">
        <v>3.29</v>
      </c>
      <c r="I95" s="4">
        <v>0</v>
      </c>
    </row>
    <row r="96" spans="1:9" x14ac:dyDescent="0.2">
      <c r="A96" s="2">
        <v>4</v>
      </c>
      <c r="B96" s="1" t="s">
        <v>126</v>
      </c>
      <c r="C96" s="4">
        <v>27</v>
      </c>
      <c r="D96" s="8">
        <v>2.94</v>
      </c>
      <c r="E96" s="4">
        <v>25</v>
      </c>
      <c r="F96" s="8">
        <v>4.4000000000000004</v>
      </c>
      <c r="G96" s="4">
        <v>2</v>
      </c>
      <c r="H96" s="8">
        <v>0.6</v>
      </c>
      <c r="I96" s="4">
        <v>0</v>
      </c>
    </row>
    <row r="97" spans="1:9" x14ac:dyDescent="0.2">
      <c r="A97" s="2">
        <v>6</v>
      </c>
      <c r="B97" s="1" t="s">
        <v>124</v>
      </c>
      <c r="C97" s="4">
        <v>24</v>
      </c>
      <c r="D97" s="8">
        <v>2.61</v>
      </c>
      <c r="E97" s="4">
        <v>20</v>
      </c>
      <c r="F97" s="8">
        <v>3.52</v>
      </c>
      <c r="G97" s="4">
        <v>4</v>
      </c>
      <c r="H97" s="8">
        <v>1.2</v>
      </c>
      <c r="I97" s="4">
        <v>0</v>
      </c>
    </row>
    <row r="98" spans="1:9" x14ac:dyDescent="0.2">
      <c r="A98" s="2">
        <v>7</v>
      </c>
      <c r="B98" s="1" t="s">
        <v>122</v>
      </c>
      <c r="C98" s="4">
        <v>21</v>
      </c>
      <c r="D98" s="8">
        <v>2.29</v>
      </c>
      <c r="E98" s="4">
        <v>21</v>
      </c>
      <c r="F98" s="8">
        <v>3.7</v>
      </c>
      <c r="G98" s="4">
        <v>0</v>
      </c>
      <c r="H98" s="8">
        <v>0</v>
      </c>
      <c r="I98" s="4">
        <v>0</v>
      </c>
    </row>
    <row r="99" spans="1:9" x14ac:dyDescent="0.2">
      <c r="A99" s="2">
        <v>8</v>
      </c>
      <c r="B99" s="1" t="s">
        <v>111</v>
      </c>
      <c r="C99" s="4">
        <v>20</v>
      </c>
      <c r="D99" s="8">
        <v>2.1800000000000002</v>
      </c>
      <c r="E99" s="4">
        <v>19</v>
      </c>
      <c r="F99" s="8">
        <v>3.35</v>
      </c>
      <c r="G99" s="4">
        <v>1</v>
      </c>
      <c r="H99" s="8">
        <v>0.3</v>
      </c>
      <c r="I99" s="4">
        <v>0</v>
      </c>
    </row>
    <row r="100" spans="1:9" x14ac:dyDescent="0.2">
      <c r="A100" s="2">
        <v>8</v>
      </c>
      <c r="B100" s="1" t="s">
        <v>114</v>
      </c>
      <c r="C100" s="4">
        <v>20</v>
      </c>
      <c r="D100" s="8">
        <v>2.1800000000000002</v>
      </c>
      <c r="E100" s="4">
        <v>12</v>
      </c>
      <c r="F100" s="8">
        <v>2.11</v>
      </c>
      <c r="G100" s="4">
        <v>8</v>
      </c>
      <c r="H100" s="8">
        <v>2.4</v>
      </c>
      <c r="I100" s="4">
        <v>0</v>
      </c>
    </row>
    <row r="101" spans="1:9" x14ac:dyDescent="0.2">
      <c r="A101" s="2">
        <v>8</v>
      </c>
      <c r="B101" s="1" t="s">
        <v>140</v>
      </c>
      <c r="C101" s="4">
        <v>20</v>
      </c>
      <c r="D101" s="8">
        <v>2.1800000000000002</v>
      </c>
      <c r="E101" s="4">
        <v>14</v>
      </c>
      <c r="F101" s="8">
        <v>2.46</v>
      </c>
      <c r="G101" s="4">
        <v>6</v>
      </c>
      <c r="H101" s="8">
        <v>1.8</v>
      </c>
      <c r="I101" s="4">
        <v>0</v>
      </c>
    </row>
    <row r="102" spans="1:9" x14ac:dyDescent="0.2">
      <c r="A102" s="2">
        <v>11</v>
      </c>
      <c r="B102" s="1" t="s">
        <v>112</v>
      </c>
      <c r="C102" s="4">
        <v>19</v>
      </c>
      <c r="D102" s="8">
        <v>2.0699999999999998</v>
      </c>
      <c r="E102" s="4">
        <v>13</v>
      </c>
      <c r="F102" s="8">
        <v>2.29</v>
      </c>
      <c r="G102" s="4">
        <v>6</v>
      </c>
      <c r="H102" s="8">
        <v>1.8</v>
      </c>
      <c r="I102" s="4">
        <v>0</v>
      </c>
    </row>
    <row r="103" spans="1:9" x14ac:dyDescent="0.2">
      <c r="A103" s="2">
        <v>12</v>
      </c>
      <c r="B103" s="1" t="s">
        <v>108</v>
      </c>
      <c r="C103" s="4">
        <v>18</v>
      </c>
      <c r="D103" s="8">
        <v>1.96</v>
      </c>
      <c r="E103" s="4">
        <v>8</v>
      </c>
      <c r="F103" s="8">
        <v>1.41</v>
      </c>
      <c r="G103" s="4">
        <v>10</v>
      </c>
      <c r="H103" s="8">
        <v>2.99</v>
      </c>
      <c r="I103" s="4">
        <v>0</v>
      </c>
    </row>
    <row r="104" spans="1:9" x14ac:dyDescent="0.2">
      <c r="A104" s="2">
        <v>12</v>
      </c>
      <c r="B104" s="1" t="s">
        <v>113</v>
      </c>
      <c r="C104" s="4">
        <v>18</v>
      </c>
      <c r="D104" s="8">
        <v>1.96</v>
      </c>
      <c r="E104" s="4">
        <v>5</v>
      </c>
      <c r="F104" s="8">
        <v>0.88</v>
      </c>
      <c r="G104" s="4">
        <v>13</v>
      </c>
      <c r="H104" s="8">
        <v>3.89</v>
      </c>
      <c r="I104" s="4">
        <v>0</v>
      </c>
    </row>
    <row r="105" spans="1:9" x14ac:dyDescent="0.2">
      <c r="A105" s="2">
        <v>12</v>
      </c>
      <c r="B105" s="1" t="s">
        <v>118</v>
      </c>
      <c r="C105" s="4">
        <v>18</v>
      </c>
      <c r="D105" s="8">
        <v>1.96</v>
      </c>
      <c r="E105" s="4">
        <v>14</v>
      </c>
      <c r="F105" s="8">
        <v>2.46</v>
      </c>
      <c r="G105" s="4">
        <v>4</v>
      </c>
      <c r="H105" s="8">
        <v>1.2</v>
      </c>
      <c r="I105" s="4">
        <v>0</v>
      </c>
    </row>
    <row r="106" spans="1:9" x14ac:dyDescent="0.2">
      <c r="A106" s="2">
        <v>12</v>
      </c>
      <c r="B106" s="1" t="s">
        <v>120</v>
      </c>
      <c r="C106" s="4">
        <v>18</v>
      </c>
      <c r="D106" s="8">
        <v>1.96</v>
      </c>
      <c r="E106" s="4">
        <v>16</v>
      </c>
      <c r="F106" s="8">
        <v>2.82</v>
      </c>
      <c r="G106" s="4">
        <v>2</v>
      </c>
      <c r="H106" s="8">
        <v>0.6</v>
      </c>
      <c r="I106" s="4">
        <v>0</v>
      </c>
    </row>
    <row r="107" spans="1:9" x14ac:dyDescent="0.2">
      <c r="A107" s="2">
        <v>16</v>
      </c>
      <c r="B107" s="1" t="s">
        <v>107</v>
      </c>
      <c r="C107" s="4">
        <v>17</v>
      </c>
      <c r="D107" s="8">
        <v>1.85</v>
      </c>
      <c r="E107" s="4">
        <v>1</v>
      </c>
      <c r="F107" s="8">
        <v>0.18</v>
      </c>
      <c r="G107" s="4">
        <v>16</v>
      </c>
      <c r="H107" s="8">
        <v>4.79</v>
      </c>
      <c r="I107" s="4">
        <v>0</v>
      </c>
    </row>
    <row r="108" spans="1:9" x14ac:dyDescent="0.2">
      <c r="A108" s="2">
        <v>17</v>
      </c>
      <c r="B108" s="1" t="s">
        <v>139</v>
      </c>
      <c r="C108" s="4">
        <v>15</v>
      </c>
      <c r="D108" s="8">
        <v>1.63</v>
      </c>
      <c r="E108" s="4">
        <v>10</v>
      </c>
      <c r="F108" s="8">
        <v>1.76</v>
      </c>
      <c r="G108" s="4">
        <v>5</v>
      </c>
      <c r="H108" s="8">
        <v>1.5</v>
      </c>
      <c r="I108" s="4">
        <v>0</v>
      </c>
    </row>
    <row r="109" spans="1:9" x14ac:dyDescent="0.2">
      <c r="A109" s="2">
        <v>18</v>
      </c>
      <c r="B109" s="1" t="s">
        <v>110</v>
      </c>
      <c r="C109" s="4">
        <v>14</v>
      </c>
      <c r="D109" s="8">
        <v>1.52</v>
      </c>
      <c r="E109" s="4">
        <v>6</v>
      </c>
      <c r="F109" s="8">
        <v>1.06</v>
      </c>
      <c r="G109" s="4">
        <v>8</v>
      </c>
      <c r="H109" s="8">
        <v>2.4</v>
      </c>
      <c r="I109" s="4">
        <v>0</v>
      </c>
    </row>
    <row r="110" spans="1:9" x14ac:dyDescent="0.2">
      <c r="A110" s="2">
        <v>19</v>
      </c>
      <c r="B110" s="1" t="s">
        <v>109</v>
      </c>
      <c r="C110" s="4">
        <v>13</v>
      </c>
      <c r="D110" s="8">
        <v>1.41</v>
      </c>
      <c r="E110" s="4">
        <v>6</v>
      </c>
      <c r="F110" s="8">
        <v>1.06</v>
      </c>
      <c r="G110" s="4">
        <v>7</v>
      </c>
      <c r="H110" s="8">
        <v>2.1</v>
      </c>
      <c r="I110" s="4">
        <v>0</v>
      </c>
    </row>
    <row r="111" spans="1:9" x14ac:dyDescent="0.2">
      <c r="A111" s="2">
        <v>19</v>
      </c>
      <c r="B111" s="1" t="s">
        <v>134</v>
      </c>
      <c r="C111" s="4">
        <v>13</v>
      </c>
      <c r="D111" s="8">
        <v>1.41</v>
      </c>
      <c r="E111" s="4">
        <v>4</v>
      </c>
      <c r="F111" s="8">
        <v>0.7</v>
      </c>
      <c r="G111" s="4">
        <v>9</v>
      </c>
      <c r="H111" s="8">
        <v>2.69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123</v>
      </c>
      <c r="C114" s="4">
        <v>35</v>
      </c>
      <c r="D114" s="8">
        <v>4.33</v>
      </c>
      <c r="E114" s="4">
        <v>35</v>
      </c>
      <c r="F114" s="8">
        <v>6.65</v>
      </c>
      <c r="G114" s="4">
        <v>0</v>
      </c>
      <c r="H114" s="8">
        <v>0</v>
      </c>
      <c r="I114" s="4">
        <v>0</v>
      </c>
    </row>
    <row r="115" spans="1:9" x14ac:dyDescent="0.2">
      <c r="A115" s="2">
        <v>2</v>
      </c>
      <c r="B115" s="1" t="s">
        <v>115</v>
      </c>
      <c r="C115" s="4">
        <v>33</v>
      </c>
      <c r="D115" s="8">
        <v>4.08</v>
      </c>
      <c r="E115" s="4">
        <v>28</v>
      </c>
      <c r="F115" s="8">
        <v>5.32</v>
      </c>
      <c r="G115" s="4">
        <v>4</v>
      </c>
      <c r="H115" s="8">
        <v>1.47</v>
      </c>
      <c r="I115" s="4">
        <v>0</v>
      </c>
    </row>
    <row r="116" spans="1:9" x14ac:dyDescent="0.2">
      <c r="A116" s="2">
        <v>3</v>
      </c>
      <c r="B116" s="1" t="s">
        <v>107</v>
      </c>
      <c r="C116" s="4">
        <v>26</v>
      </c>
      <c r="D116" s="8">
        <v>3.22</v>
      </c>
      <c r="E116" s="4">
        <v>3</v>
      </c>
      <c r="F116" s="8">
        <v>0.56999999999999995</v>
      </c>
      <c r="G116" s="4">
        <v>23</v>
      </c>
      <c r="H116" s="8">
        <v>8.4600000000000009</v>
      </c>
      <c r="I116" s="4">
        <v>0</v>
      </c>
    </row>
    <row r="117" spans="1:9" x14ac:dyDescent="0.2">
      <c r="A117" s="2">
        <v>4</v>
      </c>
      <c r="B117" s="1" t="s">
        <v>122</v>
      </c>
      <c r="C117" s="4">
        <v>22</v>
      </c>
      <c r="D117" s="8">
        <v>2.72</v>
      </c>
      <c r="E117" s="4">
        <v>22</v>
      </c>
      <c r="F117" s="8">
        <v>4.18</v>
      </c>
      <c r="G117" s="4">
        <v>0</v>
      </c>
      <c r="H117" s="8">
        <v>0</v>
      </c>
      <c r="I117" s="4">
        <v>0</v>
      </c>
    </row>
    <row r="118" spans="1:9" x14ac:dyDescent="0.2">
      <c r="A118" s="2">
        <v>5</v>
      </c>
      <c r="B118" s="1" t="s">
        <v>119</v>
      </c>
      <c r="C118" s="4">
        <v>21</v>
      </c>
      <c r="D118" s="8">
        <v>2.6</v>
      </c>
      <c r="E118" s="4">
        <v>19</v>
      </c>
      <c r="F118" s="8">
        <v>3.61</v>
      </c>
      <c r="G118" s="4">
        <v>2</v>
      </c>
      <c r="H118" s="8">
        <v>0.74</v>
      </c>
      <c r="I118" s="4">
        <v>0</v>
      </c>
    </row>
    <row r="119" spans="1:9" x14ac:dyDescent="0.2">
      <c r="A119" s="2">
        <v>6</v>
      </c>
      <c r="B119" s="1" t="s">
        <v>132</v>
      </c>
      <c r="C119" s="4">
        <v>19</v>
      </c>
      <c r="D119" s="8">
        <v>2.35</v>
      </c>
      <c r="E119" s="4">
        <v>17</v>
      </c>
      <c r="F119" s="8">
        <v>3.23</v>
      </c>
      <c r="G119" s="4">
        <v>2</v>
      </c>
      <c r="H119" s="8">
        <v>0.74</v>
      </c>
      <c r="I119" s="4">
        <v>0</v>
      </c>
    </row>
    <row r="120" spans="1:9" x14ac:dyDescent="0.2">
      <c r="A120" s="2">
        <v>6</v>
      </c>
      <c r="B120" s="1" t="s">
        <v>124</v>
      </c>
      <c r="C120" s="4">
        <v>19</v>
      </c>
      <c r="D120" s="8">
        <v>2.35</v>
      </c>
      <c r="E120" s="4">
        <v>19</v>
      </c>
      <c r="F120" s="8">
        <v>3.61</v>
      </c>
      <c r="G120" s="4">
        <v>0</v>
      </c>
      <c r="H120" s="8">
        <v>0</v>
      </c>
      <c r="I120" s="4">
        <v>0</v>
      </c>
    </row>
    <row r="121" spans="1:9" x14ac:dyDescent="0.2">
      <c r="A121" s="2">
        <v>8</v>
      </c>
      <c r="B121" s="1" t="s">
        <v>139</v>
      </c>
      <c r="C121" s="4">
        <v>18</v>
      </c>
      <c r="D121" s="8">
        <v>2.23</v>
      </c>
      <c r="E121" s="4">
        <v>9</v>
      </c>
      <c r="F121" s="8">
        <v>1.71</v>
      </c>
      <c r="G121" s="4">
        <v>9</v>
      </c>
      <c r="H121" s="8">
        <v>3.31</v>
      </c>
      <c r="I121" s="4">
        <v>0</v>
      </c>
    </row>
    <row r="122" spans="1:9" x14ac:dyDescent="0.2">
      <c r="A122" s="2">
        <v>8</v>
      </c>
      <c r="B122" s="1" t="s">
        <v>118</v>
      </c>
      <c r="C122" s="4">
        <v>18</v>
      </c>
      <c r="D122" s="8">
        <v>2.23</v>
      </c>
      <c r="E122" s="4">
        <v>15</v>
      </c>
      <c r="F122" s="8">
        <v>2.85</v>
      </c>
      <c r="G122" s="4">
        <v>3</v>
      </c>
      <c r="H122" s="8">
        <v>1.1000000000000001</v>
      </c>
      <c r="I122" s="4">
        <v>0</v>
      </c>
    </row>
    <row r="123" spans="1:9" x14ac:dyDescent="0.2">
      <c r="A123" s="2">
        <v>8</v>
      </c>
      <c r="B123" s="1" t="s">
        <v>126</v>
      </c>
      <c r="C123" s="4">
        <v>18</v>
      </c>
      <c r="D123" s="8">
        <v>2.23</v>
      </c>
      <c r="E123" s="4">
        <v>14</v>
      </c>
      <c r="F123" s="8">
        <v>2.66</v>
      </c>
      <c r="G123" s="4">
        <v>4</v>
      </c>
      <c r="H123" s="8">
        <v>1.47</v>
      </c>
      <c r="I123" s="4">
        <v>0</v>
      </c>
    </row>
    <row r="124" spans="1:9" x14ac:dyDescent="0.2">
      <c r="A124" s="2">
        <v>11</v>
      </c>
      <c r="B124" s="1" t="s">
        <v>109</v>
      </c>
      <c r="C124" s="4">
        <v>15</v>
      </c>
      <c r="D124" s="8">
        <v>1.86</v>
      </c>
      <c r="E124" s="4">
        <v>12</v>
      </c>
      <c r="F124" s="8">
        <v>2.2799999999999998</v>
      </c>
      <c r="G124" s="4">
        <v>3</v>
      </c>
      <c r="H124" s="8">
        <v>1.1000000000000001</v>
      </c>
      <c r="I124" s="4">
        <v>0</v>
      </c>
    </row>
    <row r="125" spans="1:9" x14ac:dyDescent="0.2">
      <c r="A125" s="2">
        <v>12</v>
      </c>
      <c r="B125" s="1" t="s">
        <v>111</v>
      </c>
      <c r="C125" s="4">
        <v>14</v>
      </c>
      <c r="D125" s="8">
        <v>1.73</v>
      </c>
      <c r="E125" s="4">
        <v>9</v>
      </c>
      <c r="F125" s="8">
        <v>1.71</v>
      </c>
      <c r="G125" s="4">
        <v>5</v>
      </c>
      <c r="H125" s="8">
        <v>1.84</v>
      </c>
      <c r="I125" s="4">
        <v>0</v>
      </c>
    </row>
    <row r="126" spans="1:9" x14ac:dyDescent="0.2">
      <c r="A126" s="2">
        <v>13</v>
      </c>
      <c r="B126" s="1" t="s">
        <v>143</v>
      </c>
      <c r="C126" s="4">
        <v>12</v>
      </c>
      <c r="D126" s="8">
        <v>1.49</v>
      </c>
      <c r="E126" s="4">
        <v>7</v>
      </c>
      <c r="F126" s="8">
        <v>1.33</v>
      </c>
      <c r="G126" s="4">
        <v>5</v>
      </c>
      <c r="H126" s="8">
        <v>1.84</v>
      </c>
      <c r="I126" s="4">
        <v>0</v>
      </c>
    </row>
    <row r="127" spans="1:9" x14ac:dyDescent="0.2">
      <c r="A127" s="2">
        <v>13</v>
      </c>
      <c r="B127" s="1" t="s">
        <v>114</v>
      </c>
      <c r="C127" s="4">
        <v>12</v>
      </c>
      <c r="D127" s="8">
        <v>1.49</v>
      </c>
      <c r="E127" s="4">
        <v>8</v>
      </c>
      <c r="F127" s="8">
        <v>1.52</v>
      </c>
      <c r="G127" s="4">
        <v>4</v>
      </c>
      <c r="H127" s="8">
        <v>1.47</v>
      </c>
      <c r="I127" s="4">
        <v>0</v>
      </c>
    </row>
    <row r="128" spans="1:9" x14ac:dyDescent="0.2">
      <c r="A128" s="2">
        <v>15</v>
      </c>
      <c r="B128" s="1" t="s">
        <v>108</v>
      </c>
      <c r="C128" s="4">
        <v>11</v>
      </c>
      <c r="D128" s="8">
        <v>1.36</v>
      </c>
      <c r="E128" s="4">
        <v>5</v>
      </c>
      <c r="F128" s="8">
        <v>0.95</v>
      </c>
      <c r="G128" s="4">
        <v>6</v>
      </c>
      <c r="H128" s="8">
        <v>2.21</v>
      </c>
      <c r="I128" s="4">
        <v>0</v>
      </c>
    </row>
    <row r="129" spans="1:9" x14ac:dyDescent="0.2">
      <c r="A129" s="2">
        <v>15</v>
      </c>
      <c r="B129" s="1" t="s">
        <v>142</v>
      </c>
      <c r="C129" s="4">
        <v>11</v>
      </c>
      <c r="D129" s="8">
        <v>1.36</v>
      </c>
      <c r="E129" s="4">
        <v>7</v>
      </c>
      <c r="F129" s="8">
        <v>1.33</v>
      </c>
      <c r="G129" s="4">
        <v>4</v>
      </c>
      <c r="H129" s="8">
        <v>1.47</v>
      </c>
      <c r="I129" s="4">
        <v>0</v>
      </c>
    </row>
    <row r="130" spans="1:9" x14ac:dyDescent="0.2">
      <c r="A130" s="2">
        <v>15</v>
      </c>
      <c r="B130" s="1" t="s">
        <v>116</v>
      </c>
      <c r="C130" s="4">
        <v>11</v>
      </c>
      <c r="D130" s="8">
        <v>1.36</v>
      </c>
      <c r="E130" s="4">
        <v>3</v>
      </c>
      <c r="F130" s="8">
        <v>0.56999999999999995</v>
      </c>
      <c r="G130" s="4">
        <v>7</v>
      </c>
      <c r="H130" s="8">
        <v>2.57</v>
      </c>
      <c r="I130" s="4">
        <v>0</v>
      </c>
    </row>
    <row r="131" spans="1:9" x14ac:dyDescent="0.2">
      <c r="A131" s="2">
        <v>18</v>
      </c>
      <c r="B131" s="1" t="s">
        <v>141</v>
      </c>
      <c r="C131" s="4">
        <v>10</v>
      </c>
      <c r="D131" s="8">
        <v>1.24</v>
      </c>
      <c r="E131" s="4">
        <v>6</v>
      </c>
      <c r="F131" s="8">
        <v>1.1399999999999999</v>
      </c>
      <c r="G131" s="4">
        <v>4</v>
      </c>
      <c r="H131" s="8">
        <v>1.47</v>
      </c>
      <c r="I131" s="4">
        <v>0</v>
      </c>
    </row>
    <row r="132" spans="1:9" x14ac:dyDescent="0.2">
      <c r="A132" s="2">
        <v>18</v>
      </c>
      <c r="B132" s="1" t="s">
        <v>144</v>
      </c>
      <c r="C132" s="4">
        <v>10</v>
      </c>
      <c r="D132" s="8">
        <v>1.24</v>
      </c>
      <c r="E132" s="4">
        <v>8</v>
      </c>
      <c r="F132" s="8">
        <v>1.52</v>
      </c>
      <c r="G132" s="4">
        <v>2</v>
      </c>
      <c r="H132" s="8">
        <v>0.74</v>
      </c>
      <c r="I132" s="4">
        <v>0</v>
      </c>
    </row>
    <row r="133" spans="1:9" x14ac:dyDescent="0.2">
      <c r="A133" s="2">
        <v>18</v>
      </c>
      <c r="B133" s="1" t="s">
        <v>145</v>
      </c>
      <c r="C133" s="4">
        <v>10</v>
      </c>
      <c r="D133" s="8">
        <v>1.24</v>
      </c>
      <c r="E133" s="4">
        <v>9</v>
      </c>
      <c r="F133" s="8">
        <v>1.71</v>
      </c>
      <c r="G133" s="4">
        <v>1</v>
      </c>
      <c r="H133" s="8">
        <v>0.37</v>
      </c>
      <c r="I133" s="4">
        <v>0</v>
      </c>
    </row>
    <row r="134" spans="1:9" x14ac:dyDescent="0.2">
      <c r="A134" s="2">
        <v>18</v>
      </c>
      <c r="B134" s="1" t="s">
        <v>131</v>
      </c>
      <c r="C134" s="4">
        <v>10</v>
      </c>
      <c r="D134" s="8">
        <v>1.24</v>
      </c>
      <c r="E134" s="4">
        <v>3</v>
      </c>
      <c r="F134" s="8">
        <v>0.56999999999999995</v>
      </c>
      <c r="G134" s="4">
        <v>7</v>
      </c>
      <c r="H134" s="8">
        <v>2.57</v>
      </c>
      <c r="I134" s="4">
        <v>0</v>
      </c>
    </row>
    <row r="135" spans="1:9" x14ac:dyDescent="0.2">
      <c r="A135" s="2">
        <v>18</v>
      </c>
      <c r="B135" s="1" t="s">
        <v>121</v>
      </c>
      <c r="C135" s="4">
        <v>10</v>
      </c>
      <c r="D135" s="8">
        <v>1.24</v>
      </c>
      <c r="E135" s="4">
        <v>10</v>
      </c>
      <c r="F135" s="8">
        <v>1.9</v>
      </c>
      <c r="G135" s="4">
        <v>0</v>
      </c>
      <c r="H135" s="8">
        <v>0</v>
      </c>
      <c r="I135" s="4">
        <v>0</v>
      </c>
    </row>
    <row r="136" spans="1:9" x14ac:dyDescent="0.2">
      <c r="A136" s="1"/>
      <c r="C136" s="4"/>
      <c r="D136" s="8"/>
      <c r="E136" s="4"/>
      <c r="F136" s="8"/>
      <c r="G136" s="4"/>
      <c r="H136" s="8"/>
      <c r="I136" s="4"/>
    </row>
    <row r="137" spans="1:9" x14ac:dyDescent="0.2">
      <c r="A137" s="1" t="s">
        <v>6</v>
      </c>
      <c r="C137" s="4"/>
      <c r="D137" s="8"/>
      <c r="E137" s="4"/>
      <c r="F137" s="8"/>
      <c r="G137" s="4"/>
      <c r="H137" s="8"/>
      <c r="I137" s="4"/>
    </row>
    <row r="138" spans="1:9" x14ac:dyDescent="0.2">
      <c r="A138" s="2">
        <v>1</v>
      </c>
      <c r="B138" s="1" t="s">
        <v>115</v>
      </c>
      <c r="C138" s="4">
        <v>41</v>
      </c>
      <c r="D138" s="8">
        <v>4.9800000000000004</v>
      </c>
      <c r="E138" s="4">
        <v>29</v>
      </c>
      <c r="F138" s="8">
        <v>6.24</v>
      </c>
      <c r="G138" s="4">
        <v>12</v>
      </c>
      <c r="H138" s="8">
        <v>3.44</v>
      </c>
      <c r="I138" s="4">
        <v>0</v>
      </c>
    </row>
    <row r="139" spans="1:9" x14ac:dyDescent="0.2">
      <c r="A139" s="2">
        <v>2</v>
      </c>
      <c r="B139" s="1" t="s">
        <v>123</v>
      </c>
      <c r="C139" s="4">
        <v>36</v>
      </c>
      <c r="D139" s="8">
        <v>4.37</v>
      </c>
      <c r="E139" s="4">
        <v>29</v>
      </c>
      <c r="F139" s="8">
        <v>6.24</v>
      </c>
      <c r="G139" s="4">
        <v>7</v>
      </c>
      <c r="H139" s="8">
        <v>2.0099999999999998</v>
      </c>
      <c r="I139" s="4">
        <v>0</v>
      </c>
    </row>
    <row r="140" spans="1:9" x14ac:dyDescent="0.2">
      <c r="A140" s="2">
        <v>3</v>
      </c>
      <c r="B140" s="1" t="s">
        <v>107</v>
      </c>
      <c r="C140" s="4">
        <v>26</v>
      </c>
      <c r="D140" s="8">
        <v>3.16</v>
      </c>
      <c r="E140" s="4">
        <v>4</v>
      </c>
      <c r="F140" s="8">
        <v>0.86</v>
      </c>
      <c r="G140" s="4">
        <v>22</v>
      </c>
      <c r="H140" s="8">
        <v>6.3</v>
      </c>
      <c r="I140" s="4">
        <v>0</v>
      </c>
    </row>
    <row r="141" spans="1:9" x14ac:dyDescent="0.2">
      <c r="A141" s="2">
        <v>4</v>
      </c>
      <c r="B141" s="1" t="s">
        <v>126</v>
      </c>
      <c r="C141" s="4">
        <v>24</v>
      </c>
      <c r="D141" s="8">
        <v>2.92</v>
      </c>
      <c r="E141" s="4">
        <v>21</v>
      </c>
      <c r="F141" s="8">
        <v>4.5199999999999996</v>
      </c>
      <c r="G141" s="4">
        <v>3</v>
      </c>
      <c r="H141" s="8">
        <v>0.86</v>
      </c>
      <c r="I141" s="4">
        <v>0</v>
      </c>
    </row>
    <row r="142" spans="1:9" x14ac:dyDescent="0.2">
      <c r="A142" s="2">
        <v>5</v>
      </c>
      <c r="B142" s="1" t="s">
        <v>122</v>
      </c>
      <c r="C142" s="4">
        <v>20</v>
      </c>
      <c r="D142" s="8">
        <v>2.4300000000000002</v>
      </c>
      <c r="E142" s="4">
        <v>20</v>
      </c>
      <c r="F142" s="8">
        <v>4.3</v>
      </c>
      <c r="G142" s="4">
        <v>0</v>
      </c>
      <c r="H142" s="8">
        <v>0</v>
      </c>
      <c r="I142" s="4">
        <v>0</v>
      </c>
    </row>
    <row r="143" spans="1:9" x14ac:dyDescent="0.2">
      <c r="A143" s="2">
        <v>6</v>
      </c>
      <c r="B143" s="1" t="s">
        <v>113</v>
      </c>
      <c r="C143" s="4">
        <v>19</v>
      </c>
      <c r="D143" s="8">
        <v>2.31</v>
      </c>
      <c r="E143" s="4">
        <v>9</v>
      </c>
      <c r="F143" s="8">
        <v>1.94</v>
      </c>
      <c r="G143" s="4">
        <v>10</v>
      </c>
      <c r="H143" s="8">
        <v>2.87</v>
      </c>
      <c r="I143" s="4">
        <v>0</v>
      </c>
    </row>
    <row r="144" spans="1:9" x14ac:dyDescent="0.2">
      <c r="A144" s="2">
        <v>6</v>
      </c>
      <c r="B144" s="1" t="s">
        <v>120</v>
      </c>
      <c r="C144" s="4">
        <v>19</v>
      </c>
      <c r="D144" s="8">
        <v>2.31</v>
      </c>
      <c r="E144" s="4">
        <v>16</v>
      </c>
      <c r="F144" s="8">
        <v>3.44</v>
      </c>
      <c r="G144" s="4">
        <v>3</v>
      </c>
      <c r="H144" s="8">
        <v>0.86</v>
      </c>
      <c r="I144" s="4">
        <v>0</v>
      </c>
    </row>
    <row r="145" spans="1:9" x14ac:dyDescent="0.2">
      <c r="A145" s="2">
        <v>8</v>
      </c>
      <c r="B145" s="1" t="s">
        <v>124</v>
      </c>
      <c r="C145" s="4">
        <v>18</v>
      </c>
      <c r="D145" s="8">
        <v>2.19</v>
      </c>
      <c r="E145" s="4">
        <v>16</v>
      </c>
      <c r="F145" s="8">
        <v>3.44</v>
      </c>
      <c r="G145" s="4">
        <v>2</v>
      </c>
      <c r="H145" s="8">
        <v>0.56999999999999995</v>
      </c>
      <c r="I145" s="4">
        <v>0</v>
      </c>
    </row>
    <row r="146" spans="1:9" x14ac:dyDescent="0.2">
      <c r="A146" s="2">
        <v>9</v>
      </c>
      <c r="B146" s="1" t="s">
        <v>119</v>
      </c>
      <c r="C146" s="4">
        <v>17</v>
      </c>
      <c r="D146" s="8">
        <v>2.0699999999999998</v>
      </c>
      <c r="E146" s="4">
        <v>14</v>
      </c>
      <c r="F146" s="8">
        <v>3.01</v>
      </c>
      <c r="G146" s="4">
        <v>3</v>
      </c>
      <c r="H146" s="8">
        <v>0.86</v>
      </c>
      <c r="I146" s="4">
        <v>0</v>
      </c>
    </row>
    <row r="147" spans="1:9" x14ac:dyDescent="0.2">
      <c r="A147" s="2">
        <v>10</v>
      </c>
      <c r="B147" s="1" t="s">
        <v>109</v>
      </c>
      <c r="C147" s="4">
        <v>16</v>
      </c>
      <c r="D147" s="8">
        <v>1.94</v>
      </c>
      <c r="E147" s="4">
        <v>9</v>
      </c>
      <c r="F147" s="8">
        <v>1.94</v>
      </c>
      <c r="G147" s="4">
        <v>7</v>
      </c>
      <c r="H147" s="8">
        <v>2.0099999999999998</v>
      </c>
      <c r="I147" s="4">
        <v>0</v>
      </c>
    </row>
    <row r="148" spans="1:9" x14ac:dyDescent="0.2">
      <c r="A148" s="2">
        <v>10</v>
      </c>
      <c r="B148" s="1" t="s">
        <v>114</v>
      </c>
      <c r="C148" s="4">
        <v>16</v>
      </c>
      <c r="D148" s="8">
        <v>1.94</v>
      </c>
      <c r="E148" s="4">
        <v>13</v>
      </c>
      <c r="F148" s="8">
        <v>2.8</v>
      </c>
      <c r="G148" s="4">
        <v>3</v>
      </c>
      <c r="H148" s="8">
        <v>0.86</v>
      </c>
      <c r="I148" s="4">
        <v>0</v>
      </c>
    </row>
    <row r="149" spans="1:9" x14ac:dyDescent="0.2">
      <c r="A149" s="2">
        <v>10</v>
      </c>
      <c r="B149" s="1" t="s">
        <v>125</v>
      </c>
      <c r="C149" s="4">
        <v>16</v>
      </c>
      <c r="D149" s="8">
        <v>1.94</v>
      </c>
      <c r="E149" s="4">
        <v>16</v>
      </c>
      <c r="F149" s="8">
        <v>3.44</v>
      </c>
      <c r="G149" s="4">
        <v>0</v>
      </c>
      <c r="H149" s="8">
        <v>0</v>
      </c>
      <c r="I149" s="4">
        <v>0</v>
      </c>
    </row>
    <row r="150" spans="1:9" x14ac:dyDescent="0.2">
      <c r="A150" s="2">
        <v>13</v>
      </c>
      <c r="B150" s="1" t="s">
        <v>118</v>
      </c>
      <c r="C150" s="4">
        <v>15</v>
      </c>
      <c r="D150" s="8">
        <v>1.82</v>
      </c>
      <c r="E150" s="4">
        <v>13</v>
      </c>
      <c r="F150" s="8">
        <v>2.8</v>
      </c>
      <c r="G150" s="4">
        <v>2</v>
      </c>
      <c r="H150" s="8">
        <v>0.56999999999999995</v>
      </c>
      <c r="I150" s="4">
        <v>0</v>
      </c>
    </row>
    <row r="151" spans="1:9" x14ac:dyDescent="0.2">
      <c r="A151" s="2">
        <v>14</v>
      </c>
      <c r="B151" s="1" t="s">
        <v>121</v>
      </c>
      <c r="C151" s="4">
        <v>13</v>
      </c>
      <c r="D151" s="8">
        <v>1.58</v>
      </c>
      <c r="E151" s="4">
        <v>13</v>
      </c>
      <c r="F151" s="8">
        <v>2.8</v>
      </c>
      <c r="G151" s="4">
        <v>0</v>
      </c>
      <c r="H151" s="8">
        <v>0</v>
      </c>
      <c r="I151" s="4">
        <v>0</v>
      </c>
    </row>
    <row r="152" spans="1:9" x14ac:dyDescent="0.2">
      <c r="A152" s="2">
        <v>14</v>
      </c>
      <c r="B152" s="1" t="s">
        <v>133</v>
      </c>
      <c r="C152" s="4">
        <v>13</v>
      </c>
      <c r="D152" s="8">
        <v>1.58</v>
      </c>
      <c r="E152" s="4">
        <v>8</v>
      </c>
      <c r="F152" s="8">
        <v>1.72</v>
      </c>
      <c r="G152" s="4">
        <v>5</v>
      </c>
      <c r="H152" s="8">
        <v>1.43</v>
      </c>
      <c r="I152" s="4">
        <v>0</v>
      </c>
    </row>
    <row r="153" spans="1:9" x14ac:dyDescent="0.2">
      <c r="A153" s="2">
        <v>16</v>
      </c>
      <c r="B153" s="1" t="s">
        <v>108</v>
      </c>
      <c r="C153" s="4">
        <v>12</v>
      </c>
      <c r="D153" s="8">
        <v>1.46</v>
      </c>
      <c r="E153" s="4">
        <v>5</v>
      </c>
      <c r="F153" s="8">
        <v>1.08</v>
      </c>
      <c r="G153" s="4">
        <v>7</v>
      </c>
      <c r="H153" s="8">
        <v>2.0099999999999998</v>
      </c>
      <c r="I153" s="4">
        <v>0</v>
      </c>
    </row>
    <row r="154" spans="1:9" x14ac:dyDescent="0.2">
      <c r="A154" s="2">
        <v>16</v>
      </c>
      <c r="B154" s="1" t="s">
        <v>110</v>
      </c>
      <c r="C154" s="4">
        <v>12</v>
      </c>
      <c r="D154" s="8">
        <v>1.46</v>
      </c>
      <c r="E154" s="4">
        <v>5</v>
      </c>
      <c r="F154" s="8">
        <v>1.08</v>
      </c>
      <c r="G154" s="4">
        <v>7</v>
      </c>
      <c r="H154" s="8">
        <v>2.0099999999999998</v>
      </c>
      <c r="I154" s="4">
        <v>0</v>
      </c>
    </row>
    <row r="155" spans="1:9" x14ac:dyDescent="0.2">
      <c r="A155" s="2">
        <v>16</v>
      </c>
      <c r="B155" s="1" t="s">
        <v>111</v>
      </c>
      <c r="C155" s="4">
        <v>12</v>
      </c>
      <c r="D155" s="8">
        <v>1.46</v>
      </c>
      <c r="E155" s="4">
        <v>10</v>
      </c>
      <c r="F155" s="8">
        <v>2.15</v>
      </c>
      <c r="G155" s="4">
        <v>1</v>
      </c>
      <c r="H155" s="8">
        <v>0.28999999999999998</v>
      </c>
      <c r="I155" s="4">
        <v>1</v>
      </c>
    </row>
    <row r="156" spans="1:9" x14ac:dyDescent="0.2">
      <c r="A156" s="2">
        <v>16</v>
      </c>
      <c r="B156" s="1" t="s">
        <v>140</v>
      </c>
      <c r="C156" s="4">
        <v>12</v>
      </c>
      <c r="D156" s="8">
        <v>1.46</v>
      </c>
      <c r="E156" s="4">
        <v>7</v>
      </c>
      <c r="F156" s="8">
        <v>1.51</v>
      </c>
      <c r="G156" s="4">
        <v>5</v>
      </c>
      <c r="H156" s="8">
        <v>1.43</v>
      </c>
      <c r="I156" s="4">
        <v>0</v>
      </c>
    </row>
    <row r="157" spans="1:9" x14ac:dyDescent="0.2">
      <c r="A157" s="2">
        <v>20</v>
      </c>
      <c r="B157" s="1" t="s">
        <v>145</v>
      </c>
      <c r="C157" s="4">
        <v>11</v>
      </c>
      <c r="D157" s="8">
        <v>1.34</v>
      </c>
      <c r="E157" s="4">
        <v>8</v>
      </c>
      <c r="F157" s="8">
        <v>1.72</v>
      </c>
      <c r="G157" s="4">
        <v>3</v>
      </c>
      <c r="H157" s="8">
        <v>0.86</v>
      </c>
      <c r="I157" s="4">
        <v>0</v>
      </c>
    </row>
    <row r="158" spans="1:9" x14ac:dyDescent="0.2">
      <c r="A158" s="2">
        <v>20</v>
      </c>
      <c r="B158" s="1" t="s">
        <v>112</v>
      </c>
      <c r="C158" s="4">
        <v>11</v>
      </c>
      <c r="D158" s="8">
        <v>1.34</v>
      </c>
      <c r="E158" s="4">
        <v>8</v>
      </c>
      <c r="F158" s="8">
        <v>1.72</v>
      </c>
      <c r="G158" s="4">
        <v>3</v>
      </c>
      <c r="H158" s="8">
        <v>0.86</v>
      </c>
      <c r="I158" s="4">
        <v>0</v>
      </c>
    </row>
    <row r="159" spans="1:9" x14ac:dyDescent="0.2">
      <c r="A159" s="1"/>
      <c r="C159" s="4"/>
      <c r="D159" s="8"/>
      <c r="E159" s="4"/>
      <c r="F159" s="8"/>
      <c r="G159" s="4"/>
      <c r="H159" s="8"/>
      <c r="I159" s="4"/>
    </row>
    <row r="160" spans="1:9" x14ac:dyDescent="0.2">
      <c r="A160" s="1" t="s">
        <v>7</v>
      </c>
      <c r="C160" s="4"/>
      <c r="D160" s="8"/>
      <c r="E160" s="4"/>
      <c r="F160" s="8"/>
      <c r="G160" s="4"/>
      <c r="H160" s="8"/>
      <c r="I160" s="4"/>
    </row>
    <row r="161" spans="1:9" x14ac:dyDescent="0.2">
      <c r="A161" s="2">
        <v>1</v>
      </c>
      <c r="B161" s="1" t="s">
        <v>123</v>
      </c>
      <c r="C161" s="4">
        <v>107</v>
      </c>
      <c r="D161" s="8">
        <v>6.84</v>
      </c>
      <c r="E161" s="4">
        <v>97</v>
      </c>
      <c r="F161" s="8">
        <v>10.41</v>
      </c>
      <c r="G161" s="4">
        <v>10</v>
      </c>
      <c r="H161" s="8">
        <v>1.62</v>
      </c>
      <c r="I161" s="4">
        <v>0</v>
      </c>
    </row>
    <row r="162" spans="1:9" x14ac:dyDescent="0.2">
      <c r="A162" s="2">
        <v>2</v>
      </c>
      <c r="B162" s="1" t="s">
        <v>115</v>
      </c>
      <c r="C162" s="4">
        <v>71</v>
      </c>
      <c r="D162" s="8">
        <v>4.54</v>
      </c>
      <c r="E162" s="4">
        <v>56</v>
      </c>
      <c r="F162" s="8">
        <v>6.01</v>
      </c>
      <c r="G162" s="4">
        <v>15</v>
      </c>
      <c r="H162" s="8">
        <v>2.44</v>
      </c>
      <c r="I162" s="4">
        <v>0</v>
      </c>
    </row>
    <row r="163" spans="1:9" x14ac:dyDescent="0.2">
      <c r="A163" s="2">
        <v>3</v>
      </c>
      <c r="B163" s="1" t="s">
        <v>126</v>
      </c>
      <c r="C163" s="4">
        <v>56</v>
      </c>
      <c r="D163" s="8">
        <v>3.58</v>
      </c>
      <c r="E163" s="4">
        <v>49</v>
      </c>
      <c r="F163" s="8">
        <v>5.26</v>
      </c>
      <c r="G163" s="4">
        <v>7</v>
      </c>
      <c r="H163" s="8">
        <v>1.1399999999999999</v>
      </c>
      <c r="I163" s="4">
        <v>0</v>
      </c>
    </row>
    <row r="164" spans="1:9" x14ac:dyDescent="0.2">
      <c r="A164" s="2">
        <v>4</v>
      </c>
      <c r="B164" s="1" t="s">
        <v>107</v>
      </c>
      <c r="C164" s="4">
        <v>47</v>
      </c>
      <c r="D164" s="8">
        <v>3.01</v>
      </c>
      <c r="E164" s="4">
        <v>11</v>
      </c>
      <c r="F164" s="8">
        <v>1.18</v>
      </c>
      <c r="G164" s="4">
        <v>36</v>
      </c>
      <c r="H164" s="8">
        <v>5.84</v>
      </c>
      <c r="I164" s="4">
        <v>0</v>
      </c>
    </row>
    <row r="165" spans="1:9" x14ac:dyDescent="0.2">
      <c r="A165" s="2">
        <v>4</v>
      </c>
      <c r="B165" s="1" t="s">
        <v>124</v>
      </c>
      <c r="C165" s="4">
        <v>47</v>
      </c>
      <c r="D165" s="8">
        <v>3.01</v>
      </c>
      <c r="E165" s="4">
        <v>37</v>
      </c>
      <c r="F165" s="8">
        <v>3.97</v>
      </c>
      <c r="G165" s="4">
        <v>9</v>
      </c>
      <c r="H165" s="8">
        <v>1.46</v>
      </c>
      <c r="I165" s="4">
        <v>1</v>
      </c>
    </row>
    <row r="166" spans="1:9" x14ac:dyDescent="0.2">
      <c r="A166" s="2">
        <v>6</v>
      </c>
      <c r="B166" s="1" t="s">
        <v>122</v>
      </c>
      <c r="C166" s="4">
        <v>44</v>
      </c>
      <c r="D166" s="8">
        <v>2.81</v>
      </c>
      <c r="E166" s="4">
        <v>43</v>
      </c>
      <c r="F166" s="8">
        <v>4.6100000000000003</v>
      </c>
      <c r="G166" s="4">
        <v>1</v>
      </c>
      <c r="H166" s="8">
        <v>0.16</v>
      </c>
      <c r="I166" s="4">
        <v>0</v>
      </c>
    </row>
    <row r="167" spans="1:9" x14ac:dyDescent="0.2">
      <c r="A167" s="2">
        <v>7</v>
      </c>
      <c r="B167" s="1" t="s">
        <v>110</v>
      </c>
      <c r="C167" s="4">
        <v>36</v>
      </c>
      <c r="D167" s="8">
        <v>2.2999999999999998</v>
      </c>
      <c r="E167" s="4">
        <v>15</v>
      </c>
      <c r="F167" s="8">
        <v>1.61</v>
      </c>
      <c r="G167" s="4">
        <v>21</v>
      </c>
      <c r="H167" s="8">
        <v>3.41</v>
      </c>
      <c r="I167" s="4">
        <v>0</v>
      </c>
    </row>
    <row r="168" spans="1:9" x14ac:dyDescent="0.2">
      <c r="A168" s="2">
        <v>7</v>
      </c>
      <c r="B168" s="1" t="s">
        <v>112</v>
      </c>
      <c r="C168" s="4">
        <v>36</v>
      </c>
      <c r="D168" s="8">
        <v>2.2999999999999998</v>
      </c>
      <c r="E168" s="4">
        <v>27</v>
      </c>
      <c r="F168" s="8">
        <v>2.9</v>
      </c>
      <c r="G168" s="4">
        <v>9</v>
      </c>
      <c r="H168" s="8">
        <v>1.46</v>
      </c>
      <c r="I168" s="4">
        <v>0</v>
      </c>
    </row>
    <row r="169" spans="1:9" x14ac:dyDescent="0.2">
      <c r="A169" s="2">
        <v>9</v>
      </c>
      <c r="B169" s="1" t="s">
        <v>119</v>
      </c>
      <c r="C169" s="4">
        <v>31</v>
      </c>
      <c r="D169" s="8">
        <v>1.98</v>
      </c>
      <c r="E169" s="4">
        <v>27</v>
      </c>
      <c r="F169" s="8">
        <v>2.9</v>
      </c>
      <c r="G169" s="4">
        <v>4</v>
      </c>
      <c r="H169" s="8">
        <v>0.65</v>
      </c>
      <c r="I169" s="4">
        <v>0</v>
      </c>
    </row>
    <row r="170" spans="1:9" x14ac:dyDescent="0.2">
      <c r="A170" s="2">
        <v>9</v>
      </c>
      <c r="B170" s="1" t="s">
        <v>125</v>
      </c>
      <c r="C170" s="4">
        <v>31</v>
      </c>
      <c r="D170" s="8">
        <v>1.98</v>
      </c>
      <c r="E170" s="4">
        <v>29</v>
      </c>
      <c r="F170" s="8">
        <v>3.11</v>
      </c>
      <c r="G170" s="4">
        <v>2</v>
      </c>
      <c r="H170" s="8">
        <v>0.32</v>
      </c>
      <c r="I170" s="4">
        <v>0</v>
      </c>
    </row>
    <row r="171" spans="1:9" x14ac:dyDescent="0.2">
      <c r="A171" s="2">
        <v>11</v>
      </c>
      <c r="B171" s="1" t="s">
        <v>109</v>
      </c>
      <c r="C171" s="4">
        <v>30</v>
      </c>
      <c r="D171" s="8">
        <v>1.92</v>
      </c>
      <c r="E171" s="4">
        <v>15</v>
      </c>
      <c r="F171" s="8">
        <v>1.61</v>
      </c>
      <c r="G171" s="4">
        <v>15</v>
      </c>
      <c r="H171" s="8">
        <v>2.44</v>
      </c>
      <c r="I171" s="4">
        <v>0</v>
      </c>
    </row>
    <row r="172" spans="1:9" x14ac:dyDescent="0.2">
      <c r="A172" s="2">
        <v>12</v>
      </c>
      <c r="B172" s="1" t="s">
        <v>108</v>
      </c>
      <c r="C172" s="4">
        <v>29</v>
      </c>
      <c r="D172" s="8">
        <v>1.85</v>
      </c>
      <c r="E172" s="4">
        <v>9</v>
      </c>
      <c r="F172" s="8">
        <v>0.97</v>
      </c>
      <c r="G172" s="4">
        <v>20</v>
      </c>
      <c r="H172" s="8">
        <v>3.25</v>
      </c>
      <c r="I172" s="4">
        <v>0</v>
      </c>
    </row>
    <row r="173" spans="1:9" x14ac:dyDescent="0.2">
      <c r="A173" s="2">
        <v>13</v>
      </c>
      <c r="B173" s="1" t="s">
        <v>141</v>
      </c>
      <c r="C173" s="4">
        <v>28</v>
      </c>
      <c r="D173" s="8">
        <v>1.79</v>
      </c>
      <c r="E173" s="4">
        <v>17</v>
      </c>
      <c r="F173" s="8">
        <v>1.82</v>
      </c>
      <c r="G173" s="4">
        <v>11</v>
      </c>
      <c r="H173" s="8">
        <v>1.79</v>
      </c>
      <c r="I173" s="4">
        <v>0</v>
      </c>
    </row>
    <row r="174" spans="1:9" x14ac:dyDescent="0.2">
      <c r="A174" s="2">
        <v>13</v>
      </c>
      <c r="B174" s="1" t="s">
        <v>120</v>
      </c>
      <c r="C174" s="4">
        <v>28</v>
      </c>
      <c r="D174" s="8">
        <v>1.79</v>
      </c>
      <c r="E174" s="4">
        <v>28</v>
      </c>
      <c r="F174" s="8">
        <v>3</v>
      </c>
      <c r="G174" s="4">
        <v>0</v>
      </c>
      <c r="H174" s="8">
        <v>0</v>
      </c>
      <c r="I174" s="4">
        <v>0</v>
      </c>
    </row>
    <row r="175" spans="1:9" x14ac:dyDescent="0.2">
      <c r="A175" s="2">
        <v>15</v>
      </c>
      <c r="B175" s="1" t="s">
        <v>114</v>
      </c>
      <c r="C175" s="4">
        <v>27</v>
      </c>
      <c r="D175" s="8">
        <v>1.73</v>
      </c>
      <c r="E175" s="4">
        <v>17</v>
      </c>
      <c r="F175" s="8">
        <v>1.82</v>
      </c>
      <c r="G175" s="4">
        <v>10</v>
      </c>
      <c r="H175" s="8">
        <v>1.62</v>
      </c>
      <c r="I175" s="4">
        <v>0</v>
      </c>
    </row>
    <row r="176" spans="1:9" x14ac:dyDescent="0.2">
      <c r="A176" s="2">
        <v>15</v>
      </c>
      <c r="B176" s="1" t="s">
        <v>118</v>
      </c>
      <c r="C176" s="4">
        <v>27</v>
      </c>
      <c r="D176" s="8">
        <v>1.73</v>
      </c>
      <c r="E176" s="4">
        <v>22</v>
      </c>
      <c r="F176" s="8">
        <v>2.36</v>
      </c>
      <c r="G176" s="4">
        <v>5</v>
      </c>
      <c r="H176" s="8">
        <v>0.81</v>
      </c>
      <c r="I176" s="4">
        <v>0</v>
      </c>
    </row>
    <row r="177" spans="1:9" x14ac:dyDescent="0.2">
      <c r="A177" s="2">
        <v>17</v>
      </c>
      <c r="B177" s="1" t="s">
        <v>111</v>
      </c>
      <c r="C177" s="4">
        <v>24</v>
      </c>
      <c r="D177" s="8">
        <v>1.53</v>
      </c>
      <c r="E177" s="4">
        <v>20</v>
      </c>
      <c r="F177" s="8">
        <v>2.15</v>
      </c>
      <c r="G177" s="4">
        <v>4</v>
      </c>
      <c r="H177" s="8">
        <v>0.65</v>
      </c>
      <c r="I177" s="4">
        <v>0</v>
      </c>
    </row>
    <row r="178" spans="1:9" x14ac:dyDescent="0.2">
      <c r="A178" s="2">
        <v>17</v>
      </c>
      <c r="B178" s="1" t="s">
        <v>140</v>
      </c>
      <c r="C178" s="4">
        <v>24</v>
      </c>
      <c r="D178" s="8">
        <v>1.53</v>
      </c>
      <c r="E178" s="4">
        <v>17</v>
      </c>
      <c r="F178" s="8">
        <v>1.82</v>
      </c>
      <c r="G178" s="4">
        <v>7</v>
      </c>
      <c r="H178" s="8">
        <v>1.1399999999999999</v>
      </c>
      <c r="I178" s="4">
        <v>0</v>
      </c>
    </row>
    <row r="179" spans="1:9" x14ac:dyDescent="0.2">
      <c r="A179" s="2">
        <v>19</v>
      </c>
      <c r="B179" s="1" t="s">
        <v>116</v>
      </c>
      <c r="C179" s="4">
        <v>22</v>
      </c>
      <c r="D179" s="8">
        <v>1.41</v>
      </c>
      <c r="E179" s="4">
        <v>10</v>
      </c>
      <c r="F179" s="8">
        <v>1.07</v>
      </c>
      <c r="G179" s="4">
        <v>10</v>
      </c>
      <c r="H179" s="8">
        <v>1.62</v>
      </c>
      <c r="I179" s="4">
        <v>0</v>
      </c>
    </row>
    <row r="180" spans="1:9" x14ac:dyDescent="0.2">
      <c r="A180" s="2">
        <v>20</v>
      </c>
      <c r="B180" s="1" t="s">
        <v>128</v>
      </c>
      <c r="C180" s="4">
        <v>20</v>
      </c>
      <c r="D180" s="8">
        <v>1.28</v>
      </c>
      <c r="E180" s="4">
        <v>2</v>
      </c>
      <c r="F180" s="8">
        <v>0.21</v>
      </c>
      <c r="G180" s="4">
        <v>18</v>
      </c>
      <c r="H180" s="8">
        <v>2.92</v>
      </c>
      <c r="I180" s="4">
        <v>0</v>
      </c>
    </row>
    <row r="181" spans="1:9" x14ac:dyDescent="0.2">
      <c r="A181" s="1"/>
      <c r="C181" s="4"/>
      <c r="D181" s="8"/>
      <c r="E181" s="4"/>
      <c r="F181" s="8"/>
      <c r="G181" s="4"/>
      <c r="H181" s="8"/>
      <c r="I181" s="4"/>
    </row>
    <row r="182" spans="1:9" x14ac:dyDescent="0.2">
      <c r="A182" s="1" t="s">
        <v>8</v>
      </c>
      <c r="C182" s="4"/>
      <c r="D182" s="8"/>
      <c r="E182" s="4"/>
      <c r="F182" s="8"/>
      <c r="G182" s="4"/>
      <c r="H182" s="8"/>
      <c r="I182" s="4"/>
    </row>
    <row r="183" spans="1:9" x14ac:dyDescent="0.2">
      <c r="A183" s="2">
        <v>1</v>
      </c>
      <c r="B183" s="1" t="s">
        <v>117</v>
      </c>
      <c r="C183" s="4">
        <v>124</v>
      </c>
      <c r="D183" s="8">
        <v>7.75</v>
      </c>
      <c r="E183" s="4">
        <v>111</v>
      </c>
      <c r="F183" s="8">
        <v>11.81</v>
      </c>
      <c r="G183" s="4">
        <v>13</v>
      </c>
      <c r="H183" s="8">
        <v>2.0299999999999998</v>
      </c>
      <c r="I183" s="4">
        <v>0</v>
      </c>
    </row>
    <row r="184" spans="1:9" x14ac:dyDescent="0.2">
      <c r="A184" s="2">
        <v>2</v>
      </c>
      <c r="B184" s="1" t="s">
        <v>119</v>
      </c>
      <c r="C184" s="4">
        <v>75</v>
      </c>
      <c r="D184" s="8">
        <v>4.68</v>
      </c>
      <c r="E184" s="4">
        <v>64</v>
      </c>
      <c r="F184" s="8">
        <v>6.81</v>
      </c>
      <c r="G184" s="4">
        <v>11</v>
      </c>
      <c r="H184" s="8">
        <v>1.72</v>
      </c>
      <c r="I184" s="4">
        <v>0</v>
      </c>
    </row>
    <row r="185" spans="1:9" x14ac:dyDescent="0.2">
      <c r="A185" s="2">
        <v>3</v>
      </c>
      <c r="B185" s="1" t="s">
        <v>109</v>
      </c>
      <c r="C185" s="4">
        <v>47</v>
      </c>
      <c r="D185" s="8">
        <v>2.94</v>
      </c>
      <c r="E185" s="4">
        <v>27</v>
      </c>
      <c r="F185" s="8">
        <v>2.87</v>
      </c>
      <c r="G185" s="4">
        <v>20</v>
      </c>
      <c r="H185" s="8">
        <v>3.13</v>
      </c>
      <c r="I185" s="4">
        <v>0</v>
      </c>
    </row>
    <row r="186" spans="1:9" x14ac:dyDescent="0.2">
      <c r="A186" s="2">
        <v>4</v>
      </c>
      <c r="B186" s="1" t="s">
        <v>123</v>
      </c>
      <c r="C186" s="4">
        <v>45</v>
      </c>
      <c r="D186" s="8">
        <v>2.81</v>
      </c>
      <c r="E186" s="4">
        <v>44</v>
      </c>
      <c r="F186" s="8">
        <v>4.68</v>
      </c>
      <c r="G186" s="4">
        <v>1</v>
      </c>
      <c r="H186" s="8">
        <v>0.16</v>
      </c>
      <c r="I186" s="4">
        <v>0</v>
      </c>
    </row>
    <row r="187" spans="1:9" x14ac:dyDescent="0.2">
      <c r="A187" s="2">
        <v>5</v>
      </c>
      <c r="B187" s="1" t="s">
        <v>107</v>
      </c>
      <c r="C187" s="4">
        <v>42</v>
      </c>
      <c r="D187" s="8">
        <v>2.62</v>
      </c>
      <c r="E187" s="4">
        <v>12</v>
      </c>
      <c r="F187" s="8">
        <v>1.28</v>
      </c>
      <c r="G187" s="4">
        <v>30</v>
      </c>
      <c r="H187" s="8">
        <v>4.6900000000000004</v>
      </c>
      <c r="I187" s="4">
        <v>0</v>
      </c>
    </row>
    <row r="188" spans="1:9" x14ac:dyDescent="0.2">
      <c r="A188" s="2">
        <v>5</v>
      </c>
      <c r="B188" s="1" t="s">
        <v>118</v>
      </c>
      <c r="C188" s="4">
        <v>42</v>
      </c>
      <c r="D188" s="8">
        <v>2.62</v>
      </c>
      <c r="E188" s="4">
        <v>35</v>
      </c>
      <c r="F188" s="8">
        <v>3.72</v>
      </c>
      <c r="G188" s="4">
        <v>7</v>
      </c>
      <c r="H188" s="8">
        <v>1.0900000000000001</v>
      </c>
      <c r="I188" s="4">
        <v>0</v>
      </c>
    </row>
    <row r="189" spans="1:9" x14ac:dyDescent="0.2">
      <c r="A189" s="2">
        <v>7</v>
      </c>
      <c r="B189" s="1" t="s">
        <v>114</v>
      </c>
      <c r="C189" s="4">
        <v>40</v>
      </c>
      <c r="D189" s="8">
        <v>2.5</v>
      </c>
      <c r="E189" s="4">
        <v>32</v>
      </c>
      <c r="F189" s="8">
        <v>3.4</v>
      </c>
      <c r="G189" s="4">
        <v>8</v>
      </c>
      <c r="H189" s="8">
        <v>1.25</v>
      </c>
      <c r="I189" s="4">
        <v>0</v>
      </c>
    </row>
    <row r="190" spans="1:9" x14ac:dyDescent="0.2">
      <c r="A190" s="2">
        <v>8</v>
      </c>
      <c r="B190" s="1" t="s">
        <v>146</v>
      </c>
      <c r="C190" s="4">
        <v>38</v>
      </c>
      <c r="D190" s="8">
        <v>2.37</v>
      </c>
      <c r="E190" s="4">
        <v>32</v>
      </c>
      <c r="F190" s="8">
        <v>3.4</v>
      </c>
      <c r="G190" s="4">
        <v>6</v>
      </c>
      <c r="H190" s="8">
        <v>0.94</v>
      </c>
      <c r="I190" s="4">
        <v>0</v>
      </c>
    </row>
    <row r="191" spans="1:9" x14ac:dyDescent="0.2">
      <c r="A191" s="2">
        <v>8</v>
      </c>
      <c r="B191" s="1" t="s">
        <v>122</v>
      </c>
      <c r="C191" s="4">
        <v>38</v>
      </c>
      <c r="D191" s="8">
        <v>2.37</v>
      </c>
      <c r="E191" s="4">
        <v>38</v>
      </c>
      <c r="F191" s="8">
        <v>4.04</v>
      </c>
      <c r="G191" s="4">
        <v>0</v>
      </c>
      <c r="H191" s="8">
        <v>0</v>
      </c>
      <c r="I191" s="4">
        <v>0</v>
      </c>
    </row>
    <row r="192" spans="1:9" x14ac:dyDescent="0.2">
      <c r="A192" s="2">
        <v>10</v>
      </c>
      <c r="B192" s="1" t="s">
        <v>145</v>
      </c>
      <c r="C192" s="4">
        <v>36</v>
      </c>
      <c r="D192" s="8">
        <v>2.25</v>
      </c>
      <c r="E192" s="4">
        <v>28</v>
      </c>
      <c r="F192" s="8">
        <v>2.98</v>
      </c>
      <c r="G192" s="4">
        <v>8</v>
      </c>
      <c r="H192" s="8">
        <v>1.25</v>
      </c>
      <c r="I192" s="4">
        <v>0</v>
      </c>
    </row>
    <row r="193" spans="1:9" x14ac:dyDescent="0.2">
      <c r="A193" s="2">
        <v>11</v>
      </c>
      <c r="B193" s="1" t="s">
        <v>108</v>
      </c>
      <c r="C193" s="4">
        <v>32</v>
      </c>
      <c r="D193" s="8">
        <v>2</v>
      </c>
      <c r="E193" s="4">
        <v>10</v>
      </c>
      <c r="F193" s="8">
        <v>1.06</v>
      </c>
      <c r="G193" s="4">
        <v>22</v>
      </c>
      <c r="H193" s="8">
        <v>3.44</v>
      </c>
      <c r="I193" s="4">
        <v>0</v>
      </c>
    </row>
    <row r="194" spans="1:9" x14ac:dyDescent="0.2">
      <c r="A194" s="2">
        <v>11</v>
      </c>
      <c r="B194" s="1" t="s">
        <v>111</v>
      </c>
      <c r="C194" s="4">
        <v>32</v>
      </c>
      <c r="D194" s="8">
        <v>2</v>
      </c>
      <c r="E194" s="4">
        <v>21</v>
      </c>
      <c r="F194" s="8">
        <v>2.23</v>
      </c>
      <c r="G194" s="4">
        <v>10</v>
      </c>
      <c r="H194" s="8">
        <v>1.56</v>
      </c>
      <c r="I194" s="4">
        <v>1</v>
      </c>
    </row>
    <row r="195" spans="1:9" x14ac:dyDescent="0.2">
      <c r="A195" s="2">
        <v>11</v>
      </c>
      <c r="B195" s="1" t="s">
        <v>124</v>
      </c>
      <c r="C195" s="4">
        <v>32</v>
      </c>
      <c r="D195" s="8">
        <v>2</v>
      </c>
      <c r="E195" s="4">
        <v>22</v>
      </c>
      <c r="F195" s="8">
        <v>2.34</v>
      </c>
      <c r="G195" s="4">
        <v>10</v>
      </c>
      <c r="H195" s="8">
        <v>1.56</v>
      </c>
      <c r="I195" s="4">
        <v>0</v>
      </c>
    </row>
    <row r="196" spans="1:9" x14ac:dyDescent="0.2">
      <c r="A196" s="2">
        <v>14</v>
      </c>
      <c r="B196" s="1" t="s">
        <v>125</v>
      </c>
      <c r="C196" s="4">
        <v>28</v>
      </c>
      <c r="D196" s="8">
        <v>1.75</v>
      </c>
      <c r="E196" s="4">
        <v>27</v>
      </c>
      <c r="F196" s="8">
        <v>2.87</v>
      </c>
      <c r="G196" s="4">
        <v>1</v>
      </c>
      <c r="H196" s="8">
        <v>0.16</v>
      </c>
      <c r="I196" s="4">
        <v>0</v>
      </c>
    </row>
    <row r="197" spans="1:9" x14ac:dyDescent="0.2">
      <c r="A197" s="2">
        <v>15</v>
      </c>
      <c r="B197" s="1" t="s">
        <v>147</v>
      </c>
      <c r="C197" s="4">
        <v>25</v>
      </c>
      <c r="D197" s="8">
        <v>1.56</v>
      </c>
      <c r="E197" s="4">
        <v>5</v>
      </c>
      <c r="F197" s="8">
        <v>0.53</v>
      </c>
      <c r="G197" s="4">
        <v>9</v>
      </c>
      <c r="H197" s="8">
        <v>1.41</v>
      </c>
      <c r="I197" s="4">
        <v>0</v>
      </c>
    </row>
    <row r="198" spans="1:9" x14ac:dyDescent="0.2">
      <c r="A198" s="2">
        <v>16</v>
      </c>
      <c r="B198" s="1" t="s">
        <v>110</v>
      </c>
      <c r="C198" s="4">
        <v>24</v>
      </c>
      <c r="D198" s="8">
        <v>1.5</v>
      </c>
      <c r="E198" s="4">
        <v>14</v>
      </c>
      <c r="F198" s="8">
        <v>1.49</v>
      </c>
      <c r="G198" s="4">
        <v>10</v>
      </c>
      <c r="H198" s="8">
        <v>1.56</v>
      </c>
      <c r="I198" s="4">
        <v>0</v>
      </c>
    </row>
    <row r="199" spans="1:9" x14ac:dyDescent="0.2">
      <c r="A199" s="2">
        <v>16</v>
      </c>
      <c r="B199" s="1" t="s">
        <v>136</v>
      </c>
      <c r="C199" s="4">
        <v>24</v>
      </c>
      <c r="D199" s="8">
        <v>1.5</v>
      </c>
      <c r="E199" s="4">
        <v>19</v>
      </c>
      <c r="F199" s="8">
        <v>2.02</v>
      </c>
      <c r="G199" s="4">
        <v>5</v>
      </c>
      <c r="H199" s="8">
        <v>0.78</v>
      </c>
      <c r="I199" s="4">
        <v>0</v>
      </c>
    </row>
    <row r="200" spans="1:9" x14ac:dyDescent="0.2">
      <c r="A200" s="2">
        <v>18</v>
      </c>
      <c r="B200" s="1" t="s">
        <v>116</v>
      </c>
      <c r="C200" s="4">
        <v>23</v>
      </c>
      <c r="D200" s="8">
        <v>1.44</v>
      </c>
      <c r="E200" s="4">
        <v>9</v>
      </c>
      <c r="F200" s="8">
        <v>0.96</v>
      </c>
      <c r="G200" s="4">
        <v>13</v>
      </c>
      <c r="H200" s="8">
        <v>2.0299999999999998</v>
      </c>
      <c r="I200" s="4">
        <v>0</v>
      </c>
    </row>
    <row r="201" spans="1:9" x14ac:dyDescent="0.2">
      <c r="A201" s="2">
        <v>19</v>
      </c>
      <c r="B201" s="1" t="s">
        <v>134</v>
      </c>
      <c r="C201" s="4">
        <v>21</v>
      </c>
      <c r="D201" s="8">
        <v>1.31</v>
      </c>
      <c r="E201" s="4">
        <v>12</v>
      </c>
      <c r="F201" s="8">
        <v>1.28</v>
      </c>
      <c r="G201" s="4">
        <v>9</v>
      </c>
      <c r="H201" s="8">
        <v>1.41</v>
      </c>
      <c r="I201" s="4">
        <v>0</v>
      </c>
    </row>
    <row r="202" spans="1:9" x14ac:dyDescent="0.2">
      <c r="A202" s="2">
        <v>19</v>
      </c>
      <c r="B202" s="1" t="s">
        <v>126</v>
      </c>
      <c r="C202" s="4">
        <v>21</v>
      </c>
      <c r="D202" s="8">
        <v>1.31</v>
      </c>
      <c r="E202" s="4">
        <v>16</v>
      </c>
      <c r="F202" s="8">
        <v>1.7</v>
      </c>
      <c r="G202" s="4">
        <v>5</v>
      </c>
      <c r="H202" s="8">
        <v>0.78</v>
      </c>
      <c r="I202" s="4">
        <v>0</v>
      </c>
    </row>
    <row r="203" spans="1:9" x14ac:dyDescent="0.2">
      <c r="A203" s="1"/>
      <c r="C203" s="4"/>
      <c r="D203" s="8"/>
      <c r="E203" s="4"/>
      <c r="F203" s="8"/>
      <c r="G203" s="4"/>
      <c r="H203" s="8"/>
      <c r="I203" s="4"/>
    </row>
    <row r="204" spans="1:9" x14ac:dyDescent="0.2">
      <c r="A204" s="1" t="s">
        <v>9</v>
      </c>
      <c r="C204" s="4"/>
      <c r="D204" s="8"/>
      <c r="E204" s="4"/>
      <c r="F204" s="8"/>
      <c r="G204" s="4"/>
      <c r="H204" s="8"/>
      <c r="I204" s="4"/>
    </row>
    <row r="205" spans="1:9" x14ac:dyDescent="0.2">
      <c r="A205" s="2">
        <v>1</v>
      </c>
      <c r="B205" s="1" t="s">
        <v>115</v>
      </c>
      <c r="C205" s="4">
        <v>202</v>
      </c>
      <c r="D205" s="8">
        <v>11.36</v>
      </c>
      <c r="E205" s="4">
        <v>177</v>
      </c>
      <c r="F205" s="8">
        <v>16.25</v>
      </c>
      <c r="G205" s="4">
        <v>25</v>
      </c>
      <c r="H205" s="8">
        <v>3.68</v>
      </c>
      <c r="I205" s="4">
        <v>0</v>
      </c>
    </row>
    <row r="206" spans="1:9" x14ac:dyDescent="0.2">
      <c r="A206" s="2">
        <v>2</v>
      </c>
      <c r="B206" s="1" t="s">
        <v>123</v>
      </c>
      <c r="C206" s="4">
        <v>116</v>
      </c>
      <c r="D206" s="8">
        <v>6.52</v>
      </c>
      <c r="E206" s="4">
        <v>107</v>
      </c>
      <c r="F206" s="8">
        <v>9.83</v>
      </c>
      <c r="G206" s="4">
        <v>9</v>
      </c>
      <c r="H206" s="8">
        <v>1.32</v>
      </c>
      <c r="I206" s="4">
        <v>0</v>
      </c>
    </row>
    <row r="207" spans="1:9" x14ac:dyDescent="0.2">
      <c r="A207" s="2">
        <v>3</v>
      </c>
      <c r="B207" s="1" t="s">
        <v>124</v>
      </c>
      <c r="C207" s="4">
        <v>59</v>
      </c>
      <c r="D207" s="8">
        <v>3.32</v>
      </c>
      <c r="E207" s="4">
        <v>55</v>
      </c>
      <c r="F207" s="8">
        <v>5.05</v>
      </c>
      <c r="G207" s="4">
        <v>4</v>
      </c>
      <c r="H207" s="8">
        <v>0.59</v>
      </c>
      <c r="I207" s="4">
        <v>0</v>
      </c>
    </row>
    <row r="208" spans="1:9" x14ac:dyDescent="0.2">
      <c r="A208" s="2">
        <v>4</v>
      </c>
      <c r="B208" s="1" t="s">
        <v>125</v>
      </c>
      <c r="C208" s="4">
        <v>52</v>
      </c>
      <c r="D208" s="8">
        <v>2.92</v>
      </c>
      <c r="E208" s="4">
        <v>48</v>
      </c>
      <c r="F208" s="8">
        <v>4.41</v>
      </c>
      <c r="G208" s="4">
        <v>4</v>
      </c>
      <c r="H208" s="8">
        <v>0.59</v>
      </c>
      <c r="I208" s="4">
        <v>0</v>
      </c>
    </row>
    <row r="209" spans="1:9" x14ac:dyDescent="0.2">
      <c r="A209" s="2">
        <v>5</v>
      </c>
      <c r="B209" s="1" t="s">
        <v>107</v>
      </c>
      <c r="C209" s="4">
        <v>49</v>
      </c>
      <c r="D209" s="8">
        <v>2.76</v>
      </c>
      <c r="E209" s="4">
        <v>9</v>
      </c>
      <c r="F209" s="8">
        <v>0.83</v>
      </c>
      <c r="G209" s="4">
        <v>40</v>
      </c>
      <c r="H209" s="8">
        <v>5.88</v>
      </c>
      <c r="I209" s="4">
        <v>0</v>
      </c>
    </row>
    <row r="210" spans="1:9" x14ac:dyDescent="0.2">
      <c r="A210" s="2">
        <v>6</v>
      </c>
      <c r="B210" s="1" t="s">
        <v>119</v>
      </c>
      <c r="C210" s="4">
        <v>46</v>
      </c>
      <c r="D210" s="8">
        <v>2.59</v>
      </c>
      <c r="E210" s="4">
        <v>41</v>
      </c>
      <c r="F210" s="8">
        <v>3.76</v>
      </c>
      <c r="G210" s="4">
        <v>5</v>
      </c>
      <c r="H210" s="8">
        <v>0.74</v>
      </c>
      <c r="I210" s="4">
        <v>0</v>
      </c>
    </row>
    <row r="211" spans="1:9" x14ac:dyDescent="0.2">
      <c r="A211" s="2">
        <v>7</v>
      </c>
      <c r="B211" s="1" t="s">
        <v>120</v>
      </c>
      <c r="C211" s="4">
        <v>42</v>
      </c>
      <c r="D211" s="8">
        <v>2.36</v>
      </c>
      <c r="E211" s="4">
        <v>39</v>
      </c>
      <c r="F211" s="8">
        <v>3.58</v>
      </c>
      <c r="G211" s="4">
        <v>3</v>
      </c>
      <c r="H211" s="8">
        <v>0.44</v>
      </c>
      <c r="I211" s="4">
        <v>0</v>
      </c>
    </row>
    <row r="212" spans="1:9" x14ac:dyDescent="0.2">
      <c r="A212" s="2">
        <v>8</v>
      </c>
      <c r="B212" s="1" t="s">
        <v>127</v>
      </c>
      <c r="C212" s="4">
        <v>41</v>
      </c>
      <c r="D212" s="8">
        <v>2.31</v>
      </c>
      <c r="E212" s="4">
        <v>17</v>
      </c>
      <c r="F212" s="8">
        <v>1.56</v>
      </c>
      <c r="G212" s="4">
        <v>24</v>
      </c>
      <c r="H212" s="8">
        <v>3.53</v>
      </c>
      <c r="I212" s="4">
        <v>0</v>
      </c>
    </row>
    <row r="213" spans="1:9" x14ac:dyDescent="0.2">
      <c r="A213" s="2">
        <v>9</v>
      </c>
      <c r="B213" s="1" t="s">
        <v>108</v>
      </c>
      <c r="C213" s="4">
        <v>40</v>
      </c>
      <c r="D213" s="8">
        <v>2.25</v>
      </c>
      <c r="E213" s="4">
        <v>10</v>
      </c>
      <c r="F213" s="8">
        <v>0.92</v>
      </c>
      <c r="G213" s="4">
        <v>30</v>
      </c>
      <c r="H213" s="8">
        <v>4.41</v>
      </c>
      <c r="I213" s="4">
        <v>0</v>
      </c>
    </row>
    <row r="214" spans="1:9" x14ac:dyDescent="0.2">
      <c r="A214" s="2">
        <v>10</v>
      </c>
      <c r="B214" s="1" t="s">
        <v>122</v>
      </c>
      <c r="C214" s="4">
        <v>39</v>
      </c>
      <c r="D214" s="8">
        <v>2.19</v>
      </c>
      <c r="E214" s="4">
        <v>38</v>
      </c>
      <c r="F214" s="8">
        <v>3.49</v>
      </c>
      <c r="G214" s="4">
        <v>1</v>
      </c>
      <c r="H214" s="8">
        <v>0.15</v>
      </c>
      <c r="I214" s="4">
        <v>0</v>
      </c>
    </row>
    <row r="215" spans="1:9" x14ac:dyDescent="0.2">
      <c r="A215" s="2">
        <v>11</v>
      </c>
      <c r="B215" s="1" t="s">
        <v>112</v>
      </c>
      <c r="C215" s="4">
        <v>38</v>
      </c>
      <c r="D215" s="8">
        <v>2.14</v>
      </c>
      <c r="E215" s="4">
        <v>26</v>
      </c>
      <c r="F215" s="8">
        <v>2.39</v>
      </c>
      <c r="G215" s="4">
        <v>12</v>
      </c>
      <c r="H215" s="8">
        <v>1.76</v>
      </c>
      <c r="I215" s="4">
        <v>0</v>
      </c>
    </row>
    <row r="216" spans="1:9" x14ac:dyDescent="0.2">
      <c r="A216" s="2">
        <v>12</v>
      </c>
      <c r="B216" s="1" t="s">
        <v>126</v>
      </c>
      <c r="C216" s="4">
        <v>36</v>
      </c>
      <c r="D216" s="8">
        <v>2.02</v>
      </c>
      <c r="E216" s="4">
        <v>24</v>
      </c>
      <c r="F216" s="8">
        <v>2.2000000000000002</v>
      </c>
      <c r="G216" s="4">
        <v>12</v>
      </c>
      <c r="H216" s="8">
        <v>1.76</v>
      </c>
      <c r="I216" s="4">
        <v>0</v>
      </c>
    </row>
    <row r="217" spans="1:9" x14ac:dyDescent="0.2">
      <c r="A217" s="2">
        <v>13</v>
      </c>
      <c r="B217" s="1" t="s">
        <v>114</v>
      </c>
      <c r="C217" s="4">
        <v>34</v>
      </c>
      <c r="D217" s="8">
        <v>1.91</v>
      </c>
      <c r="E217" s="4">
        <v>19</v>
      </c>
      <c r="F217" s="8">
        <v>1.74</v>
      </c>
      <c r="G217" s="4">
        <v>15</v>
      </c>
      <c r="H217" s="8">
        <v>2.21</v>
      </c>
      <c r="I217" s="4">
        <v>0</v>
      </c>
    </row>
    <row r="218" spans="1:9" x14ac:dyDescent="0.2">
      <c r="A218" s="2">
        <v>14</v>
      </c>
      <c r="B218" s="1" t="s">
        <v>110</v>
      </c>
      <c r="C218" s="4">
        <v>33</v>
      </c>
      <c r="D218" s="8">
        <v>1.86</v>
      </c>
      <c r="E218" s="4">
        <v>9</v>
      </c>
      <c r="F218" s="8">
        <v>0.83</v>
      </c>
      <c r="G218" s="4">
        <v>24</v>
      </c>
      <c r="H218" s="8">
        <v>3.53</v>
      </c>
      <c r="I218" s="4">
        <v>0</v>
      </c>
    </row>
    <row r="219" spans="1:9" x14ac:dyDescent="0.2">
      <c r="A219" s="2">
        <v>15</v>
      </c>
      <c r="B219" s="1" t="s">
        <v>113</v>
      </c>
      <c r="C219" s="4">
        <v>32</v>
      </c>
      <c r="D219" s="8">
        <v>1.8</v>
      </c>
      <c r="E219" s="4">
        <v>18</v>
      </c>
      <c r="F219" s="8">
        <v>1.65</v>
      </c>
      <c r="G219" s="4">
        <v>14</v>
      </c>
      <c r="H219" s="8">
        <v>2.06</v>
      </c>
      <c r="I219" s="4">
        <v>0</v>
      </c>
    </row>
    <row r="220" spans="1:9" x14ac:dyDescent="0.2">
      <c r="A220" s="2">
        <v>16</v>
      </c>
      <c r="B220" s="1" t="s">
        <v>134</v>
      </c>
      <c r="C220" s="4">
        <v>30</v>
      </c>
      <c r="D220" s="8">
        <v>1.69</v>
      </c>
      <c r="E220" s="4">
        <v>15</v>
      </c>
      <c r="F220" s="8">
        <v>1.38</v>
      </c>
      <c r="G220" s="4">
        <v>15</v>
      </c>
      <c r="H220" s="8">
        <v>2.21</v>
      </c>
      <c r="I220" s="4">
        <v>0</v>
      </c>
    </row>
    <row r="221" spans="1:9" x14ac:dyDescent="0.2">
      <c r="A221" s="2">
        <v>17</v>
      </c>
      <c r="B221" s="1" t="s">
        <v>116</v>
      </c>
      <c r="C221" s="4">
        <v>29</v>
      </c>
      <c r="D221" s="8">
        <v>1.63</v>
      </c>
      <c r="E221" s="4">
        <v>17</v>
      </c>
      <c r="F221" s="8">
        <v>1.56</v>
      </c>
      <c r="G221" s="4">
        <v>12</v>
      </c>
      <c r="H221" s="8">
        <v>1.76</v>
      </c>
      <c r="I221" s="4">
        <v>0</v>
      </c>
    </row>
    <row r="222" spans="1:9" x14ac:dyDescent="0.2">
      <c r="A222" s="2">
        <v>17</v>
      </c>
      <c r="B222" s="1" t="s">
        <v>140</v>
      </c>
      <c r="C222" s="4">
        <v>29</v>
      </c>
      <c r="D222" s="8">
        <v>1.63</v>
      </c>
      <c r="E222" s="4">
        <v>16</v>
      </c>
      <c r="F222" s="8">
        <v>1.47</v>
      </c>
      <c r="G222" s="4">
        <v>13</v>
      </c>
      <c r="H222" s="8">
        <v>1.91</v>
      </c>
      <c r="I222" s="4">
        <v>0</v>
      </c>
    </row>
    <row r="223" spans="1:9" x14ac:dyDescent="0.2">
      <c r="A223" s="2">
        <v>19</v>
      </c>
      <c r="B223" s="1" t="s">
        <v>109</v>
      </c>
      <c r="C223" s="4">
        <v>27</v>
      </c>
      <c r="D223" s="8">
        <v>1.52</v>
      </c>
      <c r="E223" s="4">
        <v>15</v>
      </c>
      <c r="F223" s="8">
        <v>1.38</v>
      </c>
      <c r="G223" s="4">
        <v>12</v>
      </c>
      <c r="H223" s="8">
        <v>1.76</v>
      </c>
      <c r="I223" s="4">
        <v>0</v>
      </c>
    </row>
    <row r="224" spans="1:9" x14ac:dyDescent="0.2">
      <c r="A224" s="2">
        <v>20</v>
      </c>
      <c r="B224" s="1" t="s">
        <v>141</v>
      </c>
      <c r="C224" s="4">
        <v>24</v>
      </c>
      <c r="D224" s="8">
        <v>1.35</v>
      </c>
      <c r="E224" s="4">
        <v>10</v>
      </c>
      <c r="F224" s="8">
        <v>0.92</v>
      </c>
      <c r="G224" s="4">
        <v>14</v>
      </c>
      <c r="H224" s="8">
        <v>2.06</v>
      </c>
      <c r="I224" s="4">
        <v>0</v>
      </c>
    </row>
    <row r="225" spans="1:9" x14ac:dyDescent="0.2">
      <c r="A225" s="1"/>
      <c r="C225" s="4"/>
      <c r="D225" s="8"/>
      <c r="E225" s="4"/>
      <c r="F225" s="8"/>
      <c r="G225" s="4"/>
      <c r="H225" s="8"/>
      <c r="I225" s="4"/>
    </row>
    <row r="226" spans="1:9" x14ac:dyDescent="0.2">
      <c r="A226" s="1" t="s">
        <v>10</v>
      </c>
      <c r="C226" s="4"/>
      <c r="D226" s="8"/>
      <c r="E226" s="4"/>
      <c r="F226" s="8"/>
      <c r="G226" s="4"/>
      <c r="H226" s="8"/>
      <c r="I226" s="4"/>
    </row>
    <row r="227" spans="1:9" x14ac:dyDescent="0.2">
      <c r="A227" s="2">
        <v>1</v>
      </c>
      <c r="B227" s="1" t="s">
        <v>115</v>
      </c>
      <c r="C227" s="4">
        <v>115</v>
      </c>
      <c r="D227" s="8">
        <v>7.34</v>
      </c>
      <c r="E227" s="4">
        <v>96</v>
      </c>
      <c r="F227" s="8">
        <v>10.56</v>
      </c>
      <c r="G227" s="4">
        <v>19</v>
      </c>
      <c r="H227" s="8">
        <v>2.95</v>
      </c>
      <c r="I227" s="4">
        <v>0</v>
      </c>
    </row>
    <row r="228" spans="1:9" x14ac:dyDescent="0.2">
      <c r="A228" s="2">
        <v>2</v>
      </c>
      <c r="B228" s="1" t="s">
        <v>123</v>
      </c>
      <c r="C228" s="4">
        <v>80</v>
      </c>
      <c r="D228" s="8">
        <v>5.1100000000000003</v>
      </c>
      <c r="E228" s="4">
        <v>71</v>
      </c>
      <c r="F228" s="8">
        <v>7.81</v>
      </c>
      <c r="G228" s="4">
        <v>9</v>
      </c>
      <c r="H228" s="8">
        <v>1.4</v>
      </c>
      <c r="I228" s="4">
        <v>0</v>
      </c>
    </row>
    <row r="229" spans="1:9" x14ac:dyDescent="0.2">
      <c r="A229" s="2">
        <v>3</v>
      </c>
      <c r="B229" s="1" t="s">
        <v>126</v>
      </c>
      <c r="C229" s="4">
        <v>50</v>
      </c>
      <c r="D229" s="8">
        <v>3.19</v>
      </c>
      <c r="E229" s="4">
        <v>40</v>
      </c>
      <c r="F229" s="8">
        <v>4.4000000000000004</v>
      </c>
      <c r="G229" s="4">
        <v>10</v>
      </c>
      <c r="H229" s="8">
        <v>1.55</v>
      </c>
      <c r="I229" s="4">
        <v>0</v>
      </c>
    </row>
    <row r="230" spans="1:9" x14ac:dyDescent="0.2">
      <c r="A230" s="2">
        <v>4</v>
      </c>
      <c r="B230" s="1" t="s">
        <v>119</v>
      </c>
      <c r="C230" s="4">
        <v>48</v>
      </c>
      <c r="D230" s="8">
        <v>3.07</v>
      </c>
      <c r="E230" s="4">
        <v>43</v>
      </c>
      <c r="F230" s="8">
        <v>4.7300000000000004</v>
      </c>
      <c r="G230" s="4">
        <v>5</v>
      </c>
      <c r="H230" s="8">
        <v>0.78</v>
      </c>
      <c r="I230" s="4">
        <v>0</v>
      </c>
    </row>
    <row r="231" spans="1:9" x14ac:dyDescent="0.2">
      <c r="A231" s="2">
        <v>5</v>
      </c>
      <c r="B231" s="1" t="s">
        <v>122</v>
      </c>
      <c r="C231" s="4">
        <v>47</v>
      </c>
      <c r="D231" s="8">
        <v>3</v>
      </c>
      <c r="E231" s="4">
        <v>46</v>
      </c>
      <c r="F231" s="8">
        <v>5.0599999999999996</v>
      </c>
      <c r="G231" s="4">
        <v>1</v>
      </c>
      <c r="H231" s="8">
        <v>0.16</v>
      </c>
      <c r="I231" s="4">
        <v>0</v>
      </c>
    </row>
    <row r="232" spans="1:9" x14ac:dyDescent="0.2">
      <c r="A232" s="2">
        <v>6</v>
      </c>
      <c r="B232" s="1" t="s">
        <v>118</v>
      </c>
      <c r="C232" s="4">
        <v>38</v>
      </c>
      <c r="D232" s="8">
        <v>2.4300000000000002</v>
      </c>
      <c r="E232" s="4">
        <v>32</v>
      </c>
      <c r="F232" s="8">
        <v>3.52</v>
      </c>
      <c r="G232" s="4">
        <v>6</v>
      </c>
      <c r="H232" s="8">
        <v>0.93</v>
      </c>
      <c r="I232" s="4">
        <v>0</v>
      </c>
    </row>
    <row r="233" spans="1:9" x14ac:dyDescent="0.2">
      <c r="A233" s="2">
        <v>7</v>
      </c>
      <c r="B233" s="1" t="s">
        <v>109</v>
      </c>
      <c r="C233" s="4">
        <v>35</v>
      </c>
      <c r="D233" s="8">
        <v>2.23</v>
      </c>
      <c r="E233" s="4">
        <v>18</v>
      </c>
      <c r="F233" s="8">
        <v>1.98</v>
      </c>
      <c r="G233" s="4">
        <v>17</v>
      </c>
      <c r="H233" s="8">
        <v>2.64</v>
      </c>
      <c r="I233" s="4">
        <v>0</v>
      </c>
    </row>
    <row r="234" spans="1:9" x14ac:dyDescent="0.2">
      <c r="A234" s="2">
        <v>7</v>
      </c>
      <c r="B234" s="1" t="s">
        <v>120</v>
      </c>
      <c r="C234" s="4">
        <v>35</v>
      </c>
      <c r="D234" s="8">
        <v>2.23</v>
      </c>
      <c r="E234" s="4">
        <v>34</v>
      </c>
      <c r="F234" s="8">
        <v>3.74</v>
      </c>
      <c r="G234" s="4">
        <v>1</v>
      </c>
      <c r="H234" s="8">
        <v>0.16</v>
      </c>
      <c r="I234" s="4">
        <v>0</v>
      </c>
    </row>
    <row r="235" spans="1:9" x14ac:dyDescent="0.2">
      <c r="A235" s="2">
        <v>9</v>
      </c>
      <c r="B235" s="1" t="s">
        <v>125</v>
      </c>
      <c r="C235" s="4">
        <v>34</v>
      </c>
      <c r="D235" s="8">
        <v>2.17</v>
      </c>
      <c r="E235" s="4">
        <v>30</v>
      </c>
      <c r="F235" s="8">
        <v>3.3</v>
      </c>
      <c r="G235" s="4">
        <v>4</v>
      </c>
      <c r="H235" s="8">
        <v>0.62</v>
      </c>
      <c r="I235" s="4">
        <v>0</v>
      </c>
    </row>
    <row r="236" spans="1:9" x14ac:dyDescent="0.2">
      <c r="A236" s="2">
        <v>10</v>
      </c>
      <c r="B236" s="1" t="s">
        <v>112</v>
      </c>
      <c r="C236" s="4">
        <v>30</v>
      </c>
      <c r="D236" s="8">
        <v>1.92</v>
      </c>
      <c r="E236" s="4">
        <v>17</v>
      </c>
      <c r="F236" s="8">
        <v>1.87</v>
      </c>
      <c r="G236" s="4">
        <v>13</v>
      </c>
      <c r="H236" s="8">
        <v>2.02</v>
      </c>
      <c r="I236" s="4">
        <v>0</v>
      </c>
    </row>
    <row r="237" spans="1:9" x14ac:dyDescent="0.2">
      <c r="A237" s="2">
        <v>11</v>
      </c>
      <c r="B237" s="1" t="s">
        <v>107</v>
      </c>
      <c r="C237" s="4">
        <v>29</v>
      </c>
      <c r="D237" s="8">
        <v>1.85</v>
      </c>
      <c r="E237" s="4">
        <v>9</v>
      </c>
      <c r="F237" s="8">
        <v>0.99</v>
      </c>
      <c r="G237" s="4">
        <v>20</v>
      </c>
      <c r="H237" s="8">
        <v>3.11</v>
      </c>
      <c r="I237" s="4">
        <v>0</v>
      </c>
    </row>
    <row r="238" spans="1:9" x14ac:dyDescent="0.2">
      <c r="A238" s="2">
        <v>11</v>
      </c>
      <c r="B238" s="1" t="s">
        <v>124</v>
      </c>
      <c r="C238" s="4">
        <v>29</v>
      </c>
      <c r="D238" s="8">
        <v>1.85</v>
      </c>
      <c r="E238" s="4">
        <v>21</v>
      </c>
      <c r="F238" s="8">
        <v>2.31</v>
      </c>
      <c r="G238" s="4">
        <v>8</v>
      </c>
      <c r="H238" s="8">
        <v>1.24</v>
      </c>
      <c r="I238" s="4">
        <v>0</v>
      </c>
    </row>
    <row r="239" spans="1:9" x14ac:dyDescent="0.2">
      <c r="A239" s="2">
        <v>13</v>
      </c>
      <c r="B239" s="1" t="s">
        <v>110</v>
      </c>
      <c r="C239" s="4">
        <v>28</v>
      </c>
      <c r="D239" s="8">
        <v>1.79</v>
      </c>
      <c r="E239" s="4">
        <v>11</v>
      </c>
      <c r="F239" s="8">
        <v>1.21</v>
      </c>
      <c r="G239" s="4">
        <v>17</v>
      </c>
      <c r="H239" s="8">
        <v>2.64</v>
      </c>
      <c r="I239" s="4">
        <v>0</v>
      </c>
    </row>
    <row r="240" spans="1:9" x14ac:dyDescent="0.2">
      <c r="A240" s="2">
        <v>13</v>
      </c>
      <c r="B240" s="1" t="s">
        <v>114</v>
      </c>
      <c r="C240" s="4">
        <v>28</v>
      </c>
      <c r="D240" s="8">
        <v>1.79</v>
      </c>
      <c r="E240" s="4">
        <v>16</v>
      </c>
      <c r="F240" s="8">
        <v>1.76</v>
      </c>
      <c r="G240" s="4">
        <v>12</v>
      </c>
      <c r="H240" s="8">
        <v>1.86</v>
      </c>
      <c r="I240" s="4">
        <v>0</v>
      </c>
    </row>
    <row r="241" spans="1:9" x14ac:dyDescent="0.2">
      <c r="A241" s="2">
        <v>15</v>
      </c>
      <c r="B241" s="1" t="s">
        <v>134</v>
      </c>
      <c r="C241" s="4">
        <v>27</v>
      </c>
      <c r="D241" s="8">
        <v>1.72</v>
      </c>
      <c r="E241" s="4">
        <v>11</v>
      </c>
      <c r="F241" s="8">
        <v>1.21</v>
      </c>
      <c r="G241" s="4">
        <v>16</v>
      </c>
      <c r="H241" s="8">
        <v>2.48</v>
      </c>
      <c r="I241" s="4">
        <v>0</v>
      </c>
    </row>
    <row r="242" spans="1:9" x14ac:dyDescent="0.2">
      <c r="A242" s="2">
        <v>15</v>
      </c>
      <c r="B242" s="1" t="s">
        <v>113</v>
      </c>
      <c r="C242" s="4">
        <v>27</v>
      </c>
      <c r="D242" s="8">
        <v>1.72</v>
      </c>
      <c r="E242" s="4">
        <v>11</v>
      </c>
      <c r="F242" s="8">
        <v>1.21</v>
      </c>
      <c r="G242" s="4">
        <v>16</v>
      </c>
      <c r="H242" s="8">
        <v>2.48</v>
      </c>
      <c r="I242" s="4">
        <v>0</v>
      </c>
    </row>
    <row r="243" spans="1:9" x14ac:dyDescent="0.2">
      <c r="A243" s="2">
        <v>17</v>
      </c>
      <c r="B243" s="1" t="s">
        <v>111</v>
      </c>
      <c r="C243" s="4">
        <v>24</v>
      </c>
      <c r="D243" s="8">
        <v>1.53</v>
      </c>
      <c r="E243" s="4">
        <v>16</v>
      </c>
      <c r="F243" s="8">
        <v>1.76</v>
      </c>
      <c r="G243" s="4">
        <v>8</v>
      </c>
      <c r="H243" s="8">
        <v>1.24</v>
      </c>
      <c r="I243" s="4">
        <v>0</v>
      </c>
    </row>
    <row r="244" spans="1:9" x14ac:dyDescent="0.2">
      <c r="A244" s="2">
        <v>18</v>
      </c>
      <c r="B244" s="1" t="s">
        <v>108</v>
      </c>
      <c r="C244" s="4">
        <v>23</v>
      </c>
      <c r="D244" s="8">
        <v>1.47</v>
      </c>
      <c r="E244" s="4">
        <v>5</v>
      </c>
      <c r="F244" s="8">
        <v>0.55000000000000004</v>
      </c>
      <c r="G244" s="4">
        <v>18</v>
      </c>
      <c r="H244" s="8">
        <v>2.8</v>
      </c>
      <c r="I244" s="4">
        <v>0</v>
      </c>
    </row>
    <row r="245" spans="1:9" x14ac:dyDescent="0.2">
      <c r="A245" s="2">
        <v>18</v>
      </c>
      <c r="B245" s="1" t="s">
        <v>148</v>
      </c>
      <c r="C245" s="4">
        <v>23</v>
      </c>
      <c r="D245" s="8">
        <v>1.47</v>
      </c>
      <c r="E245" s="4">
        <v>19</v>
      </c>
      <c r="F245" s="8">
        <v>2.09</v>
      </c>
      <c r="G245" s="4">
        <v>4</v>
      </c>
      <c r="H245" s="8">
        <v>0.62</v>
      </c>
      <c r="I245" s="4">
        <v>0</v>
      </c>
    </row>
    <row r="246" spans="1:9" x14ac:dyDescent="0.2">
      <c r="A246" s="2">
        <v>20</v>
      </c>
      <c r="B246" s="1" t="s">
        <v>128</v>
      </c>
      <c r="C246" s="4">
        <v>22</v>
      </c>
      <c r="D246" s="8">
        <v>1.4</v>
      </c>
      <c r="E246" s="4">
        <v>8</v>
      </c>
      <c r="F246" s="8">
        <v>0.88</v>
      </c>
      <c r="G246" s="4">
        <v>14</v>
      </c>
      <c r="H246" s="8">
        <v>2.17</v>
      </c>
      <c r="I246" s="4">
        <v>0</v>
      </c>
    </row>
    <row r="247" spans="1:9" x14ac:dyDescent="0.2">
      <c r="A247" s="1"/>
      <c r="C247" s="4"/>
      <c r="D247" s="8"/>
      <c r="E247" s="4"/>
      <c r="F247" s="8"/>
      <c r="G247" s="4"/>
      <c r="H247" s="8"/>
      <c r="I247" s="4"/>
    </row>
    <row r="248" spans="1:9" x14ac:dyDescent="0.2">
      <c r="A248" s="1" t="s">
        <v>11</v>
      </c>
      <c r="C248" s="4"/>
      <c r="D248" s="8"/>
      <c r="E248" s="4"/>
      <c r="F248" s="8"/>
      <c r="G248" s="4"/>
      <c r="H248" s="8"/>
      <c r="I248" s="4"/>
    </row>
    <row r="249" spans="1:9" x14ac:dyDescent="0.2">
      <c r="A249" s="2">
        <v>1</v>
      </c>
      <c r="B249" s="1" t="s">
        <v>115</v>
      </c>
      <c r="C249" s="4">
        <v>76</v>
      </c>
      <c r="D249" s="8">
        <v>10.61</v>
      </c>
      <c r="E249" s="4">
        <v>70</v>
      </c>
      <c r="F249" s="8">
        <v>15.38</v>
      </c>
      <c r="G249" s="4">
        <v>6</v>
      </c>
      <c r="H249" s="8">
        <v>2.38</v>
      </c>
      <c r="I249" s="4">
        <v>0</v>
      </c>
    </row>
    <row r="250" spans="1:9" x14ac:dyDescent="0.2">
      <c r="A250" s="2">
        <v>2</v>
      </c>
      <c r="B250" s="1" t="s">
        <v>123</v>
      </c>
      <c r="C250" s="4">
        <v>33</v>
      </c>
      <c r="D250" s="8">
        <v>4.6100000000000003</v>
      </c>
      <c r="E250" s="4">
        <v>33</v>
      </c>
      <c r="F250" s="8">
        <v>7.25</v>
      </c>
      <c r="G250" s="4">
        <v>0</v>
      </c>
      <c r="H250" s="8">
        <v>0</v>
      </c>
      <c r="I250" s="4">
        <v>0</v>
      </c>
    </row>
    <row r="251" spans="1:9" x14ac:dyDescent="0.2">
      <c r="A251" s="2">
        <v>3</v>
      </c>
      <c r="B251" s="1" t="s">
        <v>132</v>
      </c>
      <c r="C251" s="4">
        <v>24</v>
      </c>
      <c r="D251" s="8">
        <v>3.35</v>
      </c>
      <c r="E251" s="4">
        <v>24</v>
      </c>
      <c r="F251" s="8">
        <v>5.27</v>
      </c>
      <c r="G251" s="4">
        <v>0</v>
      </c>
      <c r="H251" s="8">
        <v>0</v>
      </c>
      <c r="I251" s="4">
        <v>0</v>
      </c>
    </row>
    <row r="252" spans="1:9" x14ac:dyDescent="0.2">
      <c r="A252" s="2">
        <v>4</v>
      </c>
      <c r="B252" s="1" t="s">
        <v>122</v>
      </c>
      <c r="C252" s="4">
        <v>21</v>
      </c>
      <c r="D252" s="8">
        <v>2.93</v>
      </c>
      <c r="E252" s="4">
        <v>21</v>
      </c>
      <c r="F252" s="8">
        <v>4.62</v>
      </c>
      <c r="G252" s="4">
        <v>0</v>
      </c>
      <c r="H252" s="8">
        <v>0</v>
      </c>
      <c r="I252" s="4">
        <v>0</v>
      </c>
    </row>
    <row r="253" spans="1:9" x14ac:dyDescent="0.2">
      <c r="A253" s="2">
        <v>5</v>
      </c>
      <c r="B253" s="1" t="s">
        <v>109</v>
      </c>
      <c r="C253" s="4">
        <v>18</v>
      </c>
      <c r="D253" s="8">
        <v>2.5099999999999998</v>
      </c>
      <c r="E253" s="4">
        <v>16</v>
      </c>
      <c r="F253" s="8">
        <v>3.52</v>
      </c>
      <c r="G253" s="4">
        <v>2</v>
      </c>
      <c r="H253" s="8">
        <v>0.79</v>
      </c>
      <c r="I253" s="4">
        <v>0</v>
      </c>
    </row>
    <row r="254" spans="1:9" x14ac:dyDescent="0.2">
      <c r="A254" s="2">
        <v>6</v>
      </c>
      <c r="B254" s="1" t="s">
        <v>107</v>
      </c>
      <c r="C254" s="4">
        <v>17</v>
      </c>
      <c r="D254" s="8">
        <v>2.37</v>
      </c>
      <c r="E254" s="4">
        <v>3</v>
      </c>
      <c r="F254" s="8">
        <v>0.66</v>
      </c>
      <c r="G254" s="4">
        <v>14</v>
      </c>
      <c r="H254" s="8">
        <v>5.56</v>
      </c>
      <c r="I254" s="4">
        <v>0</v>
      </c>
    </row>
    <row r="255" spans="1:9" x14ac:dyDescent="0.2">
      <c r="A255" s="2">
        <v>6</v>
      </c>
      <c r="B255" s="1" t="s">
        <v>142</v>
      </c>
      <c r="C255" s="4">
        <v>17</v>
      </c>
      <c r="D255" s="8">
        <v>2.37</v>
      </c>
      <c r="E255" s="4">
        <v>6</v>
      </c>
      <c r="F255" s="8">
        <v>1.32</v>
      </c>
      <c r="G255" s="4">
        <v>11</v>
      </c>
      <c r="H255" s="8">
        <v>4.37</v>
      </c>
      <c r="I255" s="4">
        <v>0</v>
      </c>
    </row>
    <row r="256" spans="1:9" x14ac:dyDescent="0.2">
      <c r="A256" s="2">
        <v>8</v>
      </c>
      <c r="B256" s="1" t="s">
        <v>110</v>
      </c>
      <c r="C256" s="4">
        <v>16</v>
      </c>
      <c r="D256" s="8">
        <v>2.23</v>
      </c>
      <c r="E256" s="4">
        <v>10</v>
      </c>
      <c r="F256" s="8">
        <v>2.2000000000000002</v>
      </c>
      <c r="G256" s="4">
        <v>6</v>
      </c>
      <c r="H256" s="8">
        <v>2.38</v>
      </c>
      <c r="I256" s="4">
        <v>0</v>
      </c>
    </row>
    <row r="257" spans="1:9" x14ac:dyDescent="0.2">
      <c r="A257" s="2">
        <v>9</v>
      </c>
      <c r="B257" s="1" t="s">
        <v>149</v>
      </c>
      <c r="C257" s="4">
        <v>15</v>
      </c>
      <c r="D257" s="8">
        <v>2.09</v>
      </c>
      <c r="E257" s="4">
        <v>11</v>
      </c>
      <c r="F257" s="8">
        <v>2.42</v>
      </c>
      <c r="G257" s="4">
        <v>4</v>
      </c>
      <c r="H257" s="8">
        <v>1.59</v>
      </c>
      <c r="I257" s="4">
        <v>0</v>
      </c>
    </row>
    <row r="258" spans="1:9" x14ac:dyDescent="0.2">
      <c r="A258" s="2">
        <v>10</v>
      </c>
      <c r="B258" s="1" t="s">
        <v>126</v>
      </c>
      <c r="C258" s="4">
        <v>13</v>
      </c>
      <c r="D258" s="8">
        <v>1.82</v>
      </c>
      <c r="E258" s="4">
        <v>10</v>
      </c>
      <c r="F258" s="8">
        <v>2.2000000000000002</v>
      </c>
      <c r="G258" s="4">
        <v>3</v>
      </c>
      <c r="H258" s="8">
        <v>1.19</v>
      </c>
      <c r="I258" s="4">
        <v>0</v>
      </c>
    </row>
    <row r="259" spans="1:9" x14ac:dyDescent="0.2">
      <c r="A259" s="2">
        <v>11</v>
      </c>
      <c r="B259" s="1" t="s">
        <v>138</v>
      </c>
      <c r="C259" s="4">
        <v>12</v>
      </c>
      <c r="D259" s="8">
        <v>1.68</v>
      </c>
      <c r="E259" s="4">
        <v>4</v>
      </c>
      <c r="F259" s="8">
        <v>0.88</v>
      </c>
      <c r="G259" s="4">
        <v>8</v>
      </c>
      <c r="H259" s="8">
        <v>3.17</v>
      </c>
      <c r="I259" s="4">
        <v>0</v>
      </c>
    </row>
    <row r="260" spans="1:9" x14ac:dyDescent="0.2">
      <c r="A260" s="2">
        <v>11</v>
      </c>
      <c r="B260" s="1" t="s">
        <v>111</v>
      </c>
      <c r="C260" s="4">
        <v>12</v>
      </c>
      <c r="D260" s="8">
        <v>1.68</v>
      </c>
      <c r="E260" s="4">
        <v>12</v>
      </c>
      <c r="F260" s="8">
        <v>2.64</v>
      </c>
      <c r="G260" s="4">
        <v>0</v>
      </c>
      <c r="H260" s="8">
        <v>0</v>
      </c>
      <c r="I260" s="4">
        <v>0</v>
      </c>
    </row>
    <row r="261" spans="1:9" x14ac:dyDescent="0.2">
      <c r="A261" s="2">
        <v>11</v>
      </c>
      <c r="B261" s="1" t="s">
        <v>139</v>
      </c>
      <c r="C261" s="4">
        <v>12</v>
      </c>
      <c r="D261" s="8">
        <v>1.68</v>
      </c>
      <c r="E261" s="4">
        <v>8</v>
      </c>
      <c r="F261" s="8">
        <v>1.76</v>
      </c>
      <c r="G261" s="4">
        <v>4</v>
      </c>
      <c r="H261" s="8">
        <v>1.59</v>
      </c>
      <c r="I261" s="4">
        <v>0</v>
      </c>
    </row>
    <row r="262" spans="1:9" x14ac:dyDescent="0.2">
      <c r="A262" s="2">
        <v>14</v>
      </c>
      <c r="B262" s="1" t="s">
        <v>119</v>
      </c>
      <c r="C262" s="4">
        <v>11</v>
      </c>
      <c r="D262" s="8">
        <v>1.54</v>
      </c>
      <c r="E262" s="4">
        <v>10</v>
      </c>
      <c r="F262" s="8">
        <v>2.2000000000000002</v>
      </c>
      <c r="G262" s="4">
        <v>1</v>
      </c>
      <c r="H262" s="8">
        <v>0.4</v>
      </c>
      <c r="I262" s="4">
        <v>0</v>
      </c>
    </row>
    <row r="263" spans="1:9" x14ac:dyDescent="0.2">
      <c r="A263" s="2">
        <v>14</v>
      </c>
      <c r="B263" s="1" t="s">
        <v>120</v>
      </c>
      <c r="C263" s="4">
        <v>11</v>
      </c>
      <c r="D263" s="8">
        <v>1.54</v>
      </c>
      <c r="E263" s="4">
        <v>10</v>
      </c>
      <c r="F263" s="8">
        <v>2.2000000000000002</v>
      </c>
      <c r="G263" s="4">
        <v>1</v>
      </c>
      <c r="H263" s="8">
        <v>0.4</v>
      </c>
      <c r="I263" s="4">
        <v>0</v>
      </c>
    </row>
    <row r="264" spans="1:9" x14ac:dyDescent="0.2">
      <c r="A264" s="2">
        <v>16</v>
      </c>
      <c r="B264" s="1" t="s">
        <v>141</v>
      </c>
      <c r="C264" s="4">
        <v>10</v>
      </c>
      <c r="D264" s="8">
        <v>1.4</v>
      </c>
      <c r="E264" s="4">
        <v>2</v>
      </c>
      <c r="F264" s="8">
        <v>0.44</v>
      </c>
      <c r="G264" s="4">
        <v>8</v>
      </c>
      <c r="H264" s="8">
        <v>3.17</v>
      </c>
      <c r="I264" s="4">
        <v>0</v>
      </c>
    </row>
    <row r="265" spans="1:9" x14ac:dyDescent="0.2">
      <c r="A265" s="2">
        <v>16</v>
      </c>
      <c r="B265" s="1" t="s">
        <v>145</v>
      </c>
      <c r="C265" s="4">
        <v>10</v>
      </c>
      <c r="D265" s="8">
        <v>1.4</v>
      </c>
      <c r="E265" s="4">
        <v>9</v>
      </c>
      <c r="F265" s="8">
        <v>1.98</v>
      </c>
      <c r="G265" s="4">
        <v>1</v>
      </c>
      <c r="H265" s="8">
        <v>0.4</v>
      </c>
      <c r="I265" s="4">
        <v>0</v>
      </c>
    </row>
    <row r="266" spans="1:9" x14ac:dyDescent="0.2">
      <c r="A266" s="2">
        <v>16</v>
      </c>
      <c r="B266" s="1" t="s">
        <v>121</v>
      </c>
      <c r="C266" s="4">
        <v>10</v>
      </c>
      <c r="D266" s="8">
        <v>1.4</v>
      </c>
      <c r="E266" s="4">
        <v>10</v>
      </c>
      <c r="F266" s="8">
        <v>2.2000000000000002</v>
      </c>
      <c r="G266" s="4">
        <v>0</v>
      </c>
      <c r="H266" s="8">
        <v>0</v>
      </c>
      <c r="I266" s="4">
        <v>0</v>
      </c>
    </row>
    <row r="267" spans="1:9" x14ac:dyDescent="0.2">
      <c r="A267" s="2">
        <v>19</v>
      </c>
      <c r="B267" s="1" t="s">
        <v>134</v>
      </c>
      <c r="C267" s="4">
        <v>9</v>
      </c>
      <c r="D267" s="8">
        <v>1.26</v>
      </c>
      <c r="E267" s="4">
        <v>3</v>
      </c>
      <c r="F267" s="8">
        <v>0.66</v>
      </c>
      <c r="G267" s="4">
        <v>6</v>
      </c>
      <c r="H267" s="8">
        <v>2.38</v>
      </c>
      <c r="I267" s="4">
        <v>0</v>
      </c>
    </row>
    <row r="268" spans="1:9" x14ac:dyDescent="0.2">
      <c r="A268" s="2">
        <v>19</v>
      </c>
      <c r="B268" s="1" t="s">
        <v>114</v>
      </c>
      <c r="C268" s="4">
        <v>9</v>
      </c>
      <c r="D268" s="8">
        <v>1.26</v>
      </c>
      <c r="E268" s="4">
        <v>7</v>
      </c>
      <c r="F268" s="8">
        <v>1.54</v>
      </c>
      <c r="G268" s="4">
        <v>2</v>
      </c>
      <c r="H268" s="8">
        <v>0.79</v>
      </c>
      <c r="I268" s="4">
        <v>0</v>
      </c>
    </row>
    <row r="269" spans="1:9" x14ac:dyDescent="0.2">
      <c r="A269" s="2">
        <v>19</v>
      </c>
      <c r="B269" s="1" t="s">
        <v>125</v>
      </c>
      <c r="C269" s="4">
        <v>9</v>
      </c>
      <c r="D269" s="8">
        <v>1.26</v>
      </c>
      <c r="E269" s="4">
        <v>8</v>
      </c>
      <c r="F269" s="8">
        <v>1.76</v>
      </c>
      <c r="G269" s="4">
        <v>1</v>
      </c>
      <c r="H269" s="8">
        <v>0.4</v>
      </c>
      <c r="I269" s="4">
        <v>0</v>
      </c>
    </row>
    <row r="270" spans="1:9" x14ac:dyDescent="0.2">
      <c r="A270" s="1"/>
      <c r="C270" s="4"/>
      <c r="D270" s="8"/>
      <c r="E270" s="4"/>
      <c r="F270" s="8"/>
      <c r="G270" s="4"/>
      <c r="H270" s="8"/>
      <c r="I270" s="4"/>
    </row>
    <row r="271" spans="1:9" x14ac:dyDescent="0.2">
      <c r="A271" s="1" t="s">
        <v>12</v>
      </c>
      <c r="C271" s="4"/>
      <c r="D271" s="8"/>
      <c r="E271" s="4"/>
      <c r="F271" s="8"/>
      <c r="G271" s="4"/>
      <c r="H271" s="8"/>
      <c r="I271" s="4"/>
    </row>
    <row r="272" spans="1:9" x14ac:dyDescent="0.2">
      <c r="A272" s="2">
        <v>1</v>
      </c>
      <c r="B272" s="1" t="s">
        <v>123</v>
      </c>
      <c r="C272" s="4">
        <v>51</v>
      </c>
      <c r="D272" s="8">
        <v>6.09</v>
      </c>
      <c r="E272" s="4">
        <v>46</v>
      </c>
      <c r="F272" s="8">
        <v>8.8800000000000008</v>
      </c>
      <c r="G272" s="4">
        <v>5</v>
      </c>
      <c r="H272" s="8">
        <v>1.69</v>
      </c>
      <c r="I272" s="4">
        <v>0</v>
      </c>
    </row>
    <row r="273" spans="1:9" x14ac:dyDescent="0.2">
      <c r="A273" s="2">
        <v>2</v>
      </c>
      <c r="B273" s="1" t="s">
        <v>119</v>
      </c>
      <c r="C273" s="4">
        <v>30</v>
      </c>
      <c r="D273" s="8">
        <v>3.58</v>
      </c>
      <c r="E273" s="4">
        <v>26</v>
      </c>
      <c r="F273" s="8">
        <v>5.0199999999999996</v>
      </c>
      <c r="G273" s="4">
        <v>4</v>
      </c>
      <c r="H273" s="8">
        <v>1.35</v>
      </c>
      <c r="I273" s="4">
        <v>0</v>
      </c>
    </row>
    <row r="274" spans="1:9" x14ac:dyDescent="0.2">
      <c r="A274" s="2">
        <v>3</v>
      </c>
      <c r="B274" s="1" t="s">
        <v>126</v>
      </c>
      <c r="C274" s="4">
        <v>29</v>
      </c>
      <c r="D274" s="8">
        <v>3.46</v>
      </c>
      <c r="E274" s="4">
        <v>22</v>
      </c>
      <c r="F274" s="8">
        <v>4.25</v>
      </c>
      <c r="G274" s="4">
        <v>7</v>
      </c>
      <c r="H274" s="8">
        <v>2.36</v>
      </c>
      <c r="I274" s="4">
        <v>0</v>
      </c>
    </row>
    <row r="275" spans="1:9" x14ac:dyDescent="0.2">
      <c r="A275" s="2">
        <v>4</v>
      </c>
      <c r="B275" s="1" t="s">
        <v>109</v>
      </c>
      <c r="C275" s="4">
        <v>28</v>
      </c>
      <c r="D275" s="8">
        <v>3.35</v>
      </c>
      <c r="E275" s="4">
        <v>19</v>
      </c>
      <c r="F275" s="8">
        <v>3.67</v>
      </c>
      <c r="G275" s="4">
        <v>9</v>
      </c>
      <c r="H275" s="8">
        <v>3.04</v>
      </c>
      <c r="I275" s="4">
        <v>0</v>
      </c>
    </row>
    <row r="276" spans="1:9" x14ac:dyDescent="0.2">
      <c r="A276" s="2">
        <v>5</v>
      </c>
      <c r="B276" s="1" t="s">
        <v>107</v>
      </c>
      <c r="C276" s="4">
        <v>25</v>
      </c>
      <c r="D276" s="8">
        <v>2.99</v>
      </c>
      <c r="E276" s="4">
        <v>2</v>
      </c>
      <c r="F276" s="8">
        <v>0.39</v>
      </c>
      <c r="G276" s="4">
        <v>23</v>
      </c>
      <c r="H276" s="8">
        <v>7.77</v>
      </c>
      <c r="I276" s="4">
        <v>0</v>
      </c>
    </row>
    <row r="277" spans="1:9" x14ac:dyDescent="0.2">
      <c r="A277" s="2">
        <v>6</v>
      </c>
      <c r="B277" s="1" t="s">
        <v>122</v>
      </c>
      <c r="C277" s="4">
        <v>24</v>
      </c>
      <c r="D277" s="8">
        <v>2.87</v>
      </c>
      <c r="E277" s="4">
        <v>24</v>
      </c>
      <c r="F277" s="8">
        <v>4.63</v>
      </c>
      <c r="G277" s="4">
        <v>0</v>
      </c>
      <c r="H277" s="8">
        <v>0</v>
      </c>
      <c r="I277" s="4">
        <v>0</v>
      </c>
    </row>
    <row r="278" spans="1:9" x14ac:dyDescent="0.2">
      <c r="A278" s="2">
        <v>7</v>
      </c>
      <c r="B278" s="1" t="s">
        <v>150</v>
      </c>
      <c r="C278" s="4">
        <v>20</v>
      </c>
      <c r="D278" s="8">
        <v>2.39</v>
      </c>
      <c r="E278" s="4">
        <v>0</v>
      </c>
      <c r="F278" s="8">
        <v>0</v>
      </c>
      <c r="G278" s="4">
        <v>20</v>
      </c>
      <c r="H278" s="8">
        <v>6.76</v>
      </c>
      <c r="I278" s="4">
        <v>0</v>
      </c>
    </row>
    <row r="279" spans="1:9" x14ac:dyDescent="0.2">
      <c r="A279" s="2">
        <v>8</v>
      </c>
      <c r="B279" s="1" t="s">
        <v>115</v>
      </c>
      <c r="C279" s="4">
        <v>19</v>
      </c>
      <c r="D279" s="8">
        <v>2.27</v>
      </c>
      <c r="E279" s="4">
        <v>13</v>
      </c>
      <c r="F279" s="8">
        <v>2.5099999999999998</v>
      </c>
      <c r="G279" s="4">
        <v>6</v>
      </c>
      <c r="H279" s="8">
        <v>2.0299999999999998</v>
      </c>
      <c r="I279" s="4">
        <v>0</v>
      </c>
    </row>
    <row r="280" spans="1:9" x14ac:dyDescent="0.2">
      <c r="A280" s="2">
        <v>9</v>
      </c>
      <c r="B280" s="1" t="s">
        <v>120</v>
      </c>
      <c r="C280" s="4">
        <v>18</v>
      </c>
      <c r="D280" s="8">
        <v>2.15</v>
      </c>
      <c r="E280" s="4">
        <v>18</v>
      </c>
      <c r="F280" s="8">
        <v>3.47</v>
      </c>
      <c r="G280" s="4">
        <v>0</v>
      </c>
      <c r="H280" s="8">
        <v>0</v>
      </c>
      <c r="I280" s="4">
        <v>0</v>
      </c>
    </row>
    <row r="281" spans="1:9" x14ac:dyDescent="0.2">
      <c r="A281" s="2">
        <v>10</v>
      </c>
      <c r="B281" s="1" t="s">
        <v>139</v>
      </c>
      <c r="C281" s="4">
        <v>17</v>
      </c>
      <c r="D281" s="8">
        <v>2.0299999999999998</v>
      </c>
      <c r="E281" s="4">
        <v>9</v>
      </c>
      <c r="F281" s="8">
        <v>1.74</v>
      </c>
      <c r="G281" s="4">
        <v>8</v>
      </c>
      <c r="H281" s="8">
        <v>2.7</v>
      </c>
      <c r="I281" s="4">
        <v>0</v>
      </c>
    </row>
    <row r="282" spans="1:9" x14ac:dyDescent="0.2">
      <c r="A282" s="2">
        <v>11</v>
      </c>
      <c r="B282" s="1" t="s">
        <v>111</v>
      </c>
      <c r="C282" s="4">
        <v>15</v>
      </c>
      <c r="D282" s="8">
        <v>1.79</v>
      </c>
      <c r="E282" s="4">
        <v>15</v>
      </c>
      <c r="F282" s="8">
        <v>2.9</v>
      </c>
      <c r="G282" s="4">
        <v>0</v>
      </c>
      <c r="H282" s="8">
        <v>0</v>
      </c>
      <c r="I282" s="4">
        <v>0</v>
      </c>
    </row>
    <row r="283" spans="1:9" x14ac:dyDescent="0.2">
      <c r="A283" s="2">
        <v>11</v>
      </c>
      <c r="B283" s="1" t="s">
        <v>114</v>
      </c>
      <c r="C283" s="4">
        <v>15</v>
      </c>
      <c r="D283" s="8">
        <v>1.79</v>
      </c>
      <c r="E283" s="4">
        <v>12</v>
      </c>
      <c r="F283" s="8">
        <v>2.3199999999999998</v>
      </c>
      <c r="G283" s="4">
        <v>3</v>
      </c>
      <c r="H283" s="8">
        <v>1.01</v>
      </c>
      <c r="I283" s="4">
        <v>0</v>
      </c>
    </row>
    <row r="284" spans="1:9" x14ac:dyDescent="0.2">
      <c r="A284" s="2">
        <v>11</v>
      </c>
      <c r="B284" s="1" t="s">
        <v>124</v>
      </c>
      <c r="C284" s="4">
        <v>15</v>
      </c>
      <c r="D284" s="8">
        <v>1.79</v>
      </c>
      <c r="E284" s="4">
        <v>13</v>
      </c>
      <c r="F284" s="8">
        <v>2.5099999999999998</v>
      </c>
      <c r="G284" s="4">
        <v>2</v>
      </c>
      <c r="H284" s="8">
        <v>0.68</v>
      </c>
      <c r="I284" s="4">
        <v>0</v>
      </c>
    </row>
    <row r="285" spans="1:9" x14ac:dyDescent="0.2">
      <c r="A285" s="2">
        <v>11</v>
      </c>
      <c r="B285" s="1" t="s">
        <v>151</v>
      </c>
      <c r="C285" s="4">
        <v>15</v>
      </c>
      <c r="D285" s="8">
        <v>1.79</v>
      </c>
      <c r="E285" s="4">
        <v>0</v>
      </c>
      <c r="F285" s="8">
        <v>0</v>
      </c>
      <c r="G285" s="4">
        <v>0</v>
      </c>
      <c r="H285" s="8">
        <v>0</v>
      </c>
      <c r="I285" s="4">
        <v>0</v>
      </c>
    </row>
    <row r="286" spans="1:9" x14ac:dyDescent="0.2">
      <c r="A286" s="2">
        <v>15</v>
      </c>
      <c r="B286" s="1" t="s">
        <v>117</v>
      </c>
      <c r="C286" s="4">
        <v>14</v>
      </c>
      <c r="D286" s="8">
        <v>1.67</v>
      </c>
      <c r="E286" s="4">
        <v>11</v>
      </c>
      <c r="F286" s="8">
        <v>2.12</v>
      </c>
      <c r="G286" s="4">
        <v>2</v>
      </c>
      <c r="H286" s="8">
        <v>0.68</v>
      </c>
      <c r="I286" s="4">
        <v>0</v>
      </c>
    </row>
    <row r="287" spans="1:9" x14ac:dyDescent="0.2">
      <c r="A287" s="2">
        <v>16</v>
      </c>
      <c r="B287" s="1" t="s">
        <v>134</v>
      </c>
      <c r="C287" s="4">
        <v>13</v>
      </c>
      <c r="D287" s="8">
        <v>1.55</v>
      </c>
      <c r="E287" s="4">
        <v>4</v>
      </c>
      <c r="F287" s="8">
        <v>0.77</v>
      </c>
      <c r="G287" s="4">
        <v>9</v>
      </c>
      <c r="H287" s="8">
        <v>3.04</v>
      </c>
      <c r="I287" s="4">
        <v>0</v>
      </c>
    </row>
    <row r="288" spans="1:9" x14ac:dyDescent="0.2">
      <c r="A288" s="2">
        <v>17</v>
      </c>
      <c r="B288" s="1" t="s">
        <v>110</v>
      </c>
      <c r="C288" s="4">
        <v>12</v>
      </c>
      <c r="D288" s="8">
        <v>1.43</v>
      </c>
      <c r="E288" s="4">
        <v>7</v>
      </c>
      <c r="F288" s="8">
        <v>1.35</v>
      </c>
      <c r="G288" s="4">
        <v>5</v>
      </c>
      <c r="H288" s="8">
        <v>1.69</v>
      </c>
      <c r="I288" s="4">
        <v>0</v>
      </c>
    </row>
    <row r="289" spans="1:9" x14ac:dyDescent="0.2">
      <c r="A289" s="2">
        <v>17</v>
      </c>
      <c r="B289" s="1" t="s">
        <v>145</v>
      </c>
      <c r="C289" s="4">
        <v>12</v>
      </c>
      <c r="D289" s="8">
        <v>1.43</v>
      </c>
      <c r="E289" s="4">
        <v>9</v>
      </c>
      <c r="F289" s="8">
        <v>1.74</v>
      </c>
      <c r="G289" s="4">
        <v>3</v>
      </c>
      <c r="H289" s="8">
        <v>1.01</v>
      </c>
      <c r="I289" s="4">
        <v>0</v>
      </c>
    </row>
    <row r="290" spans="1:9" x14ac:dyDescent="0.2">
      <c r="A290" s="2">
        <v>17</v>
      </c>
      <c r="B290" s="1" t="s">
        <v>118</v>
      </c>
      <c r="C290" s="4">
        <v>12</v>
      </c>
      <c r="D290" s="8">
        <v>1.43</v>
      </c>
      <c r="E290" s="4">
        <v>11</v>
      </c>
      <c r="F290" s="8">
        <v>2.12</v>
      </c>
      <c r="G290" s="4">
        <v>1</v>
      </c>
      <c r="H290" s="8">
        <v>0.34</v>
      </c>
      <c r="I290" s="4">
        <v>0</v>
      </c>
    </row>
    <row r="291" spans="1:9" x14ac:dyDescent="0.2">
      <c r="A291" s="2">
        <v>17</v>
      </c>
      <c r="B291" s="1" t="s">
        <v>121</v>
      </c>
      <c r="C291" s="4">
        <v>12</v>
      </c>
      <c r="D291" s="8">
        <v>1.43</v>
      </c>
      <c r="E291" s="4">
        <v>12</v>
      </c>
      <c r="F291" s="8">
        <v>2.3199999999999998</v>
      </c>
      <c r="G291" s="4">
        <v>0</v>
      </c>
      <c r="H291" s="8">
        <v>0</v>
      </c>
      <c r="I291" s="4">
        <v>0</v>
      </c>
    </row>
    <row r="292" spans="1:9" x14ac:dyDescent="0.2">
      <c r="A292" s="2">
        <v>17</v>
      </c>
      <c r="B292" s="1" t="s">
        <v>125</v>
      </c>
      <c r="C292" s="4">
        <v>12</v>
      </c>
      <c r="D292" s="8">
        <v>1.43</v>
      </c>
      <c r="E292" s="4">
        <v>12</v>
      </c>
      <c r="F292" s="8">
        <v>2.3199999999999998</v>
      </c>
      <c r="G292" s="4">
        <v>0</v>
      </c>
      <c r="H292" s="8">
        <v>0</v>
      </c>
      <c r="I292" s="4">
        <v>0</v>
      </c>
    </row>
    <row r="293" spans="1:9" x14ac:dyDescent="0.2">
      <c r="A293" s="1"/>
      <c r="C293" s="4"/>
      <c r="D293" s="8"/>
      <c r="E293" s="4"/>
      <c r="F293" s="8"/>
      <c r="G293" s="4"/>
      <c r="H293" s="8"/>
      <c r="I293" s="4"/>
    </row>
    <row r="294" spans="1:9" x14ac:dyDescent="0.2">
      <c r="A294" s="1" t="s">
        <v>13</v>
      </c>
      <c r="C294" s="4"/>
      <c r="D294" s="8"/>
      <c r="E294" s="4"/>
      <c r="F294" s="8"/>
      <c r="G294" s="4"/>
      <c r="H294" s="8"/>
      <c r="I294" s="4"/>
    </row>
    <row r="295" spans="1:9" x14ac:dyDescent="0.2">
      <c r="A295" s="2">
        <v>1</v>
      </c>
      <c r="B295" s="1" t="s">
        <v>115</v>
      </c>
      <c r="C295" s="4">
        <v>114</v>
      </c>
      <c r="D295" s="8">
        <v>14.82</v>
      </c>
      <c r="E295" s="4">
        <v>102</v>
      </c>
      <c r="F295" s="8">
        <v>22.13</v>
      </c>
      <c r="G295" s="4">
        <v>12</v>
      </c>
      <c r="H295" s="8">
        <v>4.03</v>
      </c>
      <c r="I295" s="4">
        <v>0</v>
      </c>
    </row>
    <row r="296" spans="1:9" x14ac:dyDescent="0.2">
      <c r="A296" s="2">
        <v>2</v>
      </c>
      <c r="B296" s="1" t="s">
        <v>123</v>
      </c>
      <c r="C296" s="4">
        <v>43</v>
      </c>
      <c r="D296" s="8">
        <v>5.59</v>
      </c>
      <c r="E296" s="4">
        <v>39</v>
      </c>
      <c r="F296" s="8">
        <v>8.4600000000000009</v>
      </c>
      <c r="G296" s="4">
        <v>4</v>
      </c>
      <c r="H296" s="8">
        <v>1.34</v>
      </c>
      <c r="I296" s="4">
        <v>0</v>
      </c>
    </row>
    <row r="297" spans="1:9" x14ac:dyDescent="0.2">
      <c r="A297" s="2">
        <v>3</v>
      </c>
      <c r="B297" s="1" t="s">
        <v>124</v>
      </c>
      <c r="C297" s="4">
        <v>25</v>
      </c>
      <c r="D297" s="8">
        <v>3.25</v>
      </c>
      <c r="E297" s="4">
        <v>21</v>
      </c>
      <c r="F297" s="8">
        <v>4.5599999999999996</v>
      </c>
      <c r="G297" s="4">
        <v>4</v>
      </c>
      <c r="H297" s="8">
        <v>1.34</v>
      </c>
      <c r="I297" s="4">
        <v>0</v>
      </c>
    </row>
    <row r="298" spans="1:9" x14ac:dyDescent="0.2">
      <c r="A298" s="2">
        <v>4</v>
      </c>
      <c r="B298" s="1" t="s">
        <v>119</v>
      </c>
      <c r="C298" s="4">
        <v>23</v>
      </c>
      <c r="D298" s="8">
        <v>2.99</v>
      </c>
      <c r="E298" s="4">
        <v>21</v>
      </c>
      <c r="F298" s="8">
        <v>4.5599999999999996</v>
      </c>
      <c r="G298" s="4">
        <v>2</v>
      </c>
      <c r="H298" s="8">
        <v>0.67</v>
      </c>
      <c r="I298" s="4">
        <v>0</v>
      </c>
    </row>
    <row r="299" spans="1:9" x14ac:dyDescent="0.2">
      <c r="A299" s="2">
        <v>5</v>
      </c>
      <c r="B299" s="1" t="s">
        <v>107</v>
      </c>
      <c r="C299" s="4">
        <v>21</v>
      </c>
      <c r="D299" s="8">
        <v>2.73</v>
      </c>
      <c r="E299" s="4">
        <v>3</v>
      </c>
      <c r="F299" s="8">
        <v>0.65</v>
      </c>
      <c r="G299" s="4">
        <v>18</v>
      </c>
      <c r="H299" s="8">
        <v>6.04</v>
      </c>
      <c r="I299" s="4">
        <v>0</v>
      </c>
    </row>
    <row r="300" spans="1:9" x14ac:dyDescent="0.2">
      <c r="A300" s="2">
        <v>6</v>
      </c>
      <c r="B300" s="1" t="s">
        <v>126</v>
      </c>
      <c r="C300" s="4">
        <v>20</v>
      </c>
      <c r="D300" s="8">
        <v>2.6</v>
      </c>
      <c r="E300" s="4">
        <v>16</v>
      </c>
      <c r="F300" s="8">
        <v>3.47</v>
      </c>
      <c r="G300" s="4">
        <v>4</v>
      </c>
      <c r="H300" s="8">
        <v>1.34</v>
      </c>
      <c r="I300" s="4">
        <v>0</v>
      </c>
    </row>
    <row r="301" spans="1:9" x14ac:dyDescent="0.2">
      <c r="A301" s="2">
        <v>7</v>
      </c>
      <c r="B301" s="1" t="s">
        <v>129</v>
      </c>
      <c r="C301" s="4">
        <v>17</v>
      </c>
      <c r="D301" s="8">
        <v>2.21</v>
      </c>
      <c r="E301" s="4">
        <v>6</v>
      </c>
      <c r="F301" s="8">
        <v>1.3</v>
      </c>
      <c r="G301" s="4">
        <v>11</v>
      </c>
      <c r="H301" s="8">
        <v>3.69</v>
      </c>
      <c r="I301" s="4">
        <v>0</v>
      </c>
    </row>
    <row r="302" spans="1:9" x14ac:dyDescent="0.2">
      <c r="A302" s="2">
        <v>8</v>
      </c>
      <c r="B302" s="1" t="s">
        <v>134</v>
      </c>
      <c r="C302" s="4">
        <v>16</v>
      </c>
      <c r="D302" s="8">
        <v>2.08</v>
      </c>
      <c r="E302" s="4">
        <v>8</v>
      </c>
      <c r="F302" s="8">
        <v>1.74</v>
      </c>
      <c r="G302" s="4">
        <v>8</v>
      </c>
      <c r="H302" s="8">
        <v>2.68</v>
      </c>
      <c r="I302" s="4">
        <v>0</v>
      </c>
    </row>
    <row r="303" spans="1:9" x14ac:dyDescent="0.2">
      <c r="A303" s="2">
        <v>8</v>
      </c>
      <c r="B303" s="1" t="s">
        <v>118</v>
      </c>
      <c r="C303" s="4">
        <v>16</v>
      </c>
      <c r="D303" s="8">
        <v>2.08</v>
      </c>
      <c r="E303" s="4">
        <v>11</v>
      </c>
      <c r="F303" s="8">
        <v>2.39</v>
      </c>
      <c r="G303" s="4">
        <v>5</v>
      </c>
      <c r="H303" s="8">
        <v>1.68</v>
      </c>
      <c r="I303" s="4">
        <v>0</v>
      </c>
    </row>
    <row r="304" spans="1:9" x14ac:dyDescent="0.2">
      <c r="A304" s="2">
        <v>8</v>
      </c>
      <c r="B304" s="1" t="s">
        <v>122</v>
      </c>
      <c r="C304" s="4">
        <v>16</v>
      </c>
      <c r="D304" s="8">
        <v>2.08</v>
      </c>
      <c r="E304" s="4">
        <v>16</v>
      </c>
      <c r="F304" s="8">
        <v>3.47</v>
      </c>
      <c r="G304" s="4">
        <v>0</v>
      </c>
      <c r="H304" s="8">
        <v>0</v>
      </c>
      <c r="I304" s="4">
        <v>0</v>
      </c>
    </row>
    <row r="305" spans="1:9" x14ac:dyDescent="0.2">
      <c r="A305" s="2">
        <v>11</v>
      </c>
      <c r="B305" s="1" t="s">
        <v>113</v>
      </c>
      <c r="C305" s="4">
        <v>15</v>
      </c>
      <c r="D305" s="8">
        <v>1.95</v>
      </c>
      <c r="E305" s="4">
        <v>4</v>
      </c>
      <c r="F305" s="8">
        <v>0.87</v>
      </c>
      <c r="G305" s="4">
        <v>11</v>
      </c>
      <c r="H305" s="8">
        <v>3.69</v>
      </c>
      <c r="I305" s="4">
        <v>0</v>
      </c>
    </row>
    <row r="306" spans="1:9" x14ac:dyDescent="0.2">
      <c r="A306" s="2">
        <v>12</v>
      </c>
      <c r="B306" s="1" t="s">
        <v>110</v>
      </c>
      <c r="C306" s="4">
        <v>14</v>
      </c>
      <c r="D306" s="8">
        <v>1.82</v>
      </c>
      <c r="E306" s="4">
        <v>8</v>
      </c>
      <c r="F306" s="8">
        <v>1.74</v>
      </c>
      <c r="G306" s="4">
        <v>6</v>
      </c>
      <c r="H306" s="8">
        <v>2.0099999999999998</v>
      </c>
      <c r="I306" s="4">
        <v>0</v>
      </c>
    </row>
    <row r="307" spans="1:9" x14ac:dyDescent="0.2">
      <c r="A307" s="2">
        <v>12</v>
      </c>
      <c r="B307" s="1" t="s">
        <v>120</v>
      </c>
      <c r="C307" s="4">
        <v>14</v>
      </c>
      <c r="D307" s="8">
        <v>1.82</v>
      </c>
      <c r="E307" s="4">
        <v>13</v>
      </c>
      <c r="F307" s="8">
        <v>2.82</v>
      </c>
      <c r="G307" s="4">
        <v>1</v>
      </c>
      <c r="H307" s="8">
        <v>0.34</v>
      </c>
      <c r="I307" s="4">
        <v>0</v>
      </c>
    </row>
    <row r="308" spans="1:9" x14ac:dyDescent="0.2">
      <c r="A308" s="2">
        <v>14</v>
      </c>
      <c r="B308" s="1" t="s">
        <v>125</v>
      </c>
      <c r="C308" s="4">
        <v>13</v>
      </c>
      <c r="D308" s="8">
        <v>1.69</v>
      </c>
      <c r="E308" s="4">
        <v>11</v>
      </c>
      <c r="F308" s="8">
        <v>2.39</v>
      </c>
      <c r="G308" s="4">
        <v>2</v>
      </c>
      <c r="H308" s="8">
        <v>0.67</v>
      </c>
      <c r="I308" s="4">
        <v>0</v>
      </c>
    </row>
    <row r="309" spans="1:9" x14ac:dyDescent="0.2">
      <c r="A309" s="2">
        <v>15</v>
      </c>
      <c r="B309" s="1" t="s">
        <v>111</v>
      </c>
      <c r="C309" s="4">
        <v>12</v>
      </c>
      <c r="D309" s="8">
        <v>1.56</v>
      </c>
      <c r="E309" s="4">
        <v>8</v>
      </c>
      <c r="F309" s="8">
        <v>1.74</v>
      </c>
      <c r="G309" s="4">
        <v>4</v>
      </c>
      <c r="H309" s="8">
        <v>1.34</v>
      </c>
      <c r="I309" s="4">
        <v>0</v>
      </c>
    </row>
    <row r="310" spans="1:9" x14ac:dyDescent="0.2">
      <c r="A310" s="2">
        <v>15</v>
      </c>
      <c r="B310" s="1" t="s">
        <v>112</v>
      </c>
      <c r="C310" s="4">
        <v>12</v>
      </c>
      <c r="D310" s="8">
        <v>1.56</v>
      </c>
      <c r="E310" s="4">
        <v>9</v>
      </c>
      <c r="F310" s="8">
        <v>1.95</v>
      </c>
      <c r="G310" s="4">
        <v>3</v>
      </c>
      <c r="H310" s="8">
        <v>1.01</v>
      </c>
      <c r="I310" s="4">
        <v>0</v>
      </c>
    </row>
    <row r="311" spans="1:9" x14ac:dyDescent="0.2">
      <c r="A311" s="2">
        <v>17</v>
      </c>
      <c r="B311" s="1" t="s">
        <v>133</v>
      </c>
      <c r="C311" s="4">
        <v>11</v>
      </c>
      <c r="D311" s="8">
        <v>1.43</v>
      </c>
      <c r="E311" s="4">
        <v>6</v>
      </c>
      <c r="F311" s="8">
        <v>1.3</v>
      </c>
      <c r="G311" s="4">
        <v>5</v>
      </c>
      <c r="H311" s="8">
        <v>1.68</v>
      </c>
      <c r="I311" s="4">
        <v>0</v>
      </c>
    </row>
    <row r="312" spans="1:9" x14ac:dyDescent="0.2">
      <c r="A312" s="2">
        <v>18</v>
      </c>
      <c r="B312" s="1" t="s">
        <v>109</v>
      </c>
      <c r="C312" s="4">
        <v>10</v>
      </c>
      <c r="D312" s="8">
        <v>1.3</v>
      </c>
      <c r="E312" s="4">
        <v>4</v>
      </c>
      <c r="F312" s="8">
        <v>0.87</v>
      </c>
      <c r="G312" s="4">
        <v>6</v>
      </c>
      <c r="H312" s="8">
        <v>2.0099999999999998</v>
      </c>
      <c r="I312" s="4">
        <v>0</v>
      </c>
    </row>
    <row r="313" spans="1:9" x14ac:dyDescent="0.2">
      <c r="A313" s="2">
        <v>18</v>
      </c>
      <c r="B313" s="1" t="s">
        <v>127</v>
      </c>
      <c r="C313" s="4">
        <v>10</v>
      </c>
      <c r="D313" s="8">
        <v>1.3</v>
      </c>
      <c r="E313" s="4">
        <v>4</v>
      </c>
      <c r="F313" s="8">
        <v>0.87</v>
      </c>
      <c r="G313" s="4">
        <v>6</v>
      </c>
      <c r="H313" s="8">
        <v>2.0099999999999998</v>
      </c>
      <c r="I313" s="4">
        <v>0</v>
      </c>
    </row>
    <row r="314" spans="1:9" x14ac:dyDescent="0.2">
      <c r="A314" s="2">
        <v>20</v>
      </c>
      <c r="B314" s="1" t="s">
        <v>152</v>
      </c>
      <c r="C314" s="4">
        <v>9</v>
      </c>
      <c r="D314" s="8">
        <v>1.17</v>
      </c>
      <c r="E314" s="4">
        <v>2</v>
      </c>
      <c r="F314" s="8">
        <v>0.43</v>
      </c>
      <c r="G314" s="4">
        <v>7</v>
      </c>
      <c r="H314" s="8">
        <v>2.35</v>
      </c>
      <c r="I314" s="4">
        <v>0</v>
      </c>
    </row>
    <row r="315" spans="1:9" x14ac:dyDescent="0.2">
      <c r="A315" s="2">
        <v>20</v>
      </c>
      <c r="B315" s="1" t="s">
        <v>116</v>
      </c>
      <c r="C315" s="4">
        <v>9</v>
      </c>
      <c r="D315" s="8">
        <v>1.17</v>
      </c>
      <c r="E315" s="4">
        <v>4</v>
      </c>
      <c r="F315" s="8">
        <v>0.87</v>
      </c>
      <c r="G315" s="4">
        <v>5</v>
      </c>
      <c r="H315" s="8">
        <v>1.68</v>
      </c>
      <c r="I315" s="4">
        <v>0</v>
      </c>
    </row>
    <row r="316" spans="1:9" x14ac:dyDescent="0.2">
      <c r="A316" s="1"/>
      <c r="C316" s="4"/>
      <c r="D316" s="8"/>
      <c r="E316" s="4"/>
      <c r="F316" s="8"/>
      <c r="G316" s="4"/>
      <c r="H316" s="8"/>
      <c r="I316" s="4"/>
    </row>
    <row r="317" spans="1:9" x14ac:dyDescent="0.2">
      <c r="A317" s="1" t="s">
        <v>14</v>
      </c>
      <c r="C317" s="4"/>
      <c r="D317" s="8"/>
      <c r="E317" s="4"/>
      <c r="F317" s="8"/>
      <c r="G317" s="4"/>
      <c r="H317" s="8"/>
      <c r="I317" s="4"/>
    </row>
    <row r="318" spans="1:9" x14ac:dyDescent="0.2">
      <c r="A318" s="2">
        <v>1</v>
      </c>
      <c r="B318" s="1" t="s">
        <v>154</v>
      </c>
      <c r="C318" s="4">
        <v>21</v>
      </c>
      <c r="D318" s="8">
        <v>4.5999999999999996</v>
      </c>
      <c r="E318" s="4">
        <v>17</v>
      </c>
      <c r="F318" s="8">
        <v>5.9</v>
      </c>
      <c r="G318" s="4">
        <v>4</v>
      </c>
      <c r="H318" s="8">
        <v>2.61</v>
      </c>
      <c r="I318" s="4">
        <v>0</v>
      </c>
    </row>
    <row r="319" spans="1:9" x14ac:dyDescent="0.2">
      <c r="A319" s="2">
        <v>2</v>
      </c>
      <c r="B319" s="1" t="s">
        <v>107</v>
      </c>
      <c r="C319" s="4">
        <v>19</v>
      </c>
      <c r="D319" s="8">
        <v>4.16</v>
      </c>
      <c r="E319" s="4">
        <v>2</v>
      </c>
      <c r="F319" s="8">
        <v>0.69</v>
      </c>
      <c r="G319" s="4">
        <v>17</v>
      </c>
      <c r="H319" s="8">
        <v>11.11</v>
      </c>
      <c r="I319" s="4">
        <v>0</v>
      </c>
    </row>
    <row r="320" spans="1:9" x14ac:dyDescent="0.2">
      <c r="A320" s="2">
        <v>3</v>
      </c>
      <c r="B320" s="1" t="s">
        <v>123</v>
      </c>
      <c r="C320" s="4">
        <v>17</v>
      </c>
      <c r="D320" s="8">
        <v>3.72</v>
      </c>
      <c r="E320" s="4">
        <v>17</v>
      </c>
      <c r="F320" s="8">
        <v>5.9</v>
      </c>
      <c r="G320" s="4">
        <v>0</v>
      </c>
      <c r="H320" s="8">
        <v>0</v>
      </c>
      <c r="I320" s="4">
        <v>0</v>
      </c>
    </row>
    <row r="321" spans="1:9" x14ac:dyDescent="0.2">
      <c r="A321" s="2">
        <v>4</v>
      </c>
      <c r="B321" s="1" t="s">
        <v>128</v>
      </c>
      <c r="C321" s="4">
        <v>15</v>
      </c>
      <c r="D321" s="8">
        <v>3.28</v>
      </c>
      <c r="E321" s="4">
        <v>8</v>
      </c>
      <c r="F321" s="8">
        <v>2.78</v>
      </c>
      <c r="G321" s="4">
        <v>7</v>
      </c>
      <c r="H321" s="8">
        <v>4.58</v>
      </c>
      <c r="I321" s="4">
        <v>0</v>
      </c>
    </row>
    <row r="322" spans="1:9" x14ac:dyDescent="0.2">
      <c r="A322" s="2">
        <v>4</v>
      </c>
      <c r="B322" s="1" t="s">
        <v>122</v>
      </c>
      <c r="C322" s="4">
        <v>15</v>
      </c>
      <c r="D322" s="8">
        <v>3.28</v>
      </c>
      <c r="E322" s="4">
        <v>15</v>
      </c>
      <c r="F322" s="8">
        <v>5.21</v>
      </c>
      <c r="G322" s="4">
        <v>0</v>
      </c>
      <c r="H322" s="8">
        <v>0</v>
      </c>
      <c r="I322" s="4">
        <v>0</v>
      </c>
    </row>
    <row r="323" spans="1:9" x14ac:dyDescent="0.2">
      <c r="A323" s="2">
        <v>6</v>
      </c>
      <c r="B323" s="1" t="s">
        <v>111</v>
      </c>
      <c r="C323" s="4">
        <v>11</v>
      </c>
      <c r="D323" s="8">
        <v>2.41</v>
      </c>
      <c r="E323" s="4">
        <v>10</v>
      </c>
      <c r="F323" s="8">
        <v>3.47</v>
      </c>
      <c r="G323" s="4">
        <v>1</v>
      </c>
      <c r="H323" s="8">
        <v>0.65</v>
      </c>
      <c r="I323" s="4">
        <v>0</v>
      </c>
    </row>
    <row r="324" spans="1:9" x14ac:dyDescent="0.2">
      <c r="A324" s="2">
        <v>7</v>
      </c>
      <c r="B324" s="1" t="s">
        <v>114</v>
      </c>
      <c r="C324" s="4">
        <v>9</v>
      </c>
      <c r="D324" s="8">
        <v>1.97</v>
      </c>
      <c r="E324" s="4">
        <v>5</v>
      </c>
      <c r="F324" s="8">
        <v>1.74</v>
      </c>
      <c r="G324" s="4">
        <v>4</v>
      </c>
      <c r="H324" s="8">
        <v>2.61</v>
      </c>
      <c r="I324" s="4">
        <v>0</v>
      </c>
    </row>
    <row r="325" spans="1:9" x14ac:dyDescent="0.2">
      <c r="A325" s="2">
        <v>7</v>
      </c>
      <c r="B325" s="1" t="s">
        <v>118</v>
      </c>
      <c r="C325" s="4">
        <v>9</v>
      </c>
      <c r="D325" s="8">
        <v>1.97</v>
      </c>
      <c r="E325" s="4">
        <v>7</v>
      </c>
      <c r="F325" s="8">
        <v>2.4300000000000002</v>
      </c>
      <c r="G325" s="4">
        <v>2</v>
      </c>
      <c r="H325" s="8">
        <v>1.31</v>
      </c>
      <c r="I325" s="4">
        <v>0</v>
      </c>
    </row>
    <row r="326" spans="1:9" x14ac:dyDescent="0.2">
      <c r="A326" s="2">
        <v>7</v>
      </c>
      <c r="B326" s="1" t="s">
        <v>126</v>
      </c>
      <c r="C326" s="4">
        <v>9</v>
      </c>
      <c r="D326" s="8">
        <v>1.97</v>
      </c>
      <c r="E326" s="4">
        <v>6</v>
      </c>
      <c r="F326" s="8">
        <v>2.08</v>
      </c>
      <c r="G326" s="4">
        <v>3</v>
      </c>
      <c r="H326" s="8">
        <v>1.96</v>
      </c>
      <c r="I326" s="4">
        <v>0</v>
      </c>
    </row>
    <row r="327" spans="1:9" x14ac:dyDescent="0.2">
      <c r="A327" s="2">
        <v>10</v>
      </c>
      <c r="B327" s="1" t="s">
        <v>109</v>
      </c>
      <c r="C327" s="4">
        <v>8</v>
      </c>
      <c r="D327" s="8">
        <v>1.75</v>
      </c>
      <c r="E327" s="4">
        <v>5</v>
      </c>
      <c r="F327" s="8">
        <v>1.74</v>
      </c>
      <c r="G327" s="4">
        <v>3</v>
      </c>
      <c r="H327" s="8">
        <v>1.96</v>
      </c>
      <c r="I327" s="4">
        <v>0</v>
      </c>
    </row>
    <row r="328" spans="1:9" x14ac:dyDescent="0.2">
      <c r="A328" s="2">
        <v>10</v>
      </c>
      <c r="B328" s="1" t="s">
        <v>110</v>
      </c>
      <c r="C328" s="4">
        <v>8</v>
      </c>
      <c r="D328" s="8">
        <v>1.75</v>
      </c>
      <c r="E328" s="4">
        <v>5</v>
      </c>
      <c r="F328" s="8">
        <v>1.74</v>
      </c>
      <c r="G328" s="4">
        <v>3</v>
      </c>
      <c r="H328" s="8">
        <v>1.96</v>
      </c>
      <c r="I328" s="4">
        <v>0</v>
      </c>
    </row>
    <row r="329" spans="1:9" x14ac:dyDescent="0.2">
      <c r="A329" s="2">
        <v>10</v>
      </c>
      <c r="B329" s="1" t="s">
        <v>155</v>
      </c>
      <c r="C329" s="4">
        <v>8</v>
      </c>
      <c r="D329" s="8">
        <v>1.75</v>
      </c>
      <c r="E329" s="4">
        <v>8</v>
      </c>
      <c r="F329" s="8">
        <v>2.78</v>
      </c>
      <c r="G329" s="4">
        <v>0</v>
      </c>
      <c r="H329" s="8">
        <v>0</v>
      </c>
      <c r="I329" s="4">
        <v>0</v>
      </c>
    </row>
    <row r="330" spans="1:9" x14ac:dyDescent="0.2">
      <c r="A330" s="2">
        <v>10</v>
      </c>
      <c r="B330" s="1" t="s">
        <v>120</v>
      </c>
      <c r="C330" s="4">
        <v>8</v>
      </c>
      <c r="D330" s="8">
        <v>1.75</v>
      </c>
      <c r="E330" s="4">
        <v>7</v>
      </c>
      <c r="F330" s="8">
        <v>2.4300000000000002</v>
      </c>
      <c r="G330" s="4">
        <v>1</v>
      </c>
      <c r="H330" s="8">
        <v>0.65</v>
      </c>
      <c r="I330" s="4">
        <v>0</v>
      </c>
    </row>
    <row r="331" spans="1:9" x14ac:dyDescent="0.2">
      <c r="A331" s="2">
        <v>14</v>
      </c>
      <c r="B331" s="1" t="s">
        <v>153</v>
      </c>
      <c r="C331" s="4">
        <v>7</v>
      </c>
      <c r="D331" s="8">
        <v>1.53</v>
      </c>
      <c r="E331" s="4">
        <v>5</v>
      </c>
      <c r="F331" s="8">
        <v>1.74</v>
      </c>
      <c r="G331" s="4">
        <v>2</v>
      </c>
      <c r="H331" s="8">
        <v>1.31</v>
      </c>
      <c r="I331" s="4">
        <v>0</v>
      </c>
    </row>
    <row r="332" spans="1:9" x14ac:dyDescent="0.2">
      <c r="A332" s="2">
        <v>14</v>
      </c>
      <c r="B332" s="1" t="s">
        <v>112</v>
      </c>
      <c r="C332" s="4">
        <v>7</v>
      </c>
      <c r="D332" s="8">
        <v>1.53</v>
      </c>
      <c r="E332" s="4">
        <v>3</v>
      </c>
      <c r="F332" s="8">
        <v>1.04</v>
      </c>
      <c r="G332" s="4">
        <v>4</v>
      </c>
      <c r="H332" s="8">
        <v>2.61</v>
      </c>
      <c r="I332" s="4">
        <v>0</v>
      </c>
    </row>
    <row r="333" spans="1:9" x14ac:dyDescent="0.2">
      <c r="A333" s="2">
        <v>14</v>
      </c>
      <c r="B333" s="1" t="s">
        <v>119</v>
      </c>
      <c r="C333" s="4">
        <v>7</v>
      </c>
      <c r="D333" s="8">
        <v>1.53</v>
      </c>
      <c r="E333" s="4">
        <v>6</v>
      </c>
      <c r="F333" s="8">
        <v>2.08</v>
      </c>
      <c r="G333" s="4">
        <v>1</v>
      </c>
      <c r="H333" s="8">
        <v>0.65</v>
      </c>
      <c r="I333" s="4">
        <v>0</v>
      </c>
    </row>
    <row r="334" spans="1:9" x14ac:dyDescent="0.2">
      <c r="A334" s="2">
        <v>14</v>
      </c>
      <c r="B334" s="1" t="s">
        <v>147</v>
      </c>
      <c r="C334" s="4">
        <v>7</v>
      </c>
      <c r="D334" s="8">
        <v>1.53</v>
      </c>
      <c r="E334" s="4">
        <v>0</v>
      </c>
      <c r="F334" s="8">
        <v>0</v>
      </c>
      <c r="G334" s="4">
        <v>0</v>
      </c>
      <c r="H334" s="8">
        <v>0</v>
      </c>
      <c r="I334" s="4">
        <v>0</v>
      </c>
    </row>
    <row r="335" spans="1:9" x14ac:dyDescent="0.2">
      <c r="A335" s="2">
        <v>18</v>
      </c>
      <c r="B335" s="1" t="s">
        <v>108</v>
      </c>
      <c r="C335" s="4">
        <v>6</v>
      </c>
      <c r="D335" s="8">
        <v>1.31</v>
      </c>
      <c r="E335" s="4">
        <v>1</v>
      </c>
      <c r="F335" s="8">
        <v>0.35</v>
      </c>
      <c r="G335" s="4">
        <v>5</v>
      </c>
      <c r="H335" s="8">
        <v>3.27</v>
      </c>
      <c r="I335" s="4">
        <v>0</v>
      </c>
    </row>
    <row r="336" spans="1:9" x14ac:dyDescent="0.2">
      <c r="A336" s="2">
        <v>18</v>
      </c>
      <c r="B336" s="1" t="s">
        <v>145</v>
      </c>
      <c r="C336" s="4">
        <v>6</v>
      </c>
      <c r="D336" s="8">
        <v>1.31</v>
      </c>
      <c r="E336" s="4">
        <v>6</v>
      </c>
      <c r="F336" s="8">
        <v>2.08</v>
      </c>
      <c r="G336" s="4">
        <v>0</v>
      </c>
      <c r="H336" s="8">
        <v>0</v>
      </c>
      <c r="I336" s="4">
        <v>0</v>
      </c>
    </row>
    <row r="337" spans="1:9" x14ac:dyDescent="0.2">
      <c r="A337" s="2">
        <v>18</v>
      </c>
      <c r="B337" s="1" t="s">
        <v>113</v>
      </c>
      <c r="C337" s="4">
        <v>6</v>
      </c>
      <c r="D337" s="8">
        <v>1.31</v>
      </c>
      <c r="E337" s="4">
        <v>4</v>
      </c>
      <c r="F337" s="8">
        <v>1.39</v>
      </c>
      <c r="G337" s="4">
        <v>2</v>
      </c>
      <c r="H337" s="8">
        <v>1.31</v>
      </c>
      <c r="I337" s="4">
        <v>0</v>
      </c>
    </row>
    <row r="338" spans="1:9" x14ac:dyDescent="0.2">
      <c r="A338" s="2">
        <v>18</v>
      </c>
      <c r="B338" s="1" t="s">
        <v>116</v>
      </c>
      <c r="C338" s="4">
        <v>6</v>
      </c>
      <c r="D338" s="8">
        <v>1.31</v>
      </c>
      <c r="E338" s="4">
        <v>2</v>
      </c>
      <c r="F338" s="8">
        <v>0.69</v>
      </c>
      <c r="G338" s="4">
        <v>2</v>
      </c>
      <c r="H338" s="8">
        <v>1.31</v>
      </c>
      <c r="I338" s="4">
        <v>0</v>
      </c>
    </row>
    <row r="339" spans="1:9" x14ac:dyDescent="0.2">
      <c r="A339" s="2">
        <v>18</v>
      </c>
      <c r="B339" s="1" t="s">
        <v>133</v>
      </c>
      <c r="C339" s="4">
        <v>6</v>
      </c>
      <c r="D339" s="8">
        <v>1.31</v>
      </c>
      <c r="E339" s="4">
        <v>5</v>
      </c>
      <c r="F339" s="8">
        <v>1.74</v>
      </c>
      <c r="G339" s="4">
        <v>1</v>
      </c>
      <c r="H339" s="8">
        <v>0.65</v>
      </c>
      <c r="I339" s="4">
        <v>0</v>
      </c>
    </row>
    <row r="340" spans="1:9" x14ac:dyDescent="0.2">
      <c r="A340" s="2">
        <v>18</v>
      </c>
      <c r="B340" s="1" t="s">
        <v>124</v>
      </c>
      <c r="C340" s="4">
        <v>6</v>
      </c>
      <c r="D340" s="8">
        <v>1.31</v>
      </c>
      <c r="E340" s="4">
        <v>6</v>
      </c>
      <c r="F340" s="8">
        <v>2.08</v>
      </c>
      <c r="G340" s="4">
        <v>0</v>
      </c>
      <c r="H340" s="8">
        <v>0</v>
      </c>
      <c r="I340" s="4">
        <v>0</v>
      </c>
    </row>
    <row r="341" spans="1:9" x14ac:dyDescent="0.2">
      <c r="A341" s="2">
        <v>18</v>
      </c>
      <c r="B341" s="1" t="s">
        <v>125</v>
      </c>
      <c r="C341" s="4">
        <v>6</v>
      </c>
      <c r="D341" s="8">
        <v>1.31</v>
      </c>
      <c r="E341" s="4">
        <v>5</v>
      </c>
      <c r="F341" s="8">
        <v>1.74</v>
      </c>
      <c r="G341" s="4">
        <v>1</v>
      </c>
      <c r="H341" s="8">
        <v>0.65</v>
      </c>
      <c r="I341" s="4">
        <v>0</v>
      </c>
    </row>
    <row r="342" spans="1:9" x14ac:dyDescent="0.2">
      <c r="A342" s="2">
        <v>18</v>
      </c>
      <c r="B342" s="1" t="s">
        <v>156</v>
      </c>
      <c r="C342" s="4">
        <v>6</v>
      </c>
      <c r="D342" s="8">
        <v>1.31</v>
      </c>
      <c r="E342" s="4">
        <v>3</v>
      </c>
      <c r="F342" s="8">
        <v>1.04</v>
      </c>
      <c r="G342" s="4">
        <v>3</v>
      </c>
      <c r="H342" s="8">
        <v>1.96</v>
      </c>
      <c r="I342" s="4">
        <v>0</v>
      </c>
    </row>
    <row r="343" spans="1:9" x14ac:dyDescent="0.2">
      <c r="A343" s="1"/>
      <c r="C343" s="4"/>
      <c r="D343" s="8"/>
      <c r="E343" s="4"/>
      <c r="F343" s="8"/>
      <c r="G343" s="4"/>
      <c r="H343" s="8"/>
      <c r="I343" s="4"/>
    </row>
    <row r="344" spans="1:9" x14ac:dyDescent="0.2">
      <c r="A344" s="1" t="s">
        <v>15</v>
      </c>
      <c r="C344" s="4"/>
      <c r="D344" s="8"/>
      <c r="E344" s="4"/>
      <c r="F344" s="8"/>
      <c r="G344" s="4"/>
      <c r="H344" s="8"/>
      <c r="I344" s="4"/>
    </row>
    <row r="345" spans="1:9" x14ac:dyDescent="0.2">
      <c r="A345" s="2">
        <v>1</v>
      </c>
      <c r="B345" s="1" t="s">
        <v>117</v>
      </c>
      <c r="C345" s="4">
        <v>9</v>
      </c>
      <c r="D345" s="8">
        <v>19.57</v>
      </c>
      <c r="E345" s="4">
        <v>7</v>
      </c>
      <c r="F345" s="8">
        <v>30.43</v>
      </c>
      <c r="G345" s="4">
        <v>2</v>
      </c>
      <c r="H345" s="8">
        <v>10</v>
      </c>
      <c r="I345" s="4">
        <v>0</v>
      </c>
    </row>
    <row r="346" spans="1:9" x14ac:dyDescent="0.2">
      <c r="A346" s="2">
        <v>2</v>
      </c>
      <c r="B346" s="1" t="s">
        <v>107</v>
      </c>
      <c r="C346" s="4">
        <v>6</v>
      </c>
      <c r="D346" s="8">
        <v>13.04</v>
      </c>
      <c r="E346" s="4">
        <v>0</v>
      </c>
      <c r="F346" s="8">
        <v>0</v>
      </c>
      <c r="G346" s="4">
        <v>6</v>
      </c>
      <c r="H346" s="8">
        <v>30</v>
      </c>
      <c r="I346" s="4">
        <v>0</v>
      </c>
    </row>
    <row r="347" spans="1:9" x14ac:dyDescent="0.2">
      <c r="A347" s="2">
        <v>3</v>
      </c>
      <c r="B347" s="1" t="s">
        <v>166</v>
      </c>
      <c r="C347" s="4">
        <v>4</v>
      </c>
      <c r="D347" s="8">
        <v>8.6999999999999993</v>
      </c>
      <c r="E347" s="4">
        <v>3</v>
      </c>
      <c r="F347" s="8">
        <v>13.04</v>
      </c>
      <c r="G347" s="4">
        <v>1</v>
      </c>
      <c r="H347" s="8">
        <v>5</v>
      </c>
      <c r="I347" s="4">
        <v>0</v>
      </c>
    </row>
    <row r="348" spans="1:9" x14ac:dyDescent="0.2">
      <c r="A348" s="2">
        <v>4</v>
      </c>
      <c r="B348" s="1" t="s">
        <v>160</v>
      </c>
      <c r="C348" s="4">
        <v>2</v>
      </c>
      <c r="D348" s="8">
        <v>4.3499999999999996</v>
      </c>
      <c r="E348" s="4">
        <v>0</v>
      </c>
      <c r="F348" s="8">
        <v>0</v>
      </c>
      <c r="G348" s="4">
        <v>2</v>
      </c>
      <c r="H348" s="8">
        <v>10</v>
      </c>
      <c r="I348" s="4">
        <v>0</v>
      </c>
    </row>
    <row r="349" spans="1:9" x14ac:dyDescent="0.2">
      <c r="A349" s="2">
        <v>4</v>
      </c>
      <c r="B349" s="1" t="s">
        <v>162</v>
      </c>
      <c r="C349" s="4">
        <v>2</v>
      </c>
      <c r="D349" s="8">
        <v>4.3499999999999996</v>
      </c>
      <c r="E349" s="4">
        <v>2</v>
      </c>
      <c r="F349" s="8">
        <v>8.6999999999999993</v>
      </c>
      <c r="G349" s="4">
        <v>0</v>
      </c>
      <c r="H349" s="8">
        <v>0</v>
      </c>
      <c r="I349" s="4">
        <v>0</v>
      </c>
    </row>
    <row r="350" spans="1:9" x14ac:dyDescent="0.2">
      <c r="A350" s="2">
        <v>4</v>
      </c>
      <c r="B350" s="1" t="s">
        <v>118</v>
      </c>
      <c r="C350" s="4">
        <v>2</v>
      </c>
      <c r="D350" s="8">
        <v>4.3499999999999996</v>
      </c>
      <c r="E350" s="4">
        <v>1</v>
      </c>
      <c r="F350" s="8">
        <v>4.3499999999999996</v>
      </c>
      <c r="G350" s="4">
        <v>1</v>
      </c>
      <c r="H350" s="8">
        <v>5</v>
      </c>
      <c r="I350" s="4">
        <v>0</v>
      </c>
    </row>
    <row r="351" spans="1:9" x14ac:dyDescent="0.2">
      <c r="A351" s="2">
        <v>4</v>
      </c>
      <c r="B351" s="1" t="s">
        <v>136</v>
      </c>
      <c r="C351" s="4">
        <v>2</v>
      </c>
      <c r="D351" s="8">
        <v>4.3499999999999996</v>
      </c>
      <c r="E351" s="4">
        <v>0</v>
      </c>
      <c r="F351" s="8">
        <v>0</v>
      </c>
      <c r="G351" s="4">
        <v>2</v>
      </c>
      <c r="H351" s="8">
        <v>10</v>
      </c>
      <c r="I351" s="4">
        <v>0</v>
      </c>
    </row>
    <row r="352" spans="1:9" x14ac:dyDescent="0.2">
      <c r="A352" s="2">
        <v>4</v>
      </c>
      <c r="B352" s="1" t="s">
        <v>168</v>
      </c>
      <c r="C352" s="4">
        <v>2</v>
      </c>
      <c r="D352" s="8">
        <v>4.3499999999999996</v>
      </c>
      <c r="E352" s="4">
        <v>0</v>
      </c>
      <c r="F352" s="8">
        <v>0</v>
      </c>
      <c r="G352" s="4">
        <v>1</v>
      </c>
      <c r="H352" s="8">
        <v>5</v>
      </c>
      <c r="I352" s="4">
        <v>0</v>
      </c>
    </row>
    <row r="353" spans="1:9" x14ac:dyDescent="0.2">
      <c r="A353" s="2">
        <v>4</v>
      </c>
      <c r="B353" s="1" t="s">
        <v>169</v>
      </c>
      <c r="C353" s="4">
        <v>2</v>
      </c>
      <c r="D353" s="8">
        <v>4.3499999999999996</v>
      </c>
      <c r="E353" s="4">
        <v>0</v>
      </c>
      <c r="F353" s="8">
        <v>0</v>
      </c>
      <c r="G353" s="4">
        <v>1</v>
      </c>
      <c r="H353" s="8">
        <v>5</v>
      </c>
      <c r="I353" s="4">
        <v>1</v>
      </c>
    </row>
    <row r="354" spans="1:9" x14ac:dyDescent="0.2">
      <c r="A354" s="2">
        <v>10</v>
      </c>
      <c r="B354" s="1" t="s">
        <v>109</v>
      </c>
      <c r="C354" s="4">
        <v>1</v>
      </c>
      <c r="D354" s="8">
        <v>2.17</v>
      </c>
      <c r="E354" s="4">
        <v>0</v>
      </c>
      <c r="F354" s="8">
        <v>0</v>
      </c>
      <c r="G354" s="4">
        <v>1</v>
      </c>
      <c r="H354" s="8">
        <v>5</v>
      </c>
      <c r="I354" s="4">
        <v>0</v>
      </c>
    </row>
    <row r="355" spans="1:9" x14ac:dyDescent="0.2">
      <c r="A355" s="2">
        <v>10</v>
      </c>
      <c r="B355" s="1" t="s">
        <v>157</v>
      </c>
      <c r="C355" s="4">
        <v>1</v>
      </c>
      <c r="D355" s="8">
        <v>2.17</v>
      </c>
      <c r="E355" s="4">
        <v>1</v>
      </c>
      <c r="F355" s="8">
        <v>4.3499999999999996</v>
      </c>
      <c r="G355" s="4">
        <v>0</v>
      </c>
      <c r="H355" s="8">
        <v>0</v>
      </c>
      <c r="I355" s="4">
        <v>0</v>
      </c>
    </row>
    <row r="356" spans="1:9" x14ac:dyDescent="0.2">
      <c r="A356" s="2">
        <v>10</v>
      </c>
      <c r="B356" s="1" t="s">
        <v>158</v>
      </c>
      <c r="C356" s="4">
        <v>1</v>
      </c>
      <c r="D356" s="8">
        <v>2.17</v>
      </c>
      <c r="E356" s="4">
        <v>0</v>
      </c>
      <c r="F356" s="8">
        <v>0</v>
      </c>
      <c r="G356" s="4">
        <v>1</v>
      </c>
      <c r="H356" s="8">
        <v>5</v>
      </c>
      <c r="I356" s="4">
        <v>0</v>
      </c>
    </row>
    <row r="357" spans="1:9" x14ac:dyDescent="0.2">
      <c r="A357" s="2">
        <v>10</v>
      </c>
      <c r="B357" s="1" t="s">
        <v>159</v>
      </c>
      <c r="C357" s="4">
        <v>1</v>
      </c>
      <c r="D357" s="8">
        <v>2.17</v>
      </c>
      <c r="E357" s="4">
        <v>1</v>
      </c>
      <c r="F357" s="8">
        <v>4.3499999999999996</v>
      </c>
      <c r="G357" s="4">
        <v>0</v>
      </c>
      <c r="H357" s="8">
        <v>0</v>
      </c>
      <c r="I357" s="4">
        <v>0</v>
      </c>
    </row>
    <row r="358" spans="1:9" x14ac:dyDescent="0.2">
      <c r="A358" s="2">
        <v>10</v>
      </c>
      <c r="B358" s="1" t="s">
        <v>161</v>
      </c>
      <c r="C358" s="4">
        <v>1</v>
      </c>
      <c r="D358" s="8">
        <v>2.17</v>
      </c>
      <c r="E358" s="4">
        <v>0</v>
      </c>
      <c r="F358" s="8">
        <v>0</v>
      </c>
      <c r="G358" s="4">
        <v>1</v>
      </c>
      <c r="H358" s="8">
        <v>5</v>
      </c>
      <c r="I358" s="4">
        <v>0</v>
      </c>
    </row>
    <row r="359" spans="1:9" x14ac:dyDescent="0.2">
      <c r="A359" s="2">
        <v>10</v>
      </c>
      <c r="B359" s="1" t="s">
        <v>148</v>
      </c>
      <c r="C359" s="4">
        <v>1</v>
      </c>
      <c r="D359" s="8">
        <v>2.17</v>
      </c>
      <c r="E359" s="4">
        <v>1</v>
      </c>
      <c r="F359" s="8">
        <v>4.3499999999999996</v>
      </c>
      <c r="G359" s="4">
        <v>0</v>
      </c>
      <c r="H359" s="8">
        <v>0</v>
      </c>
      <c r="I359" s="4">
        <v>0</v>
      </c>
    </row>
    <row r="360" spans="1:9" x14ac:dyDescent="0.2">
      <c r="A360" s="2">
        <v>10</v>
      </c>
      <c r="B360" s="1" t="s">
        <v>111</v>
      </c>
      <c r="C360" s="4">
        <v>1</v>
      </c>
      <c r="D360" s="8">
        <v>2.17</v>
      </c>
      <c r="E360" s="4">
        <v>1</v>
      </c>
      <c r="F360" s="8">
        <v>4.3499999999999996</v>
      </c>
      <c r="G360" s="4">
        <v>0</v>
      </c>
      <c r="H360" s="8">
        <v>0</v>
      </c>
      <c r="I360" s="4">
        <v>0</v>
      </c>
    </row>
    <row r="361" spans="1:9" x14ac:dyDescent="0.2">
      <c r="A361" s="2">
        <v>10</v>
      </c>
      <c r="B361" s="1" t="s">
        <v>113</v>
      </c>
      <c r="C361" s="4">
        <v>1</v>
      </c>
      <c r="D361" s="8">
        <v>2.17</v>
      </c>
      <c r="E361" s="4">
        <v>1</v>
      </c>
      <c r="F361" s="8">
        <v>4.3499999999999996</v>
      </c>
      <c r="G361" s="4">
        <v>0</v>
      </c>
      <c r="H361" s="8">
        <v>0</v>
      </c>
      <c r="I361" s="4">
        <v>0</v>
      </c>
    </row>
    <row r="362" spans="1:9" x14ac:dyDescent="0.2">
      <c r="A362" s="2">
        <v>10</v>
      </c>
      <c r="B362" s="1" t="s">
        <v>139</v>
      </c>
      <c r="C362" s="4">
        <v>1</v>
      </c>
      <c r="D362" s="8">
        <v>2.17</v>
      </c>
      <c r="E362" s="4">
        <v>1</v>
      </c>
      <c r="F362" s="8">
        <v>4.3499999999999996</v>
      </c>
      <c r="G362" s="4">
        <v>0</v>
      </c>
      <c r="H362" s="8">
        <v>0</v>
      </c>
      <c r="I362" s="4">
        <v>0</v>
      </c>
    </row>
    <row r="363" spans="1:9" x14ac:dyDescent="0.2">
      <c r="A363" s="2">
        <v>10</v>
      </c>
      <c r="B363" s="1" t="s">
        <v>163</v>
      </c>
      <c r="C363" s="4">
        <v>1</v>
      </c>
      <c r="D363" s="8">
        <v>2.17</v>
      </c>
      <c r="E363" s="4">
        <v>1</v>
      </c>
      <c r="F363" s="8">
        <v>4.3499999999999996</v>
      </c>
      <c r="G363" s="4">
        <v>0</v>
      </c>
      <c r="H363" s="8">
        <v>0</v>
      </c>
      <c r="I363" s="4">
        <v>0</v>
      </c>
    </row>
    <row r="364" spans="1:9" x14ac:dyDescent="0.2">
      <c r="A364" s="2">
        <v>10</v>
      </c>
      <c r="B364" s="1" t="s">
        <v>164</v>
      </c>
      <c r="C364" s="4">
        <v>1</v>
      </c>
      <c r="D364" s="8">
        <v>2.17</v>
      </c>
      <c r="E364" s="4">
        <v>0</v>
      </c>
      <c r="F364" s="8">
        <v>0</v>
      </c>
      <c r="G364" s="4">
        <v>1</v>
      </c>
      <c r="H364" s="8">
        <v>5</v>
      </c>
      <c r="I364" s="4">
        <v>0</v>
      </c>
    </row>
    <row r="365" spans="1:9" x14ac:dyDescent="0.2">
      <c r="A365" s="2">
        <v>10</v>
      </c>
      <c r="B365" s="1" t="s">
        <v>165</v>
      </c>
      <c r="C365" s="4">
        <v>1</v>
      </c>
      <c r="D365" s="8">
        <v>2.17</v>
      </c>
      <c r="E365" s="4">
        <v>1</v>
      </c>
      <c r="F365" s="8">
        <v>4.3499999999999996</v>
      </c>
      <c r="G365" s="4">
        <v>0</v>
      </c>
      <c r="H365" s="8">
        <v>0</v>
      </c>
      <c r="I365" s="4">
        <v>0</v>
      </c>
    </row>
    <row r="366" spans="1:9" x14ac:dyDescent="0.2">
      <c r="A366" s="2">
        <v>10</v>
      </c>
      <c r="B366" s="1" t="s">
        <v>116</v>
      </c>
      <c r="C366" s="4">
        <v>1</v>
      </c>
      <c r="D366" s="8">
        <v>2.17</v>
      </c>
      <c r="E366" s="4">
        <v>0</v>
      </c>
      <c r="F366" s="8">
        <v>0</v>
      </c>
      <c r="G366" s="4">
        <v>0</v>
      </c>
      <c r="H366" s="8">
        <v>0</v>
      </c>
      <c r="I366" s="4">
        <v>0</v>
      </c>
    </row>
    <row r="367" spans="1:9" x14ac:dyDescent="0.2">
      <c r="A367" s="2">
        <v>10</v>
      </c>
      <c r="B367" s="1" t="s">
        <v>167</v>
      </c>
      <c r="C367" s="4">
        <v>1</v>
      </c>
      <c r="D367" s="8">
        <v>2.17</v>
      </c>
      <c r="E367" s="4">
        <v>1</v>
      </c>
      <c r="F367" s="8">
        <v>4.3499999999999996</v>
      </c>
      <c r="G367" s="4">
        <v>0</v>
      </c>
      <c r="H367" s="8">
        <v>0</v>
      </c>
      <c r="I367" s="4">
        <v>0</v>
      </c>
    </row>
    <row r="368" spans="1:9" x14ac:dyDescent="0.2">
      <c r="A368" s="2">
        <v>10</v>
      </c>
      <c r="B368" s="1" t="s">
        <v>170</v>
      </c>
      <c r="C368" s="4">
        <v>1</v>
      </c>
      <c r="D368" s="8">
        <v>2.17</v>
      </c>
      <c r="E368" s="4">
        <v>1</v>
      </c>
      <c r="F368" s="8">
        <v>4.3499999999999996</v>
      </c>
      <c r="G368" s="4">
        <v>0</v>
      </c>
      <c r="H368" s="8">
        <v>0</v>
      </c>
      <c r="I368" s="4">
        <v>0</v>
      </c>
    </row>
    <row r="369" spans="1:9" x14ac:dyDescent="0.2">
      <c r="A369" s="1"/>
      <c r="C369" s="4"/>
      <c r="D369" s="8"/>
      <c r="E369" s="4"/>
      <c r="F369" s="8"/>
      <c r="G369" s="4"/>
      <c r="H369" s="8"/>
      <c r="I369" s="4"/>
    </row>
    <row r="370" spans="1:9" x14ac:dyDescent="0.2">
      <c r="A370" s="1" t="s">
        <v>16</v>
      </c>
      <c r="C370" s="4"/>
      <c r="D370" s="8"/>
      <c r="E370" s="4"/>
      <c r="F370" s="8"/>
      <c r="G370" s="4"/>
      <c r="H370" s="8"/>
      <c r="I370" s="4"/>
    </row>
    <row r="371" spans="1:9" x14ac:dyDescent="0.2">
      <c r="A371" s="2">
        <v>1</v>
      </c>
      <c r="B371" s="1" t="s">
        <v>107</v>
      </c>
      <c r="C371" s="4">
        <v>21</v>
      </c>
      <c r="D371" s="8">
        <v>5.16</v>
      </c>
      <c r="E371" s="4">
        <v>4</v>
      </c>
      <c r="F371" s="8">
        <v>1.43</v>
      </c>
      <c r="G371" s="4">
        <v>17</v>
      </c>
      <c r="H371" s="8">
        <v>14.66</v>
      </c>
      <c r="I371" s="4">
        <v>0</v>
      </c>
    </row>
    <row r="372" spans="1:9" x14ac:dyDescent="0.2">
      <c r="A372" s="2">
        <v>2</v>
      </c>
      <c r="B372" s="1" t="s">
        <v>122</v>
      </c>
      <c r="C372" s="4">
        <v>16</v>
      </c>
      <c r="D372" s="8">
        <v>3.93</v>
      </c>
      <c r="E372" s="4">
        <v>16</v>
      </c>
      <c r="F372" s="8">
        <v>5.71</v>
      </c>
      <c r="G372" s="4">
        <v>0</v>
      </c>
      <c r="H372" s="8">
        <v>0</v>
      </c>
      <c r="I372" s="4">
        <v>0</v>
      </c>
    </row>
    <row r="373" spans="1:9" x14ac:dyDescent="0.2">
      <c r="A373" s="2">
        <v>3</v>
      </c>
      <c r="B373" s="1" t="s">
        <v>139</v>
      </c>
      <c r="C373" s="4">
        <v>15</v>
      </c>
      <c r="D373" s="8">
        <v>3.69</v>
      </c>
      <c r="E373" s="4">
        <v>9</v>
      </c>
      <c r="F373" s="8">
        <v>3.21</v>
      </c>
      <c r="G373" s="4">
        <v>6</v>
      </c>
      <c r="H373" s="8">
        <v>5.17</v>
      </c>
      <c r="I373" s="4">
        <v>0</v>
      </c>
    </row>
    <row r="374" spans="1:9" x14ac:dyDescent="0.2">
      <c r="A374" s="2">
        <v>3</v>
      </c>
      <c r="B374" s="1" t="s">
        <v>123</v>
      </c>
      <c r="C374" s="4">
        <v>15</v>
      </c>
      <c r="D374" s="8">
        <v>3.69</v>
      </c>
      <c r="E374" s="4">
        <v>15</v>
      </c>
      <c r="F374" s="8">
        <v>5.36</v>
      </c>
      <c r="G374" s="4">
        <v>0</v>
      </c>
      <c r="H374" s="8">
        <v>0</v>
      </c>
      <c r="I374" s="4">
        <v>0</v>
      </c>
    </row>
    <row r="375" spans="1:9" x14ac:dyDescent="0.2">
      <c r="A375" s="2">
        <v>5</v>
      </c>
      <c r="B375" s="1" t="s">
        <v>117</v>
      </c>
      <c r="C375" s="4">
        <v>14</v>
      </c>
      <c r="D375" s="8">
        <v>3.44</v>
      </c>
      <c r="E375" s="4">
        <v>11</v>
      </c>
      <c r="F375" s="8">
        <v>3.93</v>
      </c>
      <c r="G375" s="4">
        <v>3</v>
      </c>
      <c r="H375" s="8">
        <v>2.59</v>
      </c>
      <c r="I375" s="4">
        <v>0</v>
      </c>
    </row>
    <row r="376" spans="1:9" x14ac:dyDescent="0.2">
      <c r="A376" s="2">
        <v>5</v>
      </c>
      <c r="B376" s="1" t="s">
        <v>118</v>
      </c>
      <c r="C376" s="4">
        <v>14</v>
      </c>
      <c r="D376" s="8">
        <v>3.44</v>
      </c>
      <c r="E376" s="4">
        <v>12</v>
      </c>
      <c r="F376" s="8">
        <v>4.29</v>
      </c>
      <c r="G376" s="4">
        <v>2</v>
      </c>
      <c r="H376" s="8">
        <v>1.72</v>
      </c>
      <c r="I376" s="4">
        <v>0</v>
      </c>
    </row>
    <row r="377" spans="1:9" x14ac:dyDescent="0.2">
      <c r="A377" s="2">
        <v>7</v>
      </c>
      <c r="B377" s="1" t="s">
        <v>114</v>
      </c>
      <c r="C377" s="4">
        <v>12</v>
      </c>
      <c r="D377" s="8">
        <v>2.95</v>
      </c>
      <c r="E377" s="4">
        <v>10</v>
      </c>
      <c r="F377" s="8">
        <v>3.57</v>
      </c>
      <c r="G377" s="4">
        <v>2</v>
      </c>
      <c r="H377" s="8">
        <v>1.72</v>
      </c>
      <c r="I377" s="4">
        <v>0</v>
      </c>
    </row>
    <row r="378" spans="1:9" x14ac:dyDescent="0.2">
      <c r="A378" s="2">
        <v>8</v>
      </c>
      <c r="B378" s="1" t="s">
        <v>174</v>
      </c>
      <c r="C378" s="4">
        <v>11</v>
      </c>
      <c r="D378" s="8">
        <v>2.7</v>
      </c>
      <c r="E378" s="4">
        <v>9</v>
      </c>
      <c r="F378" s="8">
        <v>3.21</v>
      </c>
      <c r="G378" s="4">
        <v>2</v>
      </c>
      <c r="H378" s="8">
        <v>1.72</v>
      </c>
      <c r="I378" s="4">
        <v>0</v>
      </c>
    </row>
    <row r="379" spans="1:9" x14ac:dyDescent="0.2">
      <c r="A379" s="2">
        <v>9</v>
      </c>
      <c r="B379" s="1" t="s">
        <v>109</v>
      </c>
      <c r="C379" s="4">
        <v>10</v>
      </c>
      <c r="D379" s="8">
        <v>2.46</v>
      </c>
      <c r="E379" s="4">
        <v>9</v>
      </c>
      <c r="F379" s="8">
        <v>3.21</v>
      </c>
      <c r="G379" s="4">
        <v>1</v>
      </c>
      <c r="H379" s="8">
        <v>0.86</v>
      </c>
      <c r="I379" s="4">
        <v>0</v>
      </c>
    </row>
    <row r="380" spans="1:9" x14ac:dyDescent="0.2">
      <c r="A380" s="2">
        <v>9</v>
      </c>
      <c r="B380" s="1" t="s">
        <v>145</v>
      </c>
      <c r="C380" s="4">
        <v>10</v>
      </c>
      <c r="D380" s="8">
        <v>2.46</v>
      </c>
      <c r="E380" s="4">
        <v>8</v>
      </c>
      <c r="F380" s="8">
        <v>2.86</v>
      </c>
      <c r="G380" s="4">
        <v>2</v>
      </c>
      <c r="H380" s="8">
        <v>1.72</v>
      </c>
      <c r="I380" s="4">
        <v>0</v>
      </c>
    </row>
    <row r="381" spans="1:9" x14ac:dyDescent="0.2">
      <c r="A381" s="2">
        <v>9</v>
      </c>
      <c r="B381" s="1" t="s">
        <v>111</v>
      </c>
      <c r="C381" s="4">
        <v>10</v>
      </c>
      <c r="D381" s="8">
        <v>2.46</v>
      </c>
      <c r="E381" s="4">
        <v>10</v>
      </c>
      <c r="F381" s="8">
        <v>3.57</v>
      </c>
      <c r="G381" s="4">
        <v>0</v>
      </c>
      <c r="H381" s="8">
        <v>0</v>
      </c>
      <c r="I381" s="4">
        <v>0</v>
      </c>
    </row>
    <row r="382" spans="1:9" x14ac:dyDescent="0.2">
      <c r="A382" s="2">
        <v>12</v>
      </c>
      <c r="B382" s="1" t="s">
        <v>113</v>
      </c>
      <c r="C382" s="4">
        <v>8</v>
      </c>
      <c r="D382" s="8">
        <v>1.97</v>
      </c>
      <c r="E382" s="4">
        <v>5</v>
      </c>
      <c r="F382" s="8">
        <v>1.79</v>
      </c>
      <c r="G382" s="4">
        <v>3</v>
      </c>
      <c r="H382" s="8">
        <v>2.59</v>
      </c>
      <c r="I382" s="4">
        <v>0</v>
      </c>
    </row>
    <row r="383" spans="1:9" x14ac:dyDescent="0.2">
      <c r="A383" s="2">
        <v>12</v>
      </c>
      <c r="B383" s="1" t="s">
        <v>126</v>
      </c>
      <c r="C383" s="4">
        <v>8</v>
      </c>
      <c r="D383" s="8">
        <v>1.97</v>
      </c>
      <c r="E383" s="4">
        <v>8</v>
      </c>
      <c r="F383" s="8">
        <v>2.86</v>
      </c>
      <c r="G383" s="4">
        <v>0</v>
      </c>
      <c r="H383" s="8">
        <v>0</v>
      </c>
      <c r="I383" s="4">
        <v>0</v>
      </c>
    </row>
    <row r="384" spans="1:9" x14ac:dyDescent="0.2">
      <c r="A384" s="2">
        <v>14</v>
      </c>
      <c r="B384" s="1" t="s">
        <v>110</v>
      </c>
      <c r="C384" s="4">
        <v>7</v>
      </c>
      <c r="D384" s="8">
        <v>1.72</v>
      </c>
      <c r="E384" s="4">
        <v>3</v>
      </c>
      <c r="F384" s="8">
        <v>1.07</v>
      </c>
      <c r="G384" s="4">
        <v>4</v>
      </c>
      <c r="H384" s="8">
        <v>3.45</v>
      </c>
      <c r="I384" s="4">
        <v>0</v>
      </c>
    </row>
    <row r="385" spans="1:9" x14ac:dyDescent="0.2">
      <c r="A385" s="2">
        <v>14</v>
      </c>
      <c r="B385" s="1" t="s">
        <v>172</v>
      </c>
      <c r="C385" s="4">
        <v>7</v>
      </c>
      <c r="D385" s="8">
        <v>1.72</v>
      </c>
      <c r="E385" s="4">
        <v>4</v>
      </c>
      <c r="F385" s="8">
        <v>1.43</v>
      </c>
      <c r="G385" s="4">
        <v>3</v>
      </c>
      <c r="H385" s="8">
        <v>2.59</v>
      </c>
      <c r="I385" s="4">
        <v>0</v>
      </c>
    </row>
    <row r="386" spans="1:9" x14ac:dyDescent="0.2">
      <c r="A386" s="2">
        <v>14</v>
      </c>
      <c r="B386" s="1" t="s">
        <v>154</v>
      </c>
      <c r="C386" s="4">
        <v>7</v>
      </c>
      <c r="D386" s="8">
        <v>1.72</v>
      </c>
      <c r="E386" s="4">
        <v>6</v>
      </c>
      <c r="F386" s="8">
        <v>2.14</v>
      </c>
      <c r="G386" s="4">
        <v>1</v>
      </c>
      <c r="H386" s="8">
        <v>0.86</v>
      </c>
      <c r="I386" s="4">
        <v>0</v>
      </c>
    </row>
    <row r="387" spans="1:9" x14ac:dyDescent="0.2">
      <c r="A387" s="2">
        <v>14</v>
      </c>
      <c r="B387" s="1" t="s">
        <v>112</v>
      </c>
      <c r="C387" s="4">
        <v>7</v>
      </c>
      <c r="D387" s="8">
        <v>1.72</v>
      </c>
      <c r="E387" s="4">
        <v>6</v>
      </c>
      <c r="F387" s="8">
        <v>2.14</v>
      </c>
      <c r="G387" s="4">
        <v>1</v>
      </c>
      <c r="H387" s="8">
        <v>0.86</v>
      </c>
      <c r="I387" s="4">
        <v>0</v>
      </c>
    </row>
    <row r="388" spans="1:9" x14ac:dyDescent="0.2">
      <c r="A388" s="2">
        <v>18</v>
      </c>
      <c r="B388" s="1" t="s">
        <v>173</v>
      </c>
      <c r="C388" s="4">
        <v>6</v>
      </c>
      <c r="D388" s="8">
        <v>1.47</v>
      </c>
      <c r="E388" s="4">
        <v>6</v>
      </c>
      <c r="F388" s="8">
        <v>2.14</v>
      </c>
      <c r="G388" s="4">
        <v>0</v>
      </c>
      <c r="H388" s="8">
        <v>0</v>
      </c>
      <c r="I388" s="4">
        <v>0</v>
      </c>
    </row>
    <row r="389" spans="1:9" x14ac:dyDescent="0.2">
      <c r="A389" s="2">
        <v>18</v>
      </c>
      <c r="B389" s="1" t="s">
        <v>156</v>
      </c>
      <c r="C389" s="4">
        <v>6</v>
      </c>
      <c r="D389" s="8">
        <v>1.47</v>
      </c>
      <c r="E389" s="4">
        <v>2</v>
      </c>
      <c r="F389" s="8">
        <v>0.71</v>
      </c>
      <c r="G389" s="4">
        <v>3</v>
      </c>
      <c r="H389" s="8">
        <v>2.59</v>
      </c>
      <c r="I389" s="4">
        <v>1</v>
      </c>
    </row>
    <row r="390" spans="1:9" x14ac:dyDescent="0.2">
      <c r="A390" s="2">
        <v>20</v>
      </c>
      <c r="B390" s="1" t="s">
        <v>171</v>
      </c>
      <c r="C390" s="4">
        <v>5</v>
      </c>
      <c r="D390" s="8">
        <v>1.23</v>
      </c>
      <c r="E390" s="4">
        <v>5</v>
      </c>
      <c r="F390" s="8">
        <v>1.79</v>
      </c>
      <c r="G390" s="4">
        <v>0</v>
      </c>
      <c r="H390" s="8">
        <v>0</v>
      </c>
      <c r="I390" s="4">
        <v>0</v>
      </c>
    </row>
    <row r="391" spans="1:9" x14ac:dyDescent="0.2">
      <c r="A391" s="2">
        <v>20</v>
      </c>
      <c r="B391" s="1" t="s">
        <v>129</v>
      </c>
      <c r="C391" s="4">
        <v>5</v>
      </c>
      <c r="D391" s="8">
        <v>1.23</v>
      </c>
      <c r="E391" s="4">
        <v>4</v>
      </c>
      <c r="F391" s="8">
        <v>1.43</v>
      </c>
      <c r="G391" s="4">
        <v>1</v>
      </c>
      <c r="H391" s="8">
        <v>0.86</v>
      </c>
      <c r="I391" s="4">
        <v>0</v>
      </c>
    </row>
    <row r="392" spans="1:9" x14ac:dyDescent="0.2">
      <c r="A392" s="2">
        <v>20</v>
      </c>
      <c r="B392" s="1" t="s">
        <v>144</v>
      </c>
      <c r="C392" s="4">
        <v>5</v>
      </c>
      <c r="D392" s="8">
        <v>1.23</v>
      </c>
      <c r="E392" s="4">
        <v>5</v>
      </c>
      <c r="F392" s="8">
        <v>1.79</v>
      </c>
      <c r="G392" s="4">
        <v>0</v>
      </c>
      <c r="H392" s="8">
        <v>0</v>
      </c>
      <c r="I392" s="4">
        <v>0</v>
      </c>
    </row>
    <row r="393" spans="1:9" x14ac:dyDescent="0.2">
      <c r="A393" s="2">
        <v>20</v>
      </c>
      <c r="B393" s="1" t="s">
        <v>116</v>
      </c>
      <c r="C393" s="4">
        <v>5</v>
      </c>
      <c r="D393" s="8">
        <v>1.23</v>
      </c>
      <c r="E393" s="4">
        <v>1</v>
      </c>
      <c r="F393" s="8">
        <v>0.36</v>
      </c>
      <c r="G393" s="4">
        <v>3</v>
      </c>
      <c r="H393" s="8">
        <v>2.59</v>
      </c>
      <c r="I393" s="4">
        <v>0</v>
      </c>
    </row>
    <row r="394" spans="1:9" x14ac:dyDescent="0.2">
      <c r="A394" s="2">
        <v>20</v>
      </c>
      <c r="B394" s="1" t="s">
        <v>119</v>
      </c>
      <c r="C394" s="4">
        <v>5</v>
      </c>
      <c r="D394" s="8">
        <v>1.23</v>
      </c>
      <c r="E394" s="4">
        <v>5</v>
      </c>
      <c r="F394" s="8">
        <v>1.79</v>
      </c>
      <c r="G394" s="4">
        <v>0</v>
      </c>
      <c r="H394" s="8">
        <v>0</v>
      </c>
      <c r="I394" s="4">
        <v>0</v>
      </c>
    </row>
    <row r="395" spans="1:9" x14ac:dyDescent="0.2">
      <c r="A395" s="2">
        <v>20</v>
      </c>
      <c r="B395" s="1" t="s">
        <v>136</v>
      </c>
      <c r="C395" s="4">
        <v>5</v>
      </c>
      <c r="D395" s="8">
        <v>1.23</v>
      </c>
      <c r="E395" s="4">
        <v>5</v>
      </c>
      <c r="F395" s="8">
        <v>1.79</v>
      </c>
      <c r="G395" s="4">
        <v>0</v>
      </c>
      <c r="H395" s="8">
        <v>0</v>
      </c>
      <c r="I395" s="4">
        <v>0</v>
      </c>
    </row>
    <row r="396" spans="1:9" x14ac:dyDescent="0.2">
      <c r="A396" s="2">
        <v>20</v>
      </c>
      <c r="B396" s="1" t="s">
        <v>120</v>
      </c>
      <c r="C396" s="4">
        <v>5</v>
      </c>
      <c r="D396" s="8">
        <v>1.23</v>
      </c>
      <c r="E396" s="4">
        <v>5</v>
      </c>
      <c r="F396" s="8">
        <v>1.79</v>
      </c>
      <c r="G396" s="4">
        <v>0</v>
      </c>
      <c r="H396" s="8">
        <v>0</v>
      </c>
      <c r="I396" s="4">
        <v>0</v>
      </c>
    </row>
    <row r="397" spans="1:9" x14ac:dyDescent="0.2">
      <c r="A397" s="2">
        <v>20</v>
      </c>
      <c r="B397" s="1" t="s">
        <v>133</v>
      </c>
      <c r="C397" s="4">
        <v>5</v>
      </c>
      <c r="D397" s="8">
        <v>1.23</v>
      </c>
      <c r="E397" s="4">
        <v>3</v>
      </c>
      <c r="F397" s="8">
        <v>1.07</v>
      </c>
      <c r="G397" s="4">
        <v>2</v>
      </c>
      <c r="H397" s="8">
        <v>1.72</v>
      </c>
      <c r="I397" s="4">
        <v>0</v>
      </c>
    </row>
    <row r="398" spans="1:9" x14ac:dyDescent="0.2">
      <c r="A398" s="2">
        <v>20</v>
      </c>
      <c r="B398" s="1" t="s">
        <v>175</v>
      </c>
      <c r="C398" s="4">
        <v>5</v>
      </c>
      <c r="D398" s="8">
        <v>1.23</v>
      </c>
      <c r="E398" s="4">
        <v>5</v>
      </c>
      <c r="F398" s="8">
        <v>1.79</v>
      </c>
      <c r="G398" s="4">
        <v>0</v>
      </c>
      <c r="H398" s="8">
        <v>0</v>
      </c>
      <c r="I398" s="4">
        <v>0</v>
      </c>
    </row>
    <row r="399" spans="1:9" x14ac:dyDescent="0.2">
      <c r="A399" s="1"/>
      <c r="C399" s="4"/>
      <c r="D399" s="8"/>
      <c r="E399" s="4"/>
      <c r="F399" s="8"/>
      <c r="G399" s="4"/>
      <c r="H399" s="8"/>
      <c r="I399" s="4"/>
    </row>
    <row r="400" spans="1:9" x14ac:dyDescent="0.2">
      <c r="A400" s="1" t="s">
        <v>17</v>
      </c>
      <c r="C400" s="4"/>
      <c r="D400" s="8"/>
      <c r="E400" s="4"/>
      <c r="F400" s="8"/>
      <c r="G400" s="4"/>
      <c r="H400" s="8"/>
      <c r="I400" s="4"/>
    </row>
    <row r="401" spans="1:9" x14ac:dyDescent="0.2">
      <c r="A401" s="2">
        <v>1</v>
      </c>
      <c r="B401" s="1" t="s">
        <v>107</v>
      </c>
      <c r="C401" s="4">
        <v>16</v>
      </c>
      <c r="D401" s="8">
        <v>6.3</v>
      </c>
      <c r="E401" s="4">
        <v>5</v>
      </c>
      <c r="F401" s="8">
        <v>2.78</v>
      </c>
      <c r="G401" s="4">
        <v>11</v>
      </c>
      <c r="H401" s="8">
        <v>15.49</v>
      </c>
      <c r="I401" s="4">
        <v>0</v>
      </c>
    </row>
    <row r="402" spans="1:9" x14ac:dyDescent="0.2">
      <c r="A402" s="2">
        <v>2</v>
      </c>
      <c r="B402" s="1" t="s">
        <v>123</v>
      </c>
      <c r="C402" s="4">
        <v>12</v>
      </c>
      <c r="D402" s="8">
        <v>4.72</v>
      </c>
      <c r="E402" s="4">
        <v>12</v>
      </c>
      <c r="F402" s="8">
        <v>6.67</v>
      </c>
      <c r="G402" s="4">
        <v>0</v>
      </c>
      <c r="H402" s="8">
        <v>0</v>
      </c>
      <c r="I402" s="4">
        <v>0</v>
      </c>
    </row>
    <row r="403" spans="1:9" x14ac:dyDescent="0.2">
      <c r="A403" s="2">
        <v>3</v>
      </c>
      <c r="B403" s="1" t="s">
        <v>122</v>
      </c>
      <c r="C403" s="4">
        <v>10</v>
      </c>
      <c r="D403" s="8">
        <v>3.94</v>
      </c>
      <c r="E403" s="4">
        <v>10</v>
      </c>
      <c r="F403" s="8">
        <v>5.56</v>
      </c>
      <c r="G403" s="4">
        <v>0</v>
      </c>
      <c r="H403" s="8">
        <v>0</v>
      </c>
      <c r="I403" s="4">
        <v>0</v>
      </c>
    </row>
    <row r="404" spans="1:9" x14ac:dyDescent="0.2">
      <c r="A404" s="2">
        <v>4</v>
      </c>
      <c r="B404" s="1" t="s">
        <v>109</v>
      </c>
      <c r="C404" s="4">
        <v>9</v>
      </c>
      <c r="D404" s="8">
        <v>3.54</v>
      </c>
      <c r="E404" s="4">
        <v>8</v>
      </c>
      <c r="F404" s="8">
        <v>4.4400000000000004</v>
      </c>
      <c r="G404" s="4">
        <v>1</v>
      </c>
      <c r="H404" s="8">
        <v>1.41</v>
      </c>
      <c r="I404" s="4">
        <v>0</v>
      </c>
    </row>
    <row r="405" spans="1:9" x14ac:dyDescent="0.2">
      <c r="A405" s="2">
        <v>4</v>
      </c>
      <c r="B405" s="1" t="s">
        <v>114</v>
      </c>
      <c r="C405" s="4">
        <v>9</v>
      </c>
      <c r="D405" s="8">
        <v>3.54</v>
      </c>
      <c r="E405" s="4">
        <v>6</v>
      </c>
      <c r="F405" s="8">
        <v>3.33</v>
      </c>
      <c r="G405" s="4">
        <v>3</v>
      </c>
      <c r="H405" s="8">
        <v>4.2300000000000004</v>
      </c>
      <c r="I405" s="4">
        <v>0</v>
      </c>
    </row>
    <row r="406" spans="1:9" x14ac:dyDescent="0.2">
      <c r="A406" s="2">
        <v>6</v>
      </c>
      <c r="B406" s="1" t="s">
        <v>149</v>
      </c>
      <c r="C406" s="4">
        <v>7</v>
      </c>
      <c r="D406" s="8">
        <v>2.76</v>
      </c>
      <c r="E406" s="4">
        <v>7</v>
      </c>
      <c r="F406" s="8">
        <v>3.89</v>
      </c>
      <c r="G406" s="4">
        <v>0</v>
      </c>
      <c r="H406" s="8">
        <v>0</v>
      </c>
      <c r="I406" s="4">
        <v>0</v>
      </c>
    </row>
    <row r="407" spans="1:9" x14ac:dyDescent="0.2">
      <c r="A407" s="2">
        <v>6</v>
      </c>
      <c r="B407" s="1" t="s">
        <v>145</v>
      </c>
      <c r="C407" s="4">
        <v>7</v>
      </c>
      <c r="D407" s="8">
        <v>2.76</v>
      </c>
      <c r="E407" s="4">
        <v>7</v>
      </c>
      <c r="F407" s="8">
        <v>3.89</v>
      </c>
      <c r="G407" s="4">
        <v>0</v>
      </c>
      <c r="H407" s="8">
        <v>0</v>
      </c>
      <c r="I407" s="4">
        <v>0</v>
      </c>
    </row>
    <row r="408" spans="1:9" x14ac:dyDescent="0.2">
      <c r="A408" s="2">
        <v>6</v>
      </c>
      <c r="B408" s="1" t="s">
        <v>118</v>
      </c>
      <c r="C408" s="4">
        <v>7</v>
      </c>
      <c r="D408" s="8">
        <v>2.76</v>
      </c>
      <c r="E408" s="4">
        <v>7</v>
      </c>
      <c r="F408" s="8">
        <v>3.89</v>
      </c>
      <c r="G408" s="4">
        <v>0</v>
      </c>
      <c r="H408" s="8">
        <v>0</v>
      </c>
      <c r="I408" s="4">
        <v>0</v>
      </c>
    </row>
    <row r="409" spans="1:9" x14ac:dyDescent="0.2">
      <c r="A409" s="2">
        <v>6</v>
      </c>
      <c r="B409" s="1" t="s">
        <v>126</v>
      </c>
      <c r="C409" s="4">
        <v>7</v>
      </c>
      <c r="D409" s="8">
        <v>2.76</v>
      </c>
      <c r="E409" s="4">
        <v>4</v>
      </c>
      <c r="F409" s="8">
        <v>2.2200000000000002</v>
      </c>
      <c r="G409" s="4">
        <v>3</v>
      </c>
      <c r="H409" s="8">
        <v>4.2300000000000004</v>
      </c>
      <c r="I409" s="4">
        <v>0</v>
      </c>
    </row>
    <row r="410" spans="1:9" x14ac:dyDescent="0.2">
      <c r="A410" s="2">
        <v>10</v>
      </c>
      <c r="B410" s="1" t="s">
        <v>110</v>
      </c>
      <c r="C410" s="4">
        <v>6</v>
      </c>
      <c r="D410" s="8">
        <v>2.36</v>
      </c>
      <c r="E410" s="4">
        <v>6</v>
      </c>
      <c r="F410" s="8">
        <v>3.33</v>
      </c>
      <c r="G410" s="4">
        <v>0</v>
      </c>
      <c r="H410" s="8">
        <v>0</v>
      </c>
      <c r="I410" s="4">
        <v>0</v>
      </c>
    </row>
    <row r="411" spans="1:9" x14ac:dyDescent="0.2">
      <c r="A411" s="2">
        <v>10</v>
      </c>
      <c r="B411" s="1" t="s">
        <v>176</v>
      </c>
      <c r="C411" s="4">
        <v>6</v>
      </c>
      <c r="D411" s="8">
        <v>2.36</v>
      </c>
      <c r="E411" s="4">
        <v>4</v>
      </c>
      <c r="F411" s="8">
        <v>2.2200000000000002</v>
      </c>
      <c r="G411" s="4">
        <v>2</v>
      </c>
      <c r="H411" s="8">
        <v>2.82</v>
      </c>
      <c r="I411" s="4">
        <v>0</v>
      </c>
    </row>
    <row r="412" spans="1:9" x14ac:dyDescent="0.2">
      <c r="A412" s="2">
        <v>10</v>
      </c>
      <c r="B412" s="1" t="s">
        <v>111</v>
      </c>
      <c r="C412" s="4">
        <v>6</v>
      </c>
      <c r="D412" s="8">
        <v>2.36</v>
      </c>
      <c r="E412" s="4">
        <v>6</v>
      </c>
      <c r="F412" s="8">
        <v>3.33</v>
      </c>
      <c r="G412" s="4">
        <v>0</v>
      </c>
      <c r="H412" s="8">
        <v>0</v>
      </c>
      <c r="I412" s="4">
        <v>0</v>
      </c>
    </row>
    <row r="413" spans="1:9" x14ac:dyDescent="0.2">
      <c r="A413" s="2">
        <v>10</v>
      </c>
      <c r="B413" s="1" t="s">
        <v>139</v>
      </c>
      <c r="C413" s="4">
        <v>6</v>
      </c>
      <c r="D413" s="8">
        <v>2.36</v>
      </c>
      <c r="E413" s="4">
        <v>2</v>
      </c>
      <c r="F413" s="8">
        <v>1.1100000000000001</v>
      </c>
      <c r="G413" s="4">
        <v>4</v>
      </c>
      <c r="H413" s="8">
        <v>5.63</v>
      </c>
      <c r="I413" s="4">
        <v>0</v>
      </c>
    </row>
    <row r="414" spans="1:9" x14ac:dyDescent="0.2">
      <c r="A414" s="2">
        <v>14</v>
      </c>
      <c r="B414" s="1" t="s">
        <v>177</v>
      </c>
      <c r="C414" s="4">
        <v>5</v>
      </c>
      <c r="D414" s="8">
        <v>1.97</v>
      </c>
      <c r="E414" s="4">
        <v>2</v>
      </c>
      <c r="F414" s="8">
        <v>1.1100000000000001</v>
      </c>
      <c r="G414" s="4">
        <v>3</v>
      </c>
      <c r="H414" s="8">
        <v>4.2300000000000004</v>
      </c>
      <c r="I414" s="4">
        <v>0</v>
      </c>
    </row>
    <row r="415" spans="1:9" x14ac:dyDescent="0.2">
      <c r="A415" s="2">
        <v>14</v>
      </c>
      <c r="B415" s="1" t="s">
        <v>116</v>
      </c>
      <c r="C415" s="4">
        <v>5</v>
      </c>
      <c r="D415" s="8">
        <v>1.97</v>
      </c>
      <c r="E415" s="4">
        <v>4</v>
      </c>
      <c r="F415" s="8">
        <v>2.2200000000000002</v>
      </c>
      <c r="G415" s="4">
        <v>0</v>
      </c>
      <c r="H415" s="8">
        <v>0</v>
      </c>
      <c r="I415" s="4">
        <v>0</v>
      </c>
    </row>
    <row r="416" spans="1:9" x14ac:dyDescent="0.2">
      <c r="A416" s="2">
        <v>14</v>
      </c>
      <c r="B416" s="1" t="s">
        <v>119</v>
      </c>
      <c r="C416" s="4">
        <v>5</v>
      </c>
      <c r="D416" s="8">
        <v>1.97</v>
      </c>
      <c r="E416" s="4">
        <v>5</v>
      </c>
      <c r="F416" s="8">
        <v>2.78</v>
      </c>
      <c r="G416" s="4">
        <v>0</v>
      </c>
      <c r="H416" s="8">
        <v>0</v>
      </c>
      <c r="I416" s="4">
        <v>0</v>
      </c>
    </row>
    <row r="417" spans="1:9" x14ac:dyDescent="0.2">
      <c r="A417" s="2">
        <v>17</v>
      </c>
      <c r="B417" s="1" t="s">
        <v>134</v>
      </c>
      <c r="C417" s="4">
        <v>4</v>
      </c>
      <c r="D417" s="8">
        <v>1.57</v>
      </c>
      <c r="E417" s="4">
        <v>4</v>
      </c>
      <c r="F417" s="8">
        <v>2.2200000000000002</v>
      </c>
      <c r="G417" s="4">
        <v>0</v>
      </c>
      <c r="H417" s="8">
        <v>0</v>
      </c>
      <c r="I417" s="4">
        <v>0</v>
      </c>
    </row>
    <row r="418" spans="1:9" x14ac:dyDescent="0.2">
      <c r="A418" s="2">
        <v>17</v>
      </c>
      <c r="B418" s="1" t="s">
        <v>178</v>
      </c>
      <c r="C418" s="4">
        <v>4</v>
      </c>
      <c r="D418" s="8">
        <v>1.57</v>
      </c>
      <c r="E418" s="4">
        <v>4</v>
      </c>
      <c r="F418" s="8">
        <v>2.2200000000000002</v>
      </c>
      <c r="G418" s="4">
        <v>0</v>
      </c>
      <c r="H418" s="8">
        <v>0</v>
      </c>
      <c r="I418" s="4">
        <v>0</v>
      </c>
    </row>
    <row r="419" spans="1:9" x14ac:dyDescent="0.2">
      <c r="A419" s="2">
        <v>17</v>
      </c>
      <c r="B419" s="1" t="s">
        <v>162</v>
      </c>
      <c r="C419" s="4">
        <v>4</v>
      </c>
      <c r="D419" s="8">
        <v>1.57</v>
      </c>
      <c r="E419" s="4">
        <v>3</v>
      </c>
      <c r="F419" s="8">
        <v>1.67</v>
      </c>
      <c r="G419" s="4">
        <v>1</v>
      </c>
      <c r="H419" s="8">
        <v>1.41</v>
      </c>
      <c r="I419" s="4">
        <v>0</v>
      </c>
    </row>
    <row r="420" spans="1:9" x14ac:dyDescent="0.2">
      <c r="A420" s="2">
        <v>17</v>
      </c>
      <c r="B420" s="1" t="s">
        <v>117</v>
      </c>
      <c r="C420" s="4">
        <v>4</v>
      </c>
      <c r="D420" s="8">
        <v>1.57</v>
      </c>
      <c r="E420" s="4">
        <v>4</v>
      </c>
      <c r="F420" s="8">
        <v>2.2200000000000002</v>
      </c>
      <c r="G420" s="4">
        <v>0</v>
      </c>
      <c r="H420" s="8">
        <v>0</v>
      </c>
      <c r="I420" s="4">
        <v>0</v>
      </c>
    </row>
    <row r="421" spans="1:9" x14ac:dyDescent="0.2">
      <c r="A421" s="1"/>
      <c r="C421" s="4"/>
      <c r="D421" s="8"/>
      <c r="E421" s="4"/>
      <c r="F421" s="8"/>
      <c r="G421" s="4"/>
      <c r="H421" s="8"/>
      <c r="I421" s="4"/>
    </row>
    <row r="422" spans="1:9" x14ac:dyDescent="0.2">
      <c r="A422" s="1" t="s">
        <v>18</v>
      </c>
      <c r="C422" s="4"/>
      <c r="D422" s="8"/>
      <c r="E422" s="4"/>
      <c r="F422" s="8"/>
      <c r="G422" s="4"/>
      <c r="H422" s="8"/>
      <c r="I422" s="4"/>
    </row>
    <row r="423" spans="1:9" x14ac:dyDescent="0.2">
      <c r="A423" s="2">
        <v>1</v>
      </c>
      <c r="B423" s="1" t="s">
        <v>123</v>
      </c>
      <c r="C423" s="4">
        <v>23</v>
      </c>
      <c r="D423" s="8">
        <v>5.94</v>
      </c>
      <c r="E423" s="4">
        <v>21</v>
      </c>
      <c r="F423" s="8">
        <v>9.17</v>
      </c>
      <c r="G423" s="4">
        <v>2</v>
      </c>
      <c r="H423" s="8">
        <v>1.32</v>
      </c>
      <c r="I423" s="4">
        <v>0</v>
      </c>
    </row>
    <row r="424" spans="1:9" x14ac:dyDescent="0.2">
      <c r="A424" s="2">
        <v>2</v>
      </c>
      <c r="B424" s="1" t="s">
        <v>122</v>
      </c>
      <c r="C424" s="4">
        <v>16</v>
      </c>
      <c r="D424" s="8">
        <v>4.13</v>
      </c>
      <c r="E424" s="4">
        <v>16</v>
      </c>
      <c r="F424" s="8">
        <v>6.99</v>
      </c>
      <c r="G424" s="4">
        <v>0</v>
      </c>
      <c r="H424" s="8">
        <v>0</v>
      </c>
      <c r="I424" s="4">
        <v>0</v>
      </c>
    </row>
    <row r="425" spans="1:9" x14ac:dyDescent="0.2">
      <c r="A425" s="2">
        <v>3</v>
      </c>
      <c r="B425" s="1" t="s">
        <v>107</v>
      </c>
      <c r="C425" s="4">
        <v>15</v>
      </c>
      <c r="D425" s="8">
        <v>3.88</v>
      </c>
      <c r="E425" s="4">
        <v>1</v>
      </c>
      <c r="F425" s="8">
        <v>0.44</v>
      </c>
      <c r="G425" s="4">
        <v>14</v>
      </c>
      <c r="H425" s="8">
        <v>9.2100000000000009</v>
      </c>
      <c r="I425" s="4">
        <v>0</v>
      </c>
    </row>
    <row r="426" spans="1:9" x14ac:dyDescent="0.2">
      <c r="A426" s="2">
        <v>4</v>
      </c>
      <c r="B426" s="1" t="s">
        <v>114</v>
      </c>
      <c r="C426" s="4">
        <v>11</v>
      </c>
      <c r="D426" s="8">
        <v>2.84</v>
      </c>
      <c r="E426" s="4">
        <v>7</v>
      </c>
      <c r="F426" s="8">
        <v>3.06</v>
      </c>
      <c r="G426" s="4">
        <v>4</v>
      </c>
      <c r="H426" s="8">
        <v>2.63</v>
      </c>
      <c r="I426" s="4">
        <v>0</v>
      </c>
    </row>
    <row r="427" spans="1:9" x14ac:dyDescent="0.2">
      <c r="A427" s="2">
        <v>5</v>
      </c>
      <c r="B427" s="1" t="s">
        <v>115</v>
      </c>
      <c r="C427" s="4">
        <v>10</v>
      </c>
      <c r="D427" s="8">
        <v>2.58</v>
      </c>
      <c r="E427" s="4">
        <v>8</v>
      </c>
      <c r="F427" s="8">
        <v>3.49</v>
      </c>
      <c r="G427" s="4">
        <v>2</v>
      </c>
      <c r="H427" s="8">
        <v>1.32</v>
      </c>
      <c r="I427" s="4">
        <v>0</v>
      </c>
    </row>
    <row r="428" spans="1:9" x14ac:dyDescent="0.2">
      <c r="A428" s="2">
        <v>6</v>
      </c>
      <c r="B428" s="1" t="s">
        <v>108</v>
      </c>
      <c r="C428" s="4">
        <v>9</v>
      </c>
      <c r="D428" s="8">
        <v>2.33</v>
      </c>
      <c r="E428" s="4">
        <v>2</v>
      </c>
      <c r="F428" s="8">
        <v>0.87</v>
      </c>
      <c r="G428" s="4">
        <v>7</v>
      </c>
      <c r="H428" s="8">
        <v>4.6100000000000003</v>
      </c>
      <c r="I428" s="4">
        <v>0</v>
      </c>
    </row>
    <row r="429" spans="1:9" x14ac:dyDescent="0.2">
      <c r="A429" s="2">
        <v>6</v>
      </c>
      <c r="B429" s="1" t="s">
        <v>129</v>
      </c>
      <c r="C429" s="4">
        <v>9</v>
      </c>
      <c r="D429" s="8">
        <v>2.33</v>
      </c>
      <c r="E429" s="4">
        <v>6</v>
      </c>
      <c r="F429" s="8">
        <v>2.62</v>
      </c>
      <c r="G429" s="4">
        <v>3</v>
      </c>
      <c r="H429" s="8">
        <v>1.97</v>
      </c>
      <c r="I429" s="4">
        <v>0</v>
      </c>
    </row>
    <row r="430" spans="1:9" x14ac:dyDescent="0.2">
      <c r="A430" s="2">
        <v>6</v>
      </c>
      <c r="B430" s="1" t="s">
        <v>126</v>
      </c>
      <c r="C430" s="4">
        <v>9</v>
      </c>
      <c r="D430" s="8">
        <v>2.33</v>
      </c>
      <c r="E430" s="4">
        <v>9</v>
      </c>
      <c r="F430" s="8">
        <v>3.93</v>
      </c>
      <c r="G430" s="4">
        <v>0</v>
      </c>
      <c r="H430" s="8">
        <v>0</v>
      </c>
      <c r="I430" s="4">
        <v>0</v>
      </c>
    </row>
    <row r="431" spans="1:9" x14ac:dyDescent="0.2">
      <c r="A431" s="2">
        <v>9</v>
      </c>
      <c r="B431" s="1" t="s">
        <v>133</v>
      </c>
      <c r="C431" s="4">
        <v>8</v>
      </c>
      <c r="D431" s="8">
        <v>2.0699999999999998</v>
      </c>
      <c r="E431" s="4">
        <v>6</v>
      </c>
      <c r="F431" s="8">
        <v>2.62</v>
      </c>
      <c r="G431" s="4">
        <v>2</v>
      </c>
      <c r="H431" s="8">
        <v>1.32</v>
      </c>
      <c r="I431" s="4">
        <v>0</v>
      </c>
    </row>
    <row r="432" spans="1:9" x14ac:dyDescent="0.2">
      <c r="A432" s="2">
        <v>9</v>
      </c>
      <c r="B432" s="1" t="s">
        <v>124</v>
      </c>
      <c r="C432" s="4">
        <v>8</v>
      </c>
      <c r="D432" s="8">
        <v>2.0699999999999998</v>
      </c>
      <c r="E432" s="4">
        <v>6</v>
      </c>
      <c r="F432" s="8">
        <v>2.62</v>
      </c>
      <c r="G432" s="4">
        <v>2</v>
      </c>
      <c r="H432" s="8">
        <v>1.32</v>
      </c>
      <c r="I432" s="4">
        <v>0</v>
      </c>
    </row>
    <row r="433" spans="1:9" x14ac:dyDescent="0.2">
      <c r="A433" s="2">
        <v>11</v>
      </c>
      <c r="B433" s="1" t="s">
        <v>109</v>
      </c>
      <c r="C433" s="4">
        <v>7</v>
      </c>
      <c r="D433" s="8">
        <v>1.81</v>
      </c>
      <c r="E433" s="4">
        <v>4</v>
      </c>
      <c r="F433" s="8">
        <v>1.75</v>
      </c>
      <c r="G433" s="4">
        <v>3</v>
      </c>
      <c r="H433" s="8">
        <v>1.97</v>
      </c>
      <c r="I433" s="4">
        <v>0</v>
      </c>
    </row>
    <row r="434" spans="1:9" x14ac:dyDescent="0.2">
      <c r="A434" s="2">
        <v>11</v>
      </c>
      <c r="B434" s="1" t="s">
        <v>119</v>
      </c>
      <c r="C434" s="4">
        <v>7</v>
      </c>
      <c r="D434" s="8">
        <v>1.81</v>
      </c>
      <c r="E434" s="4">
        <v>7</v>
      </c>
      <c r="F434" s="8">
        <v>3.06</v>
      </c>
      <c r="G434" s="4">
        <v>0</v>
      </c>
      <c r="H434" s="8">
        <v>0</v>
      </c>
      <c r="I434" s="4">
        <v>0</v>
      </c>
    </row>
    <row r="435" spans="1:9" x14ac:dyDescent="0.2">
      <c r="A435" s="2">
        <v>11</v>
      </c>
      <c r="B435" s="1" t="s">
        <v>120</v>
      </c>
      <c r="C435" s="4">
        <v>7</v>
      </c>
      <c r="D435" s="8">
        <v>1.81</v>
      </c>
      <c r="E435" s="4">
        <v>7</v>
      </c>
      <c r="F435" s="8">
        <v>3.06</v>
      </c>
      <c r="G435" s="4">
        <v>0</v>
      </c>
      <c r="H435" s="8">
        <v>0</v>
      </c>
      <c r="I435" s="4">
        <v>0</v>
      </c>
    </row>
    <row r="436" spans="1:9" x14ac:dyDescent="0.2">
      <c r="A436" s="2">
        <v>11</v>
      </c>
      <c r="B436" s="1" t="s">
        <v>121</v>
      </c>
      <c r="C436" s="4">
        <v>7</v>
      </c>
      <c r="D436" s="8">
        <v>1.81</v>
      </c>
      <c r="E436" s="4">
        <v>7</v>
      </c>
      <c r="F436" s="8">
        <v>3.06</v>
      </c>
      <c r="G436" s="4">
        <v>0</v>
      </c>
      <c r="H436" s="8">
        <v>0</v>
      </c>
      <c r="I436" s="4">
        <v>0</v>
      </c>
    </row>
    <row r="437" spans="1:9" x14ac:dyDescent="0.2">
      <c r="A437" s="2">
        <v>15</v>
      </c>
      <c r="B437" s="1" t="s">
        <v>148</v>
      </c>
      <c r="C437" s="4">
        <v>6</v>
      </c>
      <c r="D437" s="8">
        <v>1.55</v>
      </c>
      <c r="E437" s="4">
        <v>5</v>
      </c>
      <c r="F437" s="8">
        <v>2.1800000000000002</v>
      </c>
      <c r="G437" s="4">
        <v>1</v>
      </c>
      <c r="H437" s="8">
        <v>0.66</v>
      </c>
      <c r="I437" s="4">
        <v>0</v>
      </c>
    </row>
    <row r="438" spans="1:9" x14ac:dyDescent="0.2">
      <c r="A438" s="2">
        <v>15</v>
      </c>
      <c r="B438" s="1" t="s">
        <v>112</v>
      </c>
      <c r="C438" s="4">
        <v>6</v>
      </c>
      <c r="D438" s="8">
        <v>1.55</v>
      </c>
      <c r="E438" s="4">
        <v>3</v>
      </c>
      <c r="F438" s="8">
        <v>1.31</v>
      </c>
      <c r="G438" s="4">
        <v>3</v>
      </c>
      <c r="H438" s="8">
        <v>1.97</v>
      </c>
      <c r="I438" s="4">
        <v>0</v>
      </c>
    </row>
    <row r="439" spans="1:9" x14ac:dyDescent="0.2">
      <c r="A439" s="2">
        <v>15</v>
      </c>
      <c r="B439" s="1" t="s">
        <v>116</v>
      </c>
      <c r="C439" s="4">
        <v>6</v>
      </c>
      <c r="D439" s="8">
        <v>1.55</v>
      </c>
      <c r="E439" s="4">
        <v>3</v>
      </c>
      <c r="F439" s="8">
        <v>1.31</v>
      </c>
      <c r="G439" s="4">
        <v>3</v>
      </c>
      <c r="H439" s="8">
        <v>1.97</v>
      </c>
      <c r="I439" s="4">
        <v>0</v>
      </c>
    </row>
    <row r="440" spans="1:9" x14ac:dyDescent="0.2">
      <c r="A440" s="2">
        <v>15</v>
      </c>
      <c r="B440" s="1" t="s">
        <v>125</v>
      </c>
      <c r="C440" s="4">
        <v>6</v>
      </c>
      <c r="D440" s="8">
        <v>1.55</v>
      </c>
      <c r="E440" s="4">
        <v>6</v>
      </c>
      <c r="F440" s="8">
        <v>2.62</v>
      </c>
      <c r="G440" s="4">
        <v>0</v>
      </c>
      <c r="H440" s="8">
        <v>0</v>
      </c>
      <c r="I440" s="4">
        <v>0</v>
      </c>
    </row>
    <row r="441" spans="1:9" x14ac:dyDescent="0.2">
      <c r="A441" s="2">
        <v>19</v>
      </c>
      <c r="B441" s="1" t="s">
        <v>110</v>
      </c>
      <c r="C441" s="4">
        <v>5</v>
      </c>
      <c r="D441" s="8">
        <v>1.29</v>
      </c>
      <c r="E441" s="4">
        <v>2</v>
      </c>
      <c r="F441" s="8">
        <v>0.87</v>
      </c>
      <c r="G441" s="4">
        <v>3</v>
      </c>
      <c r="H441" s="8">
        <v>1.97</v>
      </c>
      <c r="I441" s="4">
        <v>0</v>
      </c>
    </row>
    <row r="442" spans="1:9" x14ac:dyDescent="0.2">
      <c r="A442" s="2">
        <v>19</v>
      </c>
      <c r="B442" s="1" t="s">
        <v>179</v>
      </c>
      <c r="C442" s="4">
        <v>5</v>
      </c>
      <c r="D442" s="8">
        <v>1.29</v>
      </c>
      <c r="E442" s="4">
        <v>3</v>
      </c>
      <c r="F442" s="8">
        <v>1.31</v>
      </c>
      <c r="G442" s="4">
        <v>2</v>
      </c>
      <c r="H442" s="8">
        <v>1.32</v>
      </c>
      <c r="I442" s="4">
        <v>0</v>
      </c>
    </row>
    <row r="443" spans="1:9" x14ac:dyDescent="0.2">
      <c r="A443" s="2">
        <v>19</v>
      </c>
      <c r="B443" s="1" t="s">
        <v>144</v>
      </c>
      <c r="C443" s="4">
        <v>5</v>
      </c>
      <c r="D443" s="8">
        <v>1.29</v>
      </c>
      <c r="E443" s="4">
        <v>5</v>
      </c>
      <c r="F443" s="8">
        <v>2.1800000000000002</v>
      </c>
      <c r="G443" s="4">
        <v>0</v>
      </c>
      <c r="H443" s="8">
        <v>0</v>
      </c>
      <c r="I443" s="4">
        <v>0</v>
      </c>
    </row>
    <row r="444" spans="1:9" x14ac:dyDescent="0.2">
      <c r="A444" s="2">
        <v>19</v>
      </c>
      <c r="B444" s="1" t="s">
        <v>145</v>
      </c>
      <c r="C444" s="4">
        <v>5</v>
      </c>
      <c r="D444" s="8">
        <v>1.29</v>
      </c>
      <c r="E444" s="4">
        <v>2</v>
      </c>
      <c r="F444" s="8">
        <v>0.87</v>
      </c>
      <c r="G444" s="4">
        <v>3</v>
      </c>
      <c r="H444" s="8">
        <v>1.97</v>
      </c>
      <c r="I444" s="4">
        <v>0</v>
      </c>
    </row>
    <row r="445" spans="1:9" x14ac:dyDescent="0.2">
      <c r="A445" s="2">
        <v>19</v>
      </c>
      <c r="B445" s="1" t="s">
        <v>111</v>
      </c>
      <c r="C445" s="4">
        <v>5</v>
      </c>
      <c r="D445" s="8">
        <v>1.29</v>
      </c>
      <c r="E445" s="4">
        <v>4</v>
      </c>
      <c r="F445" s="8">
        <v>1.75</v>
      </c>
      <c r="G445" s="4">
        <v>1</v>
      </c>
      <c r="H445" s="8">
        <v>0.66</v>
      </c>
      <c r="I445" s="4">
        <v>0</v>
      </c>
    </row>
    <row r="446" spans="1:9" x14ac:dyDescent="0.2">
      <c r="A446" s="2">
        <v>19</v>
      </c>
      <c r="B446" s="1" t="s">
        <v>139</v>
      </c>
      <c r="C446" s="4">
        <v>5</v>
      </c>
      <c r="D446" s="8">
        <v>1.29</v>
      </c>
      <c r="E446" s="4">
        <v>1</v>
      </c>
      <c r="F446" s="8">
        <v>0.44</v>
      </c>
      <c r="G446" s="4">
        <v>4</v>
      </c>
      <c r="H446" s="8">
        <v>2.63</v>
      </c>
      <c r="I446" s="4">
        <v>0</v>
      </c>
    </row>
    <row r="447" spans="1:9" x14ac:dyDescent="0.2">
      <c r="A447" s="2">
        <v>19</v>
      </c>
      <c r="B447" s="1" t="s">
        <v>180</v>
      </c>
      <c r="C447" s="4">
        <v>5</v>
      </c>
      <c r="D447" s="8">
        <v>1.29</v>
      </c>
      <c r="E447" s="4">
        <v>5</v>
      </c>
      <c r="F447" s="8">
        <v>2.1800000000000002</v>
      </c>
      <c r="G447" s="4">
        <v>0</v>
      </c>
      <c r="H447" s="8">
        <v>0</v>
      </c>
      <c r="I447" s="4">
        <v>0</v>
      </c>
    </row>
    <row r="448" spans="1:9" x14ac:dyDescent="0.2">
      <c r="A448" s="2">
        <v>19</v>
      </c>
      <c r="B448" s="1" t="s">
        <v>181</v>
      </c>
      <c r="C448" s="4">
        <v>5</v>
      </c>
      <c r="D448" s="8">
        <v>1.29</v>
      </c>
      <c r="E448" s="4">
        <v>4</v>
      </c>
      <c r="F448" s="8">
        <v>1.75</v>
      </c>
      <c r="G448" s="4">
        <v>1</v>
      </c>
      <c r="H448" s="8">
        <v>0.66</v>
      </c>
      <c r="I448" s="4">
        <v>0</v>
      </c>
    </row>
    <row r="449" spans="1:9" x14ac:dyDescent="0.2">
      <c r="A449" s="1"/>
      <c r="C449" s="4"/>
      <c r="D449" s="8"/>
      <c r="E449" s="4"/>
      <c r="F449" s="8"/>
      <c r="G449" s="4"/>
      <c r="H449" s="8"/>
      <c r="I449" s="4"/>
    </row>
    <row r="450" spans="1:9" x14ac:dyDescent="0.2">
      <c r="A450" s="1" t="s">
        <v>19</v>
      </c>
      <c r="C450" s="4"/>
      <c r="D450" s="8"/>
      <c r="E450" s="4"/>
      <c r="F450" s="8"/>
      <c r="G450" s="4"/>
      <c r="H450" s="8"/>
      <c r="I450" s="4"/>
    </row>
    <row r="451" spans="1:9" x14ac:dyDescent="0.2">
      <c r="A451" s="2">
        <v>1</v>
      </c>
      <c r="B451" s="1" t="s">
        <v>115</v>
      </c>
      <c r="C451" s="4">
        <v>63</v>
      </c>
      <c r="D451" s="8">
        <v>7.21</v>
      </c>
      <c r="E451" s="4">
        <v>48</v>
      </c>
      <c r="F451" s="8">
        <v>10.93</v>
      </c>
      <c r="G451" s="4">
        <v>15</v>
      </c>
      <c r="H451" s="8">
        <v>3.51</v>
      </c>
      <c r="I451" s="4">
        <v>0</v>
      </c>
    </row>
    <row r="452" spans="1:9" x14ac:dyDescent="0.2">
      <c r="A452" s="2">
        <v>2</v>
      </c>
      <c r="B452" s="1" t="s">
        <v>123</v>
      </c>
      <c r="C452" s="4">
        <v>58</v>
      </c>
      <c r="D452" s="8">
        <v>6.64</v>
      </c>
      <c r="E452" s="4">
        <v>49</v>
      </c>
      <c r="F452" s="8">
        <v>11.16</v>
      </c>
      <c r="G452" s="4">
        <v>9</v>
      </c>
      <c r="H452" s="8">
        <v>2.11</v>
      </c>
      <c r="I452" s="4">
        <v>0</v>
      </c>
    </row>
    <row r="453" spans="1:9" x14ac:dyDescent="0.2">
      <c r="A453" s="2">
        <v>3</v>
      </c>
      <c r="B453" s="1" t="s">
        <v>119</v>
      </c>
      <c r="C453" s="4">
        <v>40</v>
      </c>
      <c r="D453" s="8">
        <v>4.58</v>
      </c>
      <c r="E453" s="4">
        <v>33</v>
      </c>
      <c r="F453" s="8">
        <v>7.52</v>
      </c>
      <c r="G453" s="4">
        <v>7</v>
      </c>
      <c r="H453" s="8">
        <v>1.64</v>
      </c>
      <c r="I453" s="4">
        <v>0</v>
      </c>
    </row>
    <row r="454" spans="1:9" x14ac:dyDescent="0.2">
      <c r="A454" s="2">
        <v>4</v>
      </c>
      <c r="B454" s="1" t="s">
        <v>112</v>
      </c>
      <c r="C454" s="4">
        <v>33</v>
      </c>
      <c r="D454" s="8">
        <v>3.78</v>
      </c>
      <c r="E454" s="4">
        <v>21</v>
      </c>
      <c r="F454" s="8">
        <v>4.78</v>
      </c>
      <c r="G454" s="4">
        <v>12</v>
      </c>
      <c r="H454" s="8">
        <v>2.81</v>
      </c>
      <c r="I454" s="4">
        <v>0</v>
      </c>
    </row>
    <row r="455" spans="1:9" x14ac:dyDescent="0.2">
      <c r="A455" s="2">
        <v>5</v>
      </c>
      <c r="B455" s="1" t="s">
        <v>120</v>
      </c>
      <c r="C455" s="4">
        <v>32</v>
      </c>
      <c r="D455" s="8">
        <v>3.66</v>
      </c>
      <c r="E455" s="4">
        <v>28</v>
      </c>
      <c r="F455" s="8">
        <v>6.38</v>
      </c>
      <c r="G455" s="4">
        <v>4</v>
      </c>
      <c r="H455" s="8">
        <v>0.94</v>
      </c>
      <c r="I455" s="4">
        <v>0</v>
      </c>
    </row>
    <row r="456" spans="1:9" x14ac:dyDescent="0.2">
      <c r="A456" s="2">
        <v>6</v>
      </c>
      <c r="B456" s="1" t="s">
        <v>124</v>
      </c>
      <c r="C456" s="4">
        <v>24</v>
      </c>
      <c r="D456" s="8">
        <v>2.75</v>
      </c>
      <c r="E456" s="4">
        <v>18</v>
      </c>
      <c r="F456" s="8">
        <v>4.0999999999999996</v>
      </c>
      <c r="G456" s="4">
        <v>6</v>
      </c>
      <c r="H456" s="8">
        <v>1.41</v>
      </c>
      <c r="I456" s="4">
        <v>0</v>
      </c>
    </row>
    <row r="457" spans="1:9" x14ac:dyDescent="0.2">
      <c r="A457" s="2">
        <v>7</v>
      </c>
      <c r="B457" s="1" t="s">
        <v>129</v>
      </c>
      <c r="C457" s="4">
        <v>23</v>
      </c>
      <c r="D457" s="8">
        <v>2.63</v>
      </c>
      <c r="E457" s="4">
        <v>7</v>
      </c>
      <c r="F457" s="8">
        <v>1.59</v>
      </c>
      <c r="G457" s="4">
        <v>16</v>
      </c>
      <c r="H457" s="8">
        <v>3.75</v>
      </c>
      <c r="I457" s="4">
        <v>0</v>
      </c>
    </row>
    <row r="458" spans="1:9" x14ac:dyDescent="0.2">
      <c r="A458" s="2">
        <v>8</v>
      </c>
      <c r="B458" s="1" t="s">
        <v>131</v>
      </c>
      <c r="C458" s="4">
        <v>20</v>
      </c>
      <c r="D458" s="8">
        <v>2.29</v>
      </c>
      <c r="E458" s="4">
        <v>6</v>
      </c>
      <c r="F458" s="8">
        <v>1.37</v>
      </c>
      <c r="G458" s="4">
        <v>14</v>
      </c>
      <c r="H458" s="8">
        <v>3.28</v>
      </c>
      <c r="I458" s="4">
        <v>0</v>
      </c>
    </row>
    <row r="459" spans="1:9" x14ac:dyDescent="0.2">
      <c r="A459" s="2">
        <v>9</v>
      </c>
      <c r="B459" s="1" t="s">
        <v>108</v>
      </c>
      <c r="C459" s="4">
        <v>19</v>
      </c>
      <c r="D459" s="8">
        <v>2.17</v>
      </c>
      <c r="E459" s="4">
        <v>1</v>
      </c>
      <c r="F459" s="8">
        <v>0.23</v>
      </c>
      <c r="G459" s="4">
        <v>18</v>
      </c>
      <c r="H459" s="8">
        <v>4.22</v>
      </c>
      <c r="I459" s="4">
        <v>0</v>
      </c>
    </row>
    <row r="460" spans="1:9" x14ac:dyDescent="0.2">
      <c r="A460" s="2">
        <v>9</v>
      </c>
      <c r="B460" s="1" t="s">
        <v>109</v>
      </c>
      <c r="C460" s="4">
        <v>19</v>
      </c>
      <c r="D460" s="8">
        <v>2.17</v>
      </c>
      <c r="E460" s="4">
        <v>5</v>
      </c>
      <c r="F460" s="8">
        <v>1.1399999999999999</v>
      </c>
      <c r="G460" s="4">
        <v>14</v>
      </c>
      <c r="H460" s="8">
        <v>3.28</v>
      </c>
      <c r="I460" s="4">
        <v>0</v>
      </c>
    </row>
    <row r="461" spans="1:9" x14ac:dyDescent="0.2">
      <c r="A461" s="2">
        <v>9</v>
      </c>
      <c r="B461" s="1" t="s">
        <v>126</v>
      </c>
      <c r="C461" s="4">
        <v>19</v>
      </c>
      <c r="D461" s="8">
        <v>2.17</v>
      </c>
      <c r="E461" s="4">
        <v>17</v>
      </c>
      <c r="F461" s="8">
        <v>3.87</v>
      </c>
      <c r="G461" s="4">
        <v>2</v>
      </c>
      <c r="H461" s="8">
        <v>0.47</v>
      </c>
      <c r="I461" s="4">
        <v>0</v>
      </c>
    </row>
    <row r="462" spans="1:9" x14ac:dyDescent="0.2">
      <c r="A462" s="2">
        <v>12</v>
      </c>
      <c r="B462" s="1" t="s">
        <v>134</v>
      </c>
      <c r="C462" s="4">
        <v>15</v>
      </c>
      <c r="D462" s="8">
        <v>1.72</v>
      </c>
      <c r="E462" s="4">
        <v>3</v>
      </c>
      <c r="F462" s="8">
        <v>0.68</v>
      </c>
      <c r="G462" s="4">
        <v>12</v>
      </c>
      <c r="H462" s="8">
        <v>2.81</v>
      </c>
      <c r="I462" s="4">
        <v>0</v>
      </c>
    </row>
    <row r="463" spans="1:9" x14ac:dyDescent="0.2">
      <c r="A463" s="2">
        <v>12</v>
      </c>
      <c r="B463" s="1" t="s">
        <v>127</v>
      </c>
      <c r="C463" s="4">
        <v>15</v>
      </c>
      <c r="D463" s="8">
        <v>1.72</v>
      </c>
      <c r="E463" s="4">
        <v>6</v>
      </c>
      <c r="F463" s="8">
        <v>1.37</v>
      </c>
      <c r="G463" s="4">
        <v>9</v>
      </c>
      <c r="H463" s="8">
        <v>2.11</v>
      </c>
      <c r="I463" s="4">
        <v>0</v>
      </c>
    </row>
    <row r="464" spans="1:9" x14ac:dyDescent="0.2">
      <c r="A464" s="2">
        <v>14</v>
      </c>
      <c r="B464" s="1" t="s">
        <v>121</v>
      </c>
      <c r="C464" s="4">
        <v>14</v>
      </c>
      <c r="D464" s="8">
        <v>1.6</v>
      </c>
      <c r="E464" s="4">
        <v>14</v>
      </c>
      <c r="F464" s="8">
        <v>3.19</v>
      </c>
      <c r="G464" s="4">
        <v>0</v>
      </c>
      <c r="H464" s="8">
        <v>0</v>
      </c>
      <c r="I464" s="4">
        <v>0</v>
      </c>
    </row>
    <row r="465" spans="1:9" x14ac:dyDescent="0.2">
      <c r="A465" s="2">
        <v>15</v>
      </c>
      <c r="B465" s="1" t="s">
        <v>182</v>
      </c>
      <c r="C465" s="4">
        <v>13</v>
      </c>
      <c r="D465" s="8">
        <v>1.49</v>
      </c>
      <c r="E465" s="4">
        <v>2</v>
      </c>
      <c r="F465" s="8">
        <v>0.46</v>
      </c>
      <c r="G465" s="4">
        <v>11</v>
      </c>
      <c r="H465" s="8">
        <v>2.58</v>
      </c>
      <c r="I465" s="4">
        <v>0</v>
      </c>
    </row>
    <row r="466" spans="1:9" x14ac:dyDescent="0.2">
      <c r="A466" s="2">
        <v>15</v>
      </c>
      <c r="B466" s="1" t="s">
        <v>114</v>
      </c>
      <c r="C466" s="4">
        <v>13</v>
      </c>
      <c r="D466" s="8">
        <v>1.49</v>
      </c>
      <c r="E466" s="4">
        <v>5</v>
      </c>
      <c r="F466" s="8">
        <v>1.1399999999999999</v>
      </c>
      <c r="G466" s="4">
        <v>8</v>
      </c>
      <c r="H466" s="8">
        <v>1.87</v>
      </c>
      <c r="I466" s="4">
        <v>0</v>
      </c>
    </row>
    <row r="467" spans="1:9" x14ac:dyDescent="0.2">
      <c r="A467" s="2">
        <v>15</v>
      </c>
      <c r="B467" s="1" t="s">
        <v>122</v>
      </c>
      <c r="C467" s="4">
        <v>13</v>
      </c>
      <c r="D467" s="8">
        <v>1.49</v>
      </c>
      <c r="E467" s="4">
        <v>13</v>
      </c>
      <c r="F467" s="8">
        <v>2.96</v>
      </c>
      <c r="G467" s="4">
        <v>0</v>
      </c>
      <c r="H467" s="8">
        <v>0</v>
      </c>
      <c r="I467" s="4">
        <v>0</v>
      </c>
    </row>
    <row r="468" spans="1:9" x14ac:dyDescent="0.2">
      <c r="A468" s="2">
        <v>18</v>
      </c>
      <c r="B468" s="1" t="s">
        <v>107</v>
      </c>
      <c r="C468" s="4">
        <v>12</v>
      </c>
      <c r="D468" s="8">
        <v>1.37</v>
      </c>
      <c r="E468" s="4">
        <v>2</v>
      </c>
      <c r="F468" s="8">
        <v>0.46</v>
      </c>
      <c r="G468" s="4">
        <v>10</v>
      </c>
      <c r="H468" s="8">
        <v>2.34</v>
      </c>
      <c r="I468" s="4">
        <v>0</v>
      </c>
    </row>
    <row r="469" spans="1:9" x14ac:dyDescent="0.2">
      <c r="A469" s="2">
        <v>18</v>
      </c>
      <c r="B469" s="1" t="s">
        <v>183</v>
      </c>
      <c r="C469" s="4">
        <v>12</v>
      </c>
      <c r="D469" s="8">
        <v>1.37</v>
      </c>
      <c r="E469" s="4">
        <v>7</v>
      </c>
      <c r="F469" s="8">
        <v>1.59</v>
      </c>
      <c r="G469" s="4">
        <v>5</v>
      </c>
      <c r="H469" s="8">
        <v>1.17</v>
      </c>
      <c r="I469" s="4">
        <v>0</v>
      </c>
    </row>
    <row r="470" spans="1:9" x14ac:dyDescent="0.2">
      <c r="A470" s="2">
        <v>18</v>
      </c>
      <c r="B470" s="1" t="s">
        <v>125</v>
      </c>
      <c r="C470" s="4">
        <v>12</v>
      </c>
      <c r="D470" s="8">
        <v>1.37</v>
      </c>
      <c r="E470" s="4">
        <v>11</v>
      </c>
      <c r="F470" s="8">
        <v>2.5099999999999998</v>
      </c>
      <c r="G470" s="4">
        <v>1</v>
      </c>
      <c r="H470" s="8">
        <v>0.23</v>
      </c>
      <c r="I470" s="4">
        <v>0</v>
      </c>
    </row>
    <row r="471" spans="1:9" x14ac:dyDescent="0.2">
      <c r="A471" s="1"/>
      <c r="C471" s="4"/>
      <c r="D471" s="8"/>
      <c r="E471" s="4"/>
      <c r="F471" s="8"/>
      <c r="G471" s="4"/>
      <c r="H471" s="8"/>
      <c r="I471" s="4"/>
    </row>
    <row r="472" spans="1:9" x14ac:dyDescent="0.2">
      <c r="A472" s="1" t="s">
        <v>20</v>
      </c>
      <c r="C472" s="4"/>
      <c r="D472" s="8"/>
      <c r="E472" s="4"/>
      <c r="F472" s="8"/>
      <c r="G472" s="4"/>
      <c r="H472" s="8"/>
      <c r="I472" s="4"/>
    </row>
    <row r="473" spans="1:9" x14ac:dyDescent="0.2">
      <c r="A473" s="2">
        <v>1</v>
      </c>
      <c r="B473" s="1" t="s">
        <v>198</v>
      </c>
      <c r="C473" s="4">
        <v>22</v>
      </c>
      <c r="D473" s="8">
        <v>21.57</v>
      </c>
      <c r="E473" s="4">
        <v>21</v>
      </c>
      <c r="F473" s="8">
        <v>29.17</v>
      </c>
      <c r="G473" s="4">
        <v>0</v>
      </c>
      <c r="H473" s="8">
        <v>0</v>
      </c>
      <c r="I473" s="4">
        <v>1</v>
      </c>
    </row>
    <row r="474" spans="1:9" x14ac:dyDescent="0.2">
      <c r="A474" s="2">
        <v>2</v>
      </c>
      <c r="B474" s="1" t="s">
        <v>117</v>
      </c>
      <c r="C474" s="4">
        <v>10</v>
      </c>
      <c r="D474" s="8">
        <v>9.8000000000000007</v>
      </c>
      <c r="E474" s="4">
        <v>10</v>
      </c>
      <c r="F474" s="8">
        <v>13.89</v>
      </c>
      <c r="G474" s="4">
        <v>0</v>
      </c>
      <c r="H474" s="8">
        <v>0</v>
      </c>
      <c r="I474" s="4">
        <v>0</v>
      </c>
    </row>
    <row r="475" spans="1:9" x14ac:dyDescent="0.2">
      <c r="A475" s="2">
        <v>3</v>
      </c>
      <c r="B475" s="1" t="s">
        <v>107</v>
      </c>
      <c r="C475" s="4">
        <v>7</v>
      </c>
      <c r="D475" s="8">
        <v>6.86</v>
      </c>
      <c r="E475" s="4">
        <v>1</v>
      </c>
      <c r="F475" s="8">
        <v>1.39</v>
      </c>
      <c r="G475" s="4">
        <v>6</v>
      </c>
      <c r="H475" s="8">
        <v>23.08</v>
      </c>
      <c r="I475" s="4">
        <v>0</v>
      </c>
    </row>
    <row r="476" spans="1:9" x14ac:dyDescent="0.2">
      <c r="A476" s="2">
        <v>4</v>
      </c>
      <c r="B476" s="1" t="s">
        <v>118</v>
      </c>
      <c r="C476" s="4">
        <v>6</v>
      </c>
      <c r="D476" s="8">
        <v>5.88</v>
      </c>
      <c r="E476" s="4">
        <v>6</v>
      </c>
      <c r="F476" s="8">
        <v>8.33</v>
      </c>
      <c r="G476" s="4">
        <v>0</v>
      </c>
      <c r="H476" s="8">
        <v>0</v>
      </c>
      <c r="I476" s="4">
        <v>0</v>
      </c>
    </row>
    <row r="477" spans="1:9" x14ac:dyDescent="0.2">
      <c r="A477" s="2">
        <v>5</v>
      </c>
      <c r="B477" s="1" t="s">
        <v>149</v>
      </c>
      <c r="C477" s="4">
        <v>4</v>
      </c>
      <c r="D477" s="8">
        <v>3.92</v>
      </c>
      <c r="E477" s="4">
        <v>4</v>
      </c>
      <c r="F477" s="8">
        <v>5.56</v>
      </c>
      <c r="G477" s="4">
        <v>0</v>
      </c>
      <c r="H477" s="8">
        <v>0</v>
      </c>
      <c r="I477" s="4">
        <v>0</v>
      </c>
    </row>
    <row r="478" spans="1:9" x14ac:dyDescent="0.2">
      <c r="A478" s="2">
        <v>5</v>
      </c>
      <c r="B478" s="1" t="s">
        <v>111</v>
      </c>
      <c r="C478" s="4">
        <v>4</v>
      </c>
      <c r="D478" s="8">
        <v>3.92</v>
      </c>
      <c r="E478" s="4">
        <v>4</v>
      </c>
      <c r="F478" s="8">
        <v>5.56</v>
      </c>
      <c r="G478" s="4">
        <v>0</v>
      </c>
      <c r="H478" s="8">
        <v>0</v>
      </c>
      <c r="I478" s="4">
        <v>0</v>
      </c>
    </row>
    <row r="479" spans="1:9" x14ac:dyDescent="0.2">
      <c r="A479" s="2">
        <v>5</v>
      </c>
      <c r="B479" s="1" t="s">
        <v>123</v>
      </c>
      <c r="C479" s="4">
        <v>4</v>
      </c>
      <c r="D479" s="8">
        <v>3.92</v>
      </c>
      <c r="E479" s="4">
        <v>4</v>
      </c>
      <c r="F479" s="8">
        <v>5.56</v>
      </c>
      <c r="G479" s="4">
        <v>0</v>
      </c>
      <c r="H479" s="8">
        <v>0</v>
      </c>
      <c r="I479" s="4">
        <v>0</v>
      </c>
    </row>
    <row r="480" spans="1:9" x14ac:dyDescent="0.2">
      <c r="A480" s="2">
        <v>5</v>
      </c>
      <c r="B480" s="1" t="s">
        <v>126</v>
      </c>
      <c r="C480" s="4">
        <v>4</v>
      </c>
      <c r="D480" s="8">
        <v>3.92</v>
      </c>
      <c r="E480" s="4">
        <v>3</v>
      </c>
      <c r="F480" s="8">
        <v>4.17</v>
      </c>
      <c r="G480" s="4">
        <v>1</v>
      </c>
      <c r="H480" s="8">
        <v>3.85</v>
      </c>
      <c r="I480" s="4">
        <v>0</v>
      </c>
    </row>
    <row r="481" spans="1:9" x14ac:dyDescent="0.2">
      <c r="A481" s="2">
        <v>9</v>
      </c>
      <c r="B481" s="1" t="s">
        <v>109</v>
      </c>
      <c r="C481" s="4">
        <v>3</v>
      </c>
      <c r="D481" s="8">
        <v>2.94</v>
      </c>
      <c r="E481" s="4">
        <v>3</v>
      </c>
      <c r="F481" s="8">
        <v>4.17</v>
      </c>
      <c r="G481" s="4">
        <v>0</v>
      </c>
      <c r="H481" s="8">
        <v>0</v>
      </c>
      <c r="I481" s="4">
        <v>0</v>
      </c>
    </row>
    <row r="482" spans="1:9" x14ac:dyDescent="0.2">
      <c r="A482" s="2">
        <v>10</v>
      </c>
      <c r="B482" s="1" t="s">
        <v>110</v>
      </c>
      <c r="C482" s="4">
        <v>2</v>
      </c>
      <c r="D482" s="8">
        <v>1.96</v>
      </c>
      <c r="E482" s="4">
        <v>1</v>
      </c>
      <c r="F482" s="8">
        <v>1.39</v>
      </c>
      <c r="G482" s="4">
        <v>1</v>
      </c>
      <c r="H482" s="8">
        <v>3.85</v>
      </c>
      <c r="I482" s="4">
        <v>0</v>
      </c>
    </row>
    <row r="483" spans="1:9" x14ac:dyDescent="0.2">
      <c r="A483" s="2">
        <v>10</v>
      </c>
      <c r="B483" s="1" t="s">
        <v>197</v>
      </c>
      <c r="C483" s="4">
        <v>2</v>
      </c>
      <c r="D483" s="8">
        <v>1.96</v>
      </c>
      <c r="E483" s="4">
        <v>0</v>
      </c>
      <c r="F483" s="8">
        <v>0</v>
      </c>
      <c r="G483" s="4">
        <v>2</v>
      </c>
      <c r="H483" s="8">
        <v>7.69</v>
      </c>
      <c r="I483" s="4">
        <v>0</v>
      </c>
    </row>
    <row r="484" spans="1:9" x14ac:dyDescent="0.2">
      <c r="A484" s="2">
        <v>10</v>
      </c>
      <c r="B484" s="1" t="s">
        <v>116</v>
      </c>
      <c r="C484" s="4">
        <v>2</v>
      </c>
      <c r="D484" s="8">
        <v>1.96</v>
      </c>
      <c r="E484" s="4">
        <v>1</v>
      </c>
      <c r="F484" s="8">
        <v>1.39</v>
      </c>
      <c r="G484" s="4">
        <v>1</v>
      </c>
      <c r="H484" s="8">
        <v>3.85</v>
      </c>
      <c r="I484" s="4">
        <v>0</v>
      </c>
    </row>
    <row r="485" spans="1:9" x14ac:dyDescent="0.2">
      <c r="A485" s="2">
        <v>10</v>
      </c>
      <c r="B485" s="1" t="s">
        <v>119</v>
      </c>
      <c r="C485" s="4">
        <v>2</v>
      </c>
      <c r="D485" s="8">
        <v>1.96</v>
      </c>
      <c r="E485" s="4">
        <v>2</v>
      </c>
      <c r="F485" s="8">
        <v>2.78</v>
      </c>
      <c r="G485" s="4">
        <v>0</v>
      </c>
      <c r="H485" s="8">
        <v>0</v>
      </c>
      <c r="I485" s="4">
        <v>0</v>
      </c>
    </row>
    <row r="486" spans="1:9" x14ac:dyDescent="0.2">
      <c r="A486" s="2">
        <v>10</v>
      </c>
      <c r="B486" s="1" t="s">
        <v>122</v>
      </c>
      <c r="C486" s="4">
        <v>2</v>
      </c>
      <c r="D486" s="8">
        <v>1.96</v>
      </c>
      <c r="E486" s="4">
        <v>2</v>
      </c>
      <c r="F486" s="8">
        <v>2.78</v>
      </c>
      <c r="G486" s="4">
        <v>0</v>
      </c>
      <c r="H486" s="8">
        <v>0</v>
      </c>
      <c r="I486" s="4">
        <v>0</v>
      </c>
    </row>
    <row r="487" spans="1:9" x14ac:dyDescent="0.2">
      <c r="A487" s="2">
        <v>10</v>
      </c>
      <c r="B487" s="1" t="s">
        <v>124</v>
      </c>
      <c r="C487" s="4">
        <v>2</v>
      </c>
      <c r="D487" s="8">
        <v>1.96</v>
      </c>
      <c r="E487" s="4">
        <v>2</v>
      </c>
      <c r="F487" s="8">
        <v>2.78</v>
      </c>
      <c r="G487" s="4">
        <v>0</v>
      </c>
      <c r="H487" s="8">
        <v>0</v>
      </c>
      <c r="I487" s="4">
        <v>0</v>
      </c>
    </row>
    <row r="488" spans="1:9" x14ac:dyDescent="0.2">
      <c r="A488" s="2">
        <v>16</v>
      </c>
      <c r="B488" s="1" t="s">
        <v>108</v>
      </c>
      <c r="C488" s="4">
        <v>1</v>
      </c>
      <c r="D488" s="8">
        <v>0.98</v>
      </c>
      <c r="E488" s="4">
        <v>0</v>
      </c>
      <c r="F488" s="8">
        <v>0</v>
      </c>
      <c r="G488" s="4">
        <v>1</v>
      </c>
      <c r="H488" s="8">
        <v>3.85</v>
      </c>
      <c r="I488" s="4">
        <v>0</v>
      </c>
    </row>
    <row r="489" spans="1:9" x14ac:dyDescent="0.2">
      <c r="A489" s="2">
        <v>16</v>
      </c>
      <c r="B489" s="1" t="s">
        <v>184</v>
      </c>
      <c r="C489" s="4">
        <v>1</v>
      </c>
      <c r="D489" s="8">
        <v>0.98</v>
      </c>
      <c r="E489" s="4">
        <v>0</v>
      </c>
      <c r="F489" s="8">
        <v>0</v>
      </c>
      <c r="G489" s="4">
        <v>1</v>
      </c>
      <c r="H489" s="8">
        <v>3.85</v>
      </c>
      <c r="I489" s="4">
        <v>0</v>
      </c>
    </row>
    <row r="490" spans="1:9" x14ac:dyDescent="0.2">
      <c r="A490" s="2">
        <v>16</v>
      </c>
      <c r="B490" s="1" t="s">
        <v>134</v>
      </c>
      <c r="C490" s="4">
        <v>1</v>
      </c>
      <c r="D490" s="8">
        <v>0.98</v>
      </c>
      <c r="E490" s="4">
        <v>0</v>
      </c>
      <c r="F490" s="8">
        <v>0</v>
      </c>
      <c r="G490" s="4">
        <v>1</v>
      </c>
      <c r="H490" s="8">
        <v>3.85</v>
      </c>
      <c r="I490" s="4">
        <v>0</v>
      </c>
    </row>
    <row r="491" spans="1:9" x14ac:dyDescent="0.2">
      <c r="A491" s="2">
        <v>16</v>
      </c>
      <c r="B491" s="1" t="s">
        <v>185</v>
      </c>
      <c r="C491" s="4">
        <v>1</v>
      </c>
      <c r="D491" s="8">
        <v>0.98</v>
      </c>
      <c r="E491" s="4">
        <v>0</v>
      </c>
      <c r="F491" s="8">
        <v>0</v>
      </c>
      <c r="G491" s="4">
        <v>1</v>
      </c>
      <c r="H491" s="8">
        <v>3.85</v>
      </c>
      <c r="I491" s="4">
        <v>0</v>
      </c>
    </row>
    <row r="492" spans="1:9" x14ac:dyDescent="0.2">
      <c r="A492" s="2">
        <v>16</v>
      </c>
      <c r="B492" s="1" t="s">
        <v>186</v>
      </c>
      <c r="C492" s="4">
        <v>1</v>
      </c>
      <c r="D492" s="8">
        <v>0.98</v>
      </c>
      <c r="E492" s="4">
        <v>0</v>
      </c>
      <c r="F492" s="8">
        <v>0</v>
      </c>
      <c r="G492" s="4">
        <v>0</v>
      </c>
      <c r="H492" s="8">
        <v>0</v>
      </c>
      <c r="I492" s="4">
        <v>1</v>
      </c>
    </row>
    <row r="493" spans="1:9" x14ac:dyDescent="0.2">
      <c r="A493" s="2">
        <v>16</v>
      </c>
      <c r="B493" s="1" t="s">
        <v>187</v>
      </c>
      <c r="C493" s="4">
        <v>1</v>
      </c>
      <c r="D493" s="8">
        <v>0.98</v>
      </c>
      <c r="E493" s="4">
        <v>0</v>
      </c>
      <c r="F493" s="8">
        <v>0</v>
      </c>
      <c r="G493" s="4">
        <v>1</v>
      </c>
      <c r="H493" s="8">
        <v>3.85</v>
      </c>
      <c r="I493" s="4">
        <v>0</v>
      </c>
    </row>
    <row r="494" spans="1:9" x14ac:dyDescent="0.2">
      <c r="A494" s="2">
        <v>16</v>
      </c>
      <c r="B494" s="1" t="s">
        <v>188</v>
      </c>
      <c r="C494" s="4">
        <v>1</v>
      </c>
      <c r="D494" s="8">
        <v>0.98</v>
      </c>
      <c r="E494" s="4">
        <v>1</v>
      </c>
      <c r="F494" s="8">
        <v>1.39</v>
      </c>
      <c r="G494" s="4">
        <v>0</v>
      </c>
      <c r="H494" s="8">
        <v>0</v>
      </c>
      <c r="I494" s="4">
        <v>0</v>
      </c>
    </row>
    <row r="495" spans="1:9" x14ac:dyDescent="0.2">
      <c r="A495" s="2">
        <v>16</v>
      </c>
      <c r="B495" s="1" t="s">
        <v>189</v>
      </c>
      <c r="C495" s="4">
        <v>1</v>
      </c>
      <c r="D495" s="8">
        <v>0.98</v>
      </c>
      <c r="E495" s="4">
        <v>0</v>
      </c>
      <c r="F495" s="8">
        <v>0</v>
      </c>
      <c r="G495" s="4">
        <v>1</v>
      </c>
      <c r="H495" s="8">
        <v>3.85</v>
      </c>
      <c r="I495" s="4">
        <v>0</v>
      </c>
    </row>
    <row r="496" spans="1:9" x14ac:dyDescent="0.2">
      <c r="A496" s="2">
        <v>16</v>
      </c>
      <c r="B496" s="1" t="s">
        <v>142</v>
      </c>
      <c r="C496" s="4">
        <v>1</v>
      </c>
      <c r="D496" s="8">
        <v>0.98</v>
      </c>
      <c r="E496" s="4">
        <v>0</v>
      </c>
      <c r="F496" s="8">
        <v>0</v>
      </c>
      <c r="G496" s="4">
        <v>1</v>
      </c>
      <c r="H496" s="8">
        <v>3.85</v>
      </c>
      <c r="I496" s="4">
        <v>0</v>
      </c>
    </row>
    <row r="497" spans="1:9" x14ac:dyDescent="0.2">
      <c r="A497" s="2">
        <v>16</v>
      </c>
      <c r="B497" s="1" t="s">
        <v>190</v>
      </c>
      <c r="C497" s="4">
        <v>1</v>
      </c>
      <c r="D497" s="8">
        <v>0.98</v>
      </c>
      <c r="E497" s="4">
        <v>1</v>
      </c>
      <c r="F497" s="8">
        <v>1.39</v>
      </c>
      <c r="G497" s="4">
        <v>0</v>
      </c>
      <c r="H497" s="8">
        <v>0</v>
      </c>
      <c r="I497" s="4">
        <v>0</v>
      </c>
    </row>
    <row r="498" spans="1:9" x14ac:dyDescent="0.2">
      <c r="A498" s="2">
        <v>16</v>
      </c>
      <c r="B498" s="1" t="s">
        <v>191</v>
      </c>
      <c r="C498" s="4">
        <v>1</v>
      </c>
      <c r="D498" s="8">
        <v>0.98</v>
      </c>
      <c r="E498" s="4">
        <v>0</v>
      </c>
      <c r="F498" s="8">
        <v>0</v>
      </c>
      <c r="G498" s="4">
        <v>1</v>
      </c>
      <c r="H498" s="8">
        <v>3.85</v>
      </c>
      <c r="I498" s="4">
        <v>0</v>
      </c>
    </row>
    <row r="499" spans="1:9" x14ac:dyDescent="0.2">
      <c r="A499" s="2">
        <v>16</v>
      </c>
      <c r="B499" s="1" t="s">
        <v>137</v>
      </c>
      <c r="C499" s="4">
        <v>1</v>
      </c>
      <c r="D499" s="8">
        <v>0.98</v>
      </c>
      <c r="E499" s="4">
        <v>0</v>
      </c>
      <c r="F499" s="8">
        <v>0</v>
      </c>
      <c r="G499" s="4">
        <v>1</v>
      </c>
      <c r="H499" s="8">
        <v>3.85</v>
      </c>
      <c r="I499" s="4">
        <v>0</v>
      </c>
    </row>
    <row r="500" spans="1:9" x14ac:dyDescent="0.2">
      <c r="A500" s="2">
        <v>16</v>
      </c>
      <c r="B500" s="1" t="s">
        <v>138</v>
      </c>
      <c r="C500" s="4">
        <v>1</v>
      </c>
      <c r="D500" s="8">
        <v>0.98</v>
      </c>
      <c r="E500" s="4">
        <v>0</v>
      </c>
      <c r="F500" s="8">
        <v>0</v>
      </c>
      <c r="G500" s="4">
        <v>1</v>
      </c>
      <c r="H500" s="8">
        <v>3.85</v>
      </c>
      <c r="I500" s="4">
        <v>0</v>
      </c>
    </row>
    <row r="501" spans="1:9" x14ac:dyDescent="0.2">
      <c r="A501" s="2">
        <v>16</v>
      </c>
      <c r="B501" s="1" t="s">
        <v>192</v>
      </c>
      <c r="C501" s="4">
        <v>1</v>
      </c>
      <c r="D501" s="8">
        <v>0.98</v>
      </c>
      <c r="E501" s="4">
        <v>0</v>
      </c>
      <c r="F501" s="8">
        <v>0</v>
      </c>
      <c r="G501" s="4">
        <v>1</v>
      </c>
      <c r="H501" s="8">
        <v>3.85</v>
      </c>
      <c r="I501" s="4">
        <v>0</v>
      </c>
    </row>
    <row r="502" spans="1:9" x14ac:dyDescent="0.2">
      <c r="A502" s="2">
        <v>16</v>
      </c>
      <c r="B502" s="1" t="s">
        <v>193</v>
      </c>
      <c r="C502" s="4">
        <v>1</v>
      </c>
      <c r="D502" s="8">
        <v>0.98</v>
      </c>
      <c r="E502" s="4">
        <v>1</v>
      </c>
      <c r="F502" s="8">
        <v>1.39</v>
      </c>
      <c r="G502" s="4">
        <v>0</v>
      </c>
      <c r="H502" s="8">
        <v>0</v>
      </c>
      <c r="I502" s="4">
        <v>0</v>
      </c>
    </row>
    <row r="503" spans="1:9" x14ac:dyDescent="0.2">
      <c r="A503" s="2">
        <v>16</v>
      </c>
      <c r="B503" s="1" t="s">
        <v>194</v>
      </c>
      <c r="C503" s="4">
        <v>1</v>
      </c>
      <c r="D503" s="8">
        <v>0.98</v>
      </c>
      <c r="E503" s="4">
        <v>0</v>
      </c>
      <c r="F503" s="8">
        <v>0</v>
      </c>
      <c r="G503" s="4">
        <v>1</v>
      </c>
      <c r="H503" s="8">
        <v>3.85</v>
      </c>
      <c r="I503" s="4">
        <v>0</v>
      </c>
    </row>
    <row r="504" spans="1:9" x14ac:dyDescent="0.2">
      <c r="A504" s="2">
        <v>16</v>
      </c>
      <c r="B504" s="1" t="s">
        <v>129</v>
      </c>
      <c r="C504" s="4">
        <v>1</v>
      </c>
      <c r="D504" s="8">
        <v>0.98</v>
      </c>
      <c r="E504" s="4">
        <v>1</v>
      </c>
      <c r="F504" s="8">
        <v>1.39</v>
      </c>
      <c r="G504" s="4">
        <v>0</v>
      </c>
      <c r="H504" s="8">
        <v>0</v>
      </c>
      <c r="I504" s="4">
        <v>0</v>
      </c>
    </row>
    <row r="505" spans="1:9" x14ac:dyDescent="0.2">
      <c r="A505" s="2">
        <v>16</v>
      </c>
      <c r="B505" s="1" t="s">
        <v>144</v>
      </c>
      <c r="C505" s="4">
        <v>1</v>
      </c>
      <c r="D505" s="8">
        <v>0.98</v>
      </c>
      <c r="E505" s="4">
        <v>1</v>
      </c>
      <c r="F505" s="8">
        <v>1.39</v>
      </c>
      <c r="G505" s="4">
        <v>0</v>
      </c>
      <c r="H505" s="8">
        <v>0</v>
      </c>
      <c r="I505" s="4">
        <v>0</v>
      </c>
    </row>
    <row r="506" spans="1:9" x14ac:dyDescent="0.2">
      <c r="A506" s="2">
        <v>16</v>
      </c>
      <c r="B506" s="1" t="s">
        <v>195</v>
      </c>
      <c r="C506" s="4">
        <v>1</v>
      </c>
      <c r="D506" s="8">
        <v>0.98</v>
      </c>
      <c r="E506" s="4">
        <v>0</v>
      </c>
      <c r="F506" s="8">
        <v>0</v>
      </c>
      <c r="G506" s="4">
        <v>1</v>
      </c>
      <c r="H506" s="8">
        <v>3.85</v>
      </c>
      <c r="I506" s="4">
        <v>0</v>
      </c>
    </row>
    <row r="507" spans="1:9" x14ac:dyDescent="0.2">
      <c r="A507" s="2">
        <v>16</v>
      </c>
      <c r="B507" s="1" t="s">
        <v>139</v>
      </c>
      <c r="C507" s="4">
        <v>1</v>
      </c>
      <c r="D507" s="8">
        <v>0.98</v>
      </c>
      <c r="E507" s="4">
        <v>1</v>
      </c>
      <c r="F507" s="8">
        <v>1.39</v>
      </c>
      <c r="G507" s="4">
        <v>0</v>
      </c>
      <c r="H507" s="8">
        <v>0</v>
      </c>
      <c r="I507" s="4">
        <v>0</v>
      </c>
    </row>
    <row r="508" spans="1:9" x14ac:dyDescent="0.2">
      <c r="A508" s="2">
        <v>16</v>
      </c>
      <c r="B508" s="1" t="s">
        <v>196</v>
      </c>
      <c r="C508" s="4">
        <v>1</v>
      </c>
      <c r="D508" s="8">
        <v>0.98</v>
      </c>
      <c r="E508" s="4">
        <v>0</v>
      </c>
      <c r="F508" s="8">
        <v>0</v>
      </c>
      <c r="G508" s="4">
        <v>1</v>
      </c>
      <c r="H508" s="8">
        <v>3.85</v>
      </c>
      <c r="I508" s="4">
        <v>0</v>
      </c>
    </row>
    <row r="509" spans="1:9" x14ac:dyDescent="0.2">
      <c r="A509" s="2">
        <v>16</v>
      </c>
      <c r="B509" s="1" t="s">
        <v>120</v>
      </c>
      <c r="C509" s="4">
        <v>1</v>
      </c>
      <c r="D509" s="8">
        <v>0.98</v>
      </c>
      <c r="E509" s="4">
        <v>1</v>
      </c>
      <c r="F509" s="8">
        <v>1.39</v>
      </c>
      <c r="G509" s="4">
        <v>0</v>
      </c>
      <c r="H509" s="8">
        <v>0</v>
      </c>
      <c r="I509" s="4">
        <v>0</v>
      </c>
    </row>
    <row r="510" spans="1:9" x14ac:dyDescent="0.2">
      <c r="A510" s="2">
        <v>16</v>
      </c>
      <c r="B510" s="1" t="s">
        <v>168</v>
      </c>
      <c r="C510" s="4">
        <v>1</v>
      </c>
      <c r="D510" s="8">
        <v>0.98</v>
      </c>
      <c r="E510" s="4">
        <v>0</v>
      </c>
      <c r="F510" s="8">
        <v>0</v>
      </c>
      <c r="G510" s="4">
        <v>0</v>
      </c>
      <c r="H510" s="8">
        <v>0</v>
      </c>
      <c r="I510" s="4">
        <v>0</v>
      </c>
    </row>
    <row r="511" spans="1:9" x14ac:dyDescent="0.2">
      <c r="A511" s="2">
        <v>16</v>
      </c>
      <c r="B511" s="1" t="s">
        <v>140</v>
      </c>
      <c r="C511" s="4">
        <v>1</v>
      </c>
      <c r="D511" s="8">
        <v>0.98</v>
      </c>
      <c r="E511" s="4">
        <v>1</v>
      </c>
      <c r="F511" s="8">
        <v>1.39</v>
      </c>
      <c r="G511" s="4">
        <v>0</v>
      </c>
      <c r="H511" s="8">
        <v>0</v>
      </c>
      <c r="I511" s="4">
        <v>0</v>
      </c>
    </row>
    <row r="512" spans="1:9" x14ac:dyDescent="0.2">
      <c r="A512" s="2">
        <v>16</v>
      </c>
      <c r="B512" s="1" t="s">
        <v>175</v>
      </c>
      <c r="C512" s="4">
        <v>1</v>
      </c>
      <c r="D512" s="8">
        <v>0.98</v>
      </c>
      <c r="E512" s="4">
        <v>0</v>
      </c>
      <c r="F512" s="8">
        <v>0</v>
      </c>
      <c r="G512" s="4">
        <v>0</v>
      </c>
      <c r="H512" s="8">
        <v>0</v>
      </c>
      <c r="I512" s="4">
        <v>0</v>
      </c>
    </row>
    <row r="513" spans="1:9" x14ac:dyDescent="0.2">
      <c r="A513" s="2">
        <v>16</v>
      </c>
      <c r="B513" s="1" t="s">
        <v>199</v>
      </c>
      <c r="C513" s="4">
        <v>1</v>
      </c>
      <c r="D513" s="8">
        <v>0.98</v>
      </c>
      <c r="E513" s="4">
        <v>0</v>
      </c>
      <c r="F513" s="8">
        <v>0</v>
      </c>
      <c r="G513" s="4">
        <v>1</v>
      </c>
      <c r="H513" s="8">
        <v>3.85</v>
      </c>
      <c r="I513" s="4">
        <v>0</v>
      </c>
    </row>
    <row r="514" spans="1:9" x14ac:dyDescent="0.2">
      <c r="A514" s="1"/>
      <c r="C514" s="4"/>
      <c r="D514" s="8"/>
      <c r="E514" s="4"/>
      <c r="F514" s="8"/>
      <c r="G514" s="4"/>
      <c r="H514" s="8"/>
      <c r="I514" s="4"/>
    </row>
    <row r="515" spans="1:9" x14ac:dyDescent="0.2">
      <c r="A515" s="1" t="s">
        <v>21</v>
      </c>
      <c r="C515" s="4"/>
      <c r="D515" s="8"/>
      <c r="E515" s="4"/>
      <c r="F515" s="8"/>
      <c r="G515" s="4"/>
      <c r="H515" s="8"/>
      <c r="I515" s="4"/>
    </row>
    <row r="516" spans="1:9" x14ac:dyDescent="0.2">
      <c r="A516" s="2">
        <v>1</v>
      </c>
      <c r="B516" s="1" t="s">
        <v>135</v>
      </c>
      <c r="C516" s="4">
        <v>12</v>
      </c>
      <c r="D516" s="8">
        <v>9.3800000000000008</v>
      </c>
      <c r="E516" s="4">
        <v>9</v>
      </c>
      <c r="F516" s="8">
        <v>11.25</v>
      </c>
      <c r="G516" s="4">
        <v>3</v>
      </c>
      <c r="H516" s="8">
        <v>6.82</v>
      </c>
      <c r="I516" s="4">
        <v>0</v>
      </c>
    </row>
    <row r="517" spans="1:9" x14ac:dyDescent="0.2">
      <c r="A517" s="2">
        <v>2</v>
      </c>
      <c r="B517" s="1" t="s">
        <v>123</v>
      </c>
      <c r="C517" s="4">
        <v>5</v>
      </c>
      <c r="D517" s="8">
        <v>3.91</v>
      </c>
      <c r="E517" s="4">
        <v>5</v>
      </c>
      <c r="F517" s="8">
        <v>6.25</v>
      </c>
      <c r="G517" s="4">
        <v>0</v>
      </c>
      <c r="H517" s="8">
        <v>0</v>
      </c>
      <c r="I517" s="4">
        <v>0</v>
      </c>
    </row>
    <row r="518" spans="1:9" x14ac:dyDescent="0.2">
      <c r="A518" s="2">
        <v>3</v>
      </c>
      <c r="B518" s="1" t="s">
        <v>149</v>
      </c>
      <c r="C518" s="4">
        <v>4</v>
      </c>
      <c r="D518" s="8">
        <v>3.13</v>
      </c>
      <c r="E518" s="4">
        <v>4</v>
      </c>
      <c r="F518" s="8">
        <v>5</v>
      </c>
      <c r="G518" s="4">
        <v>0</v>
      </c>
      <c r="H518" s="8">
        <v>0</v>
      </c>
      <c r="I518" s="4">
        <v>0</v>
      </c>
    </row>
    <row r="519" spans="1:9" x14ac:dyDescent="0.2">
      <c r="A519" s="2">
        <v>3</v>
      </c>
      <c r="B519" s="1" t="s">
        <v>134</v>
      </c>
      <c r="C519" s="4">
        <v>4</v>
      </c>
      <c r="D519" s="8">
        <v>3.13</v>
      </c>
      <c r="E519" s="4">
        <v>3</v>
      </c>
      <c r="F519" s="8">
        <v>3.75</v>
      </c>
      <c r="G519" s="4">
        <v>1</v>
      </c>
      <c r="H519" s="8">
        <v>2.27</v>
      </c>
      <c r="I519" s="4">
        <v>0</v>
      </c>
    </row>
    <row r="520" spans="1:9" x14ac:dyDescent="0.2">
      <c r="A520" s="2">
        <v>3</v>
      </c>
      <c r="B520" s="1" t="s">
        <v>113</v>
      </c>
      <c r="C520" s="4">
        <v>4</v>
      </c>
      <c r="D520" s="8">
        <v>3.13</v>
      </c>
      <c r="E520" s="4">
        <v>2</v>
      </c>
      <c r="F520" s="8">
        <v>2.5</v>
      </c>
      <c r="G520" s="4">
        <v>2</v>
      </c>
      <c r="H520" s="8">
        <v>4.55</v>
      </c>
      <c r="I520" s="4">
        <v>0</v>
      </c>
    </row>
    <row r="521" spans="1:9" x14ac:dyDescent="0.2">
      <c r="A521" s="2">
        <v>3</v>
      </c>
      <c r="B521" s="1" t="s">
        <v>120</v>
      </c>
      <c r="C521" s="4">
        <v>4</v>
      </c>
      <c r="D521" s="8">
        <v>3.13</v>
      </c>
      <c r="E521" s="4">
        <v>4</v>
      </c>
      <c r="F521" s="8">
        <v>5</v>
      </c>
      <c r="G521" s="4">
        <v>0</v>
      </c>
      <c r="H521" s="8">
        <v>0</v>
      </c>
      <c r="I521" s="4">
        <v>0</v>
      </c>
    </row>
    <row r="522" spans="1:9" x14ac:dyDescent="0.2">
      <c r="A522" s="2">
        <v>3</v>
      </c>
      <c r="B522" s="1" t="s">
        <v>122</v>
      </c>
      <c r="C522" s="4">
        <v>4</v>
      </c>
      <c r="D522" s="8">
        <v>3.13</v>
      </c>
      <c r="E522" s="4">
        <v>4</v>
      </c>
      <c r="F522" s="8">
        <v>5</v>
      </c>
      <c r="G522" s="4">
        <v>0</v>
      </c>
      <c r="H522" s="8">
        <v>0</v>
      </c>
      <c r="I522" s="4">
        <v>0</v>
      </c>
    </row>
    <row r="523" spans="1:9" x14ac:dyDescent="0.2">
      <c r="A523" s="2">
        <v>3</v>
      </c>
      <c r="B523" s="1" t="s">
        <v>126</v>
      </c>
      <c r="C523" s="4">
        <v>4</v>
      </c>
      <c r="D523" s="8">
        <v>3.13</v>
      </c>
      <c r="E523" s="4">
        <v>4</v>
      </c>
      <c r="F523" s="8">
        <v>5</v>
      </c>
      <c r="G523" s="4">
        <v>0</v>
      </c>
      <c r="H523" s="8">
        <v>0</v>
      </c>
      <c r="I523" s="4">
        <v>0</v>
      </c>
    </row>
    <row r="524" spans="1:9" x14ac:dyDescent="0.2">
      <c r="A524" s="2">
        <v>9</v>
      </c>
      <c r="B524" s="1" t="s">
        <v>107</v>
      </c>
      <c r="C524" s="4">
        <v>3</v>
      </c>
      <c r="D524" s="8">
        <v>2.34</v>
      </c>
      <c r="E524" s="4">
        <v>0</v>
      </c>
      <c r="F524" s="8">
        <v>0</v>
      </c>
      <c r="G524" s="4">
        <v>3</v>
      </c>
      <c r="H524" s="8">
        <v>6.82</v>
      </c>
      <c r="I524" s="4">
        <v>0</v>
      </c>
    </row>
    <row r="525" spans="1:9" x14ac:dyDescent="0.2">
      <c r="A525" s="2">
        <v>9</v>
      </c>
      <c r="B525" s="1" t="s">
        <v>110</v>
      </c>
      <c r="C525" s="4">
        <v>3</v>
      </c>
      <c r="D525" s="8">
        <v>2.34</v>
      </c>
      <c r="E525" s="4">
        <v>2</v>
      </c>
      <c r="F525" s="8">
        <v>2.5</v>
      </c>
      <c r="G525" s="4">
        <v>1</v>
      </c>
      <c r="H525" s="8">
        <v>2.27</v>
      </c>
      <c r="I525" s="4">
        <v>0</v>
      </c>
    </row>
    <row r="526" spans="1:9" x14ac:dyDescent="0.2">
      <c r="A526" s="2">
        <v>9</v>
      </c>
      <c r="B526" s="1" t="s">
        <v>200</v>
      </c>
      <c r="C526" s="4">
        <v>3</v>
      </c>
      <c r="D526" s="8">
        <v>2.34</v>
      </c>
      <c r="E526" s="4">
        <v>3</v>
      </c>
      <c r="F526" s="8">
        <v>3.75</v>
      </c>
      <c r="G526" s="4">
        <v>0</v>
      </c>
      <c r="H526" s="8">
        <v>0</v>
      </c>
      <c r="I526" s="4">
        <v>0</v>
      </c>
    </row>
    <row r="527" spans="1:9" x14ac:dyDescent="0.2">
      <c r="A527" s="2">
        <v>9</v>
      </c>
      <c r="B527" s="1" t="s">
        <v>179</v>
      </c>
      <c r="C527" s="4">
        <v>3</v>
      </c>
      <c r="D527" s="8">
        <v>2.34</v>
      </c>
      <c r="E527" s="4">
        <v>2</v>
      </c>
      <c r="F527" s="8">
        <v>2.5</v>
      </c>
      <c r="G527" s="4">
        <v>1</v>
      </c>
      <c r="H527" s="8">
        <v>2.27</v>
      </c>
      <c r="I527" s="4">
        <v>0</v>
      </c>
    </row>
    <row r="528" spans="1:9" x14ac:dyDescent="0.2">
      <c r="A528" s="2">
        <v>9</v>
      </c>
      <c r="B528" s="1" t="s">
        <v>111</v>
      </c>
      <c r="C528" s="4">
        <v>3</v>
      </c>
      <c r="D528" s="8">
        <v>2.34</v>
      </c>
      <c r="E528" s="4">
        <v>3</v>
      </c>
      <c r="F528" s="8">
        <v>3.75</v>
      </c>
      <c r="G528" s="4">
        <v>0</v>
      </c>
      <c r="H528" s="8">
        <v>0</v>
      </c>
      <c r="I528" s="4">
        <v>0</v>
      </c>
    </row>
    <row r="529" spans="1:9" x14ac:dyDescent="0.2">
      <c r="A529" s="2">
        <v>9</v>
      </c>
      <c r="B529" s="1" t="s">
        <v>139</v>
      </c>
      <c r="C529" s="4">
        <v>3</v>
      </c>
      <c r="D529" s="8">
        <v>2.34</v>
      </c>
      <c r="E529" s="4">
        <v>1</v>
      </c>
      <c r="F529" s="8">
        <v>1.25</v>
      </c>
      <c r="G529" s="4">
        <v>2</v>
      </c>
      <c r="H529" s="8">
        <v>4.55</v>
      </c>
      <c r="I529" s="4">
        <v>0</v>
      </c>
    </row>
    <row r="530" spans="1:9" x14ac:dyDescent="0.2">
      <c r="A530" s="2">
        <v>15</v>
      </c>
      <c r="B530" s="1" t="s">
        <v>153</v>
      </c>
      <c r="C530" s="4">
        <v>2</v>
      </c>
      <c r="D530" s="8">
        <v>1.56</v>
      </c>
      <c r="E530" s="4">
        <v>0</v>
      </c>
      <c r="F530" s="8">
        <v>0</v>
      </c>
      <c r="G530" s="4">
        <v>2</v>
      </c>
      <c r="H530" s="8">
        <v>4.55</v>
      </c>
      <c r="I530" s="4">
        <v>0</v>
      </c>
    </row>
    <row r="531" spans="1:9" x14ac:dyDescent="0.2">
      <c r="A531" s="2">
        <v>15</v>
      </c>
      <c r="B531" s="1" t="s">
        <v>201</v>
      </c>
      <c r="C531" s="4">
        <v>2</v>
      </c>
      <c r="D531" s="8">
        <v>1.56</v>
      </c>
      <c r="E531" s="4">
        <v>1</v>
      </c>
      <c r="F531" s="8">
        <v>1.25</v>
      </c>
      <c r="G531" s="4">
        <v>1</v>
      </c>
      <c r="H531" s="8">
        <v>2.27</v>
      </c>
      <c r="I531" s="4">
        <v>0</v>
      </c>
    </row>
    <row r="532" spans="1:9" x14ac:dyDescent="0.2">
      <c r="A532" s="2">
        <v>15</v>
      </c>
      <c r="B532" s="1" t="s">
        <v>127</v>
      </c>
      <c r="C532" s="4">
        <v>2</v>
      </c>
      <c r="D532" s="8">
        <v>1.56</v>
      </c>
      <c r="E532" s="4">
        <v>1</v>
      </c>
      <c r="F532" s="8">
        <v>1.25</v>
      </c>
      <c r="G532" s="4">
        <v>1</v>
      </c>
      <c r="H532" s="8">
        <v>2.27</v>
      </c>
      <c r="I532" s="4">
        <v>0</v>
      </c>
    </row>
    <row r="533" spans="1:9" x14ac:dyDescent="0.2">
      <c r="A533" s="2">
        <v>15</v>
      </c>
      <c r="B533" s="1" t="s">
        <v>160</v>
      </c>
      <c r="C533" s="4">
        <v>2</v>
      </c>
      <c r="D533" s="8">
        <v>1.56</v>
      </c>
      <c r="E533" s="4">
        <v>0</v>
      </c>
      <c r="F533" s="8">
        <v>0</v>
      </c>
      <c r="G533" s="4">
        <v>2</v>
      </c>
      <c r="H533" s="8">
        <v>4.55</v>
      </c>
      <c r="I533" s="4">
        <v>0</v>
      </c>
    </row>
    <row r="534" spans="1:9" x14ac:dyDescent="0.2">
      <c r="A534" s="2">
        <v>15</v>
      </c>
      <c r="B534" s="1" t="s">
        <v>202</v>
      </c>
      <c r="C534" s="4">
        <v>2</v>
      </c>
      <c r="D534" s="8">
        <v>1.56</v>
      </c>
      <c r="E534" s="4">
        <v>0</v>
      </c>
      <c r="F534" s="8">
        <v>0</v>
      </c>
      <c r="G534" s="4">
        <v>0</v>
      </c>
      <c r="H534" s="8">
        <v>0</v>
      </c>
      <c r="I534" s="4">
        <v>0</v>
      </c>
    </row>
    <row r="535" spans="1:9" x14ac:dyDescent="0.2">
      <c r="A535" s="2">
        <v>15</v>
      </c>
      <c r="B535" s="1" t="s">
        <v>148</v>
      </c>
      <c r="C535" s="4">
        <v>2</v>
      </c>
      <c r="D535" s="8">
        <v>1.56</v>
      </c>
      <c r="E535" s="4">
        <v>2</v>
      </c>
      <c r="F535" s="8">
        <v>2.5</v>
      </c>
      <c r="G535" s="4">
        <v>0</v>
      </c>
      <c r="H535" s="8">
        <v>0</v>
      </c>
      <c r="I535" s="4">
        <v>0</v>
      </c>
    </row>
    <row r="536" spans="1:9" x14ac:dyDescent="0.2">
      <c r="A536" s="2">
        <v>15</v>
      </c>
      <c r="B536" s="1" t="s">
        <v>116</v>
      </c>
      <c r="C536" s="4">
        <v>2</v>
      </c>
      <c r="D536" s="8">
        <v>1.56</v>
      </c>
      <c r="E536" s="4">
        <v>1</v>
      </c>
      <c r="F536" s="8">
        <v>1.25</v>
      </c>
      <c r="G536" s="4">
        <v>1</v>
      </c>
      <c r="H536" s="8">
        <v>2.27</v>
      </c>
      <c r="I536" s="4">
        <v>0</v>
      </c>
    </row>
    <row r="537" spans="1:9" x14ac:dyDescent="0.2">
      <c r="A537" s="2">
        <v>15</v>
      </c>
      <c r="B537" s="1" t="s">
        <v>119</v>
      </c>
      <c r="C537" s="4">
        <v>2</v>
      </c>
      <c r="D537" s="8">
        <v>1.56</v>
      </c>
      <c r="E537" s="4">
        <v>1</v>
      </c>
      <c r="F537" s="8">
        <v>1.25</v>
      </c>
      <c r="G537" s="4">
        <v>1</v>
      </c>
      <c r="H537" s="8">
        <v>2.27</v>
      </c>
      <c r="I537" s="4">
        <v>0</v>
      </c>
    </row>
    <row r="538" spans="1:9" x14ac:dyDescent="0.2">
      <c r="A538" s="2">
        <v>15</v>
      </c>
      <c r="B538" s="1" t="s">
        <v>136</v>
      </c>
      <c r="C538" s="4">
        <v>2</v>
      </c>
      <c r="D538" s="8">
        <v>1.56</v>
      </c>
      <c r="E538" s="4">
        <v>1</v>
      </c>
      <c r="F538" s="8">
        <v>1.25</v>
      </c>
      <c r="G538" s="4">
        <v>1</v>
      </c>
      <c r="H538" s="8">
        <v>2.27</v>
      </c>
      <c r="I538" s="4">
        <v>0</v>
      </c>
    </row>
    <row r="539" spans="1:9" x14ac:dyDescent="0.2">
      <c r="A539" s="2">
        <v>15</v>
      </c>
      <c r="B539" s="1" t="s">
        <v>175</v>
      </c>
      <c r="C539" s="4">
        <v>2</v>
      </c>
      <c r="D539" s="8">
        <v>1.56</v>
      </c>
      <c r="E539" s="4">
        <v>2</v>
      </c>
      <c r="F539" s="8">
        <v>2.5</v>
      </c>
      <c r="G539" s="4">
        <v>0</v>
      </c>
      <c r="H539" s="8">
        <v>0</v>
      </c>
      <c r="I539" s="4">
        <v>0</v>
      </c>
    </row>
    <row r="540" spans="1:9" x14ac:dyDescent="0.2">
      <c r="A540" s="1"/>
      <c r="C540" s="4"/>
      <c r="D540" s="8"/>
      <c r="E540" s="4"/>
      <c r="F540" s="8"/>
      <c r="G540" s="4"/>
      <c r="H540" s="8"/>
      <c r="I540" s="4"/>
    </row>
    <row r="541" spans="1:9" x14ac:dyDescent="0.2">
      <c r="A541" s="1" t="s">
        <v>22</v>
      </c>
      <c r="C541" s="4"/>
      <c r="D541" s="8"/>
      <c r="E541" s="4"/>
      <c r="F541" s="8"/>
      <c r="G541" s="4"/>
      <c r="H541" s="8"/>
      <c r="I541" s="4"/>
    </row>
    <row r="542" spans="1:9" x14ac:dyDescent="0.2">
      <c r="A542" s="2">
        <v>1</v>
      </c>
      <c r="B542" s="1" t="s">
        <v>107</v>
      </c>
      <c r="C542" s="4">
        <v>21</v>
      </c>
      <c r="D542" s="8">
        <v>7.89</v>
      </c>
      <c r="E542" s="4">
        <v>3</v>
      </c>
      <c r="F542" s="8">
        <v>1.88</v>
      </c>
      <c r="G542" s="4">
        <v>18</v>
      </c>
      <c r="H542" s="8">
        <v>18</v>
      </c>
      <c r="I542" s="4">
        <v>0</v>
      </c>
    </row>
    <row r="543" spans="1:9" x14ac:dyDescent="0.2">
      <c r="A543" s="2">
        <v>2</v>
      </c>
      <c r="B543" s="1" t="s">
        <v>117</v>
      </c>
      <c r="C543" s="4">
        <v>19</v>
      </c>
      <c r="D543" s="8">
        <v>7.14</v>
      </c>
      <c r="E543" s="4">
        <v>15</v>
      </c>
      <c r="F543" s="8">
        <v>9.3800000000000008</v>
      </c>
      <c r="G543" s="4">
        <v>4</v>
      </c>
      <c r="H543" s="8">
        <v>4</v>
      </c>
      <c r="I543" s="4">
        <v>0</v>
      </c>
    </row>
    <row r="544" spans="1:9" x14ac:dyDescent="0.2">
      <c r="A544" s="2">
        <v>3</v>
      </c>
      <c r="B544" s="1" t="s">
        <v>109</v>
      </c>
      <c r="C544" s="4">
        <v>17</v>
      </c>
      <c r="D544" s="8">
        <v>6.39</v>
      </c>
      <c r="E544" s="4">
        <v>11</v>
      </c>
      <c r="F544" s="8">
        <v>6.88</v>
      </c>
      <c r="G544" s="4">
        <v>6</v>
      </c>
      <c r="H544" s="8">
        <v>6</v>
      </c>
      <c r="I544" s="4">
        <v>0</v>
      </c>
    </row>
    <row r="545" spans="1:9" x14ac:dyDescent="0.2">
      <c r="A545" s="2">
        <v>4</v>
      </c>
      <c r="B545" s="1" t="s">
        <v>110</v>
      </c>
      <c r="C545" s="4">
        <v>8</v>
      </c>
      <c r="D545" s="8">
        <v>3.01</v>
      </c>
      <c r="E545" s="4">
        <v>6</v>
      </c>
      <c r="F545" s="8">
        <v>3.75</v>
      </c>
      <c r="G545" s="4">
        <v>2</v>
      </c>
      <c r="H545" s="8">
        <v>2</v>
      </c>
      <c r="I545" s="4">
        <v>0</v>
      </c>
    </row>
    <row r="546" spans="1:9" x14ac:dyDescent="0.2">
      <c r="A546" s="2">
        <v>4</v>
      </c>
      <c r="B546" s="1" t="s">
        <v>123</v>
      </c>
      <c r="C546" s="4">
        <v>8</v>
      </c>
      <c r="D546" s="8">
        <v>3.01</v>
      </c>
      <c r="E546" s="4">
        <v>8</v>
      </c>
      <c r="F546" s="8">
        <v>5</v>
      </c>
      <c r="G546" s="4">
        <v>0</v>
      </c>
      <c r="H546" s="8">
        <v>0</v>
      </c>
      <c r="I546" s="4">
        <v>0</v>
      </c>
    </row>
    <row r="547" spans="1:9" x14ac:dyDescent="0.2">
      <c r="A547" s="2">
        <v>6</v>
      </c>
      <c r="B547" s="1" t="s">
        <v>108</v>
      </c>
      <c r="C547" s="4">
        <v>7</v>
      </c>
      <c r="D547" s="8">
        <v>2.63</v>
      </c>
      <c r="E547" s="4">
        <v>4</v>
      </c>
      <c r="F547" s="8">
        <v>2.5</v>
      </c>
      <c r="G547" s="4">
        <v>3</v>
      </c>
      <c r="H547" s="8">
        <v>3</v>
      </c>
      <c r="I547" s="4">
        <v>0</v>
      </c>
    </row>
    <row r="548" spans="1:9" x14ac:dyDescent="0.2">
      <c r="A548" s="2">
        <v>6</v>
      </c>
      <c r="B548" s="1" t="s">
        <v>111</v>
      </c>
      <c r="C548" s="4">
        <v>7</v>
      </c>
      <c r="D548" s="8">
        <v>2.63</v>
      </c>
      <c r="E548" s="4">
        <v>5</v>
      </c>
      <c r="F548" s="8">
        <v>3.13</v>
      </c>
      <c r="G548" s="4">
        <v>2</v>
      </c>
      <c r="H548" s="8">
        <v>2</v>
      </c>
      <c r="I548" s="4">
        <v>0</v>
      </c>
    </row>
    <row r="549" spans="1:9" x14ac:dyDescent="0.2">
      <c r="A549" s="2">
        <v>6</v>
      </c>
      <c r="B549" s="1" t="s">
        <v>119</v>
      </c>
      <c r="C549" s="4">
        <v>7</v>
      </c>
      <c r="D549" s="8">
        <v>2.63</v>
      </c>
      <c r="E549" s="4">
        <v>6</v>
      </c>
      <c r="F549" s="8">
        <v>3.75</v>
      </c>
      <c r="G549" s="4">
        <v>1</v>
      </c>
      <c r="H549" s="8">
        <v>1</v>
      </c>
      <c r="I549" s="4">
        <v>0</v>
      </c>
    </row>
    <row r="550" spans="1:9" x14ac:dyDescent="0.2">
      <c r="A550" s="2">
        <v>6</v>
      </c>
      <c r="B550" s="1" t="s">
        <v>120</v>
      </c>
      <c r="C550" s="4">
        <v>7</v>
      </c>
      <c r="D550" s="8">
        <v>2.63</v>
      </c>
      <c r="E550" s="4">
        <v>6</v>
      </c>
      <c r="F550" s="8">
        <v>3.75</v>
      </c>
      <c r="G550" s="4">
        <v>1</v>
      </c>
      <c r="H550" s="8">
        <v>1</v>
      </c>
      <c r="I550" s="4">
        <v>0</v>
      </c>
    </row>
    <row r="551" spans="1:9" x14ac:dyDescent="0.2">
      <c r="A551" s="2">
        <v>10</v>
      </c>
      <c r="B551" s="1" t="s">
        <v>112</v>
      </c>
      <c r="C551" s="4">
        <v>6</v>
      </c>
      <c r="D551" s="8">
        <v>2.2599999999999998</v>
      </c>
      <c r="E551" s="4">
        <v>5</v>
      </c>
      <c r="F551" s="8">
        <v>3.13</v>
      </c>
      <c r="G551" s="4">
        <v>1</v>
      </c>
      <c r="H551" s="8">
        <v>1</v>
      </c>
      <c r="I551" s="4">
        <v>0</v>
      </c>
    </row>
    <row r="552" spans="1:9" x14ac:dyDescent="0.2">
      <c r="A552" s="2">
        <v>10</v>
      </c>
      <c r="B552" s="1" t="s">
        <v>133</v>
      </c>
      <c r="C552" s="4">
        <v>6</v>
      </c>
      <c r="D552" s="8">
        <v>2.2599999999999998</v>
      </c>
      <c r="E552" s="4">
        <v>6</v>
      </c>
      <c r="F552" s="8">
        <v>3.75</v>
      </c>
      <c r="G552" s="4">
        <v>0</v>
      </c>
      <c r="H552" s="8">
        <v>0</v>
      </c>
      <c r="I552" s="4">
        <v>0</v>
      </c>
    </row>
    <row r="553" spans="1:9" x14ac:dyDescent="0.2">
      <c r="A553" s="2">
        <v>12</v>
      </c>
      <c r="B553" s="1" t="s">
        <v>149</v>
      </c>
      <c r="C553" s="4">
        <v>5</v>
      </c>
      <c r="D553" s="8">
        <v>1.88</v>
      </c>
      <c r="E553" s="4">
        <v>3</v>
      </c>
      <c r="F553" s="8">
        <v>1.88</v>
      </c>
      <c r="G553" s="4">
        <v>2</v>
      </c>
      <c r="H553" s="8">
        <v>2</v>
      </c>
      <c r="I553" s="4">
        <v>0</v>
      </c>
    </row>
    <row r="554" spans="1:9" x14ac:dyDescent="0.2">
      <c r="A554" s="2">
        <v>12</v>
      </c>
      <c r="B554" s="1" t="s">
        <v>134</v>
      </c>
      <c r="C554" s="4">
        <v>5</v>
      </c>
      <c r="D554" s="8">
        <v>1.88</v>
      </c>
      <c r="E554" s="4">
        <v>3</v>
      </c>
      <c r="F554" s="8">
        <v>1.88</v>
      </c>
      <c r="G554" s="4">
        <v>2</v>
      </c>
      <c r="H554" s="8">
        <v>2</v>
      </c>
      <c r="I554" s="4">
        <v>0</v>
      </c>
    </row>
    <row r="555" spans="1:9" x14ac:dyDescent="0.2">
      <c r="A555" s="2">
        <v>12</v>
      </c>
      <c r="B555" s="1" t="s">
        <v>142</v>
      </c>
      <c r="C555" s="4">
        <v>5</v>
      </c>
      <c r="D555" s="8">
        <v>1.88</v>
      </c>
      <c r="E555" s="4">
        <v>1</v>
      </c>
      <c r="F555" s="8">
        <v>0.63</v>
      </c>
      <c r="G555" s="4">
        <v>4</v>
      </c>
      <c r="H555" s="8">
        <v>4</v>
      </c>
      <c r="I555" s="4">
        <v>0</v>
      </c>
    </row>
    <row r="556" spans="1:9" x14ac:dyDescent="0.2">
      <c r="A556" s="2">
        <v>12</v>
      </c>
      <c r="B556" s="1" t="s">
        <v>145</v>
      </c>
      <c r="C556" s="4">
        <v>5</v>
      </c>
      <c r="D556" s="8">
        <v>1.88</v>
      </c>
      <c r="E556" s="4">
        <v>4</v>
      </c>
      <c r="F556" s="8">
        <v>2.5</v>
      </c>
      <c r="G556" s="4">
        <v>1</v>
      </c>
      <c r="H556" s="8">
        <v>1</v>
      </c>
      <c r="I556" s="4">
        <v>0</v>
      </c>
    </row>
    <row r="557" spans="1:9" x14ac:dyDescent="0.2">
      <c r="A557" s="2">
        <v>12</v>
      </c>
      <c r="B557" s="1" t="s">
        <v>136</v>
      </c>
      <c r="C557" s="4">
        <v>5</v>
      </c>
      <c r="D557" s="8">
        <v>1.88</v>
      </c>
      <c r="E557" s="4">
        <v>4</v>
      </c>
      <c r="F557" s="8">
        <v>2.5</v>
      </c>
      <c r="G557" s="4">
        <v>1</v>
      </c>
      <c r="H557" s="8">
        <v>1</v>
      </c>
      <c r="I557" s="4">
        <v>0</v>
      </c>
    </row>
    <row r="558" spans="1:9" x14ac:dyDescent="0.2">
      <c r="A558" s="2">
        <v>12</v>
      </c>
      <c r="B558" s="1" t="s">
        <v>122</v>
      </c>
      <c r="C558" s="4">
        <v>5</v>
      </c>
      <c r="D558" s="8">
        <v>1.88</v>
      </c>
      <c r="E558" s="4">
        <v>5</v>
      </c>
      <c r="F558" s="8">
        <v>3.13</v>
      </c>
      <c r="G558" s="4">
        <v>0</v>
      </c>
      <c r="H558" s="8">
        <v>0</v>
      </c>
      <c r="I558" s="4">
        <v>0</v>
      </c>
    </row>
    <row r="559" spans="1:9" x14ac:dyDescent="0.2">
      <c r="A559" s="2">
        <v>12</v>
      </c>
      <c r="B559" s="1" t="s">
        <v>126</v>
      </c>
      <c r="C559" s="4">
        <v>5</v>
      </c>
      <c r="D559" s="8">
        <v>1.88</v>
      </c>
      <c r="E559" s="4">
        <v>4</v>
      </c>
      <c r="F559" s="8">
        <v>2.5</v>
      </c>
      <c r="G559" s="4">
        <v>1</v>
      </c>
      <c r="H559" s="8">
        <v>1</v>
      </c>
      <c r="I559" s="4">
        <v>0</v>
      </c>
    </row>
    <row r="560" spans="1:9" x14ac:dyDescent="0.2">
      <c r="A560" s="2">
        <v>19</v>
      </c>
      <c r="B560" s="1" t="s">
        <v>184</v>
      </c>
      <c r="C560" s="4">
        <v>4</v>
      </c>
      <c r="D560" s="8">
        <v>1.5</v>
      </c>
      <c r="E560" s="4">
        <v>4</v>
      </c>
      <c r="F560" s="8">
        <v>2.5</v>
      </c>
      <c r="G560" s="4">
        <v>0</v>
      </c>
      <c r="H560" s="8">
        <v>0</v>
      </c>
      <c r="I560" s="4">
        <v>0</v>
      </c>
    </row>
    <row r="561" spans="1:9" x14ac:dyDescent="0.2">
      <c r="A561" s="2">
        <v>19</v>
      </c>
      <c r="B561" s="1" t="s">
        <v>143</v>
      </c>
      <c r="C561" s="4">
        <v>4</v>
      </c>
      <c r="D561" s="8">
        <v>1.5</v>
      </c>
      <c r="E561" s="4">
        <v>2</v>
      </c>
      <c r="F561" s="8">
        <v>1.25</v>
      </c>
      <c r="G561" s="4">
        <v>2</v>
      </c>
      <c r="H561" s="8">
        <v>2</v>
      </c>
      <c r="I561" s="4">
        <v>0</v>
      </c>
    </row>
    <row r="562" spans="1:9" x14ac:dyDescent="0.2">
      <c r="A562" s="2">
        <v>19</v>
      </c>
      <c r="B562" s="1" t="s">
        <v>139</v>
      </c>
      <c r="C562" s="4">
        <v>4</v>
      </c>
      <c r="D562" s="8">
        <v>1.5</v>
      </c>
      <c r="E562" s="4">
        <v>2</v>
      </c>
      <c r="F562" s="8">
        <v>1.25</v>
      </c>
      <c r="G562" s="4">
        <v>2</v>
      </c>
      <c r="H562" s="8">
        <v>2</v>
      </c>
      <c r="I562" s="4">
        <v>0</v>
      </c>
    </row>
    <row r="563" spans="1:9" x14ac:dyDescent="0.2">
      <c r="A563" s="2">
        <v>19</v>
      </c>
      <c r="B563" s="1" t="s">
        <v>124</v>
      </c>
      <c r="C563" s="4">
        <v>4</v>
      </c>
      <c r="D563" s="8">
        <v>1.5</v>
      </c>
      <c r="E563" s="4">
        <v>3</v>
      </c>
      <c r="F563" s="8">
        <v>1.88</v>
      </c>
      <c r="G563" s="4">
        <v>1</v>
      </c>
      <c r="H563" s="8">
        <v>1</v>
      </c>
      <c r="I563" s="4">
        <v>0</v>
      </c>
    </row>
    <row r="564" spans="1:9" x14ac:dyDescent="0.2">
      <c r="A564" s="2">
        <v>19</v>
      </c>
      <c r="B564" s="1" t="s">
        <v>125</v>
      </c>
      <c r="C564" s="4">
        <v>4</v>
      </c>
      <c r="D564" s="8">
        <v>1.5</v>
      </c>
      <c r="E564" s="4">
        <v>4</v>
      </c>
      <c r="F564" s="8">
        <v>2.5</v>
      </c>
      <c r="G564" s="4">
        <v>0</v>
      </c>
      <c r="H564" s="8">
        <v>0</v>
      </c>
      <c r="I564" s="4">
        <v>0</v>
      </c>
    </row>
    <row r="565" spans="1:9" x14ac:dyDescent="0.2">
      <c r="A565" s="1"/>
      <c r="C565" s="4"/>
      <c r="D565" s="8"/>
      <c r="E565" s="4"/>
      <c r="F565" s="8"/>
      <c r="G565" s="4"/>
      <c r="H565" s="8"/>
      <c r="I565" s="4"/>
    </row>
    <row r="566" spans="1:9" x14ac:dyDescent="0.2">
      <c r="A566" s="1" t="s">
        <v>23</v>
      </c>
      <c r="C566" s="4"/>
      <c r="D566" s="8"/>
      <c r="E566" s="4"/>
      <c r="F566" s="8"/>
      <c r="G566" s="4"/>
      <c r="H566" s="8"/>
      <c r="I566" s="4"/>
    </row>
    <row r="567" spans="1:9" x14ac:dyDescent="0.2">
      <c r="A567" s="2">
        <v>1</v>
      </c>
      <c r="B567" s="1" t="s">
        <v>117</v>
      </c>
      <c r="C567" s="4">
        <v>103</v>
      </c>
      <c r="D567" s="8">
        <v>35.270000000000003</v>
      </c>
      <c r="E567" s="4">
        <v>78</v>
      </c>
      <c r="F567" s="8">
        <v>52</v>
      </c>
      <c r="G567" s="4">
        <v>25</v>
      </c>
      <c r="H567" s="8">
        <v>17.989999999999998</v>
      </c>
      <c r="I567" s="4">
        <v>0</v>
      </c>
    </row>
    <row r="568" spans="1:9" x14ac:dyDescent="0.2">
      <c r="A568" s="2">
        <v>2</v>
      </c>
      <c r="B568" s="1" t="s">
        <v>198</v>
      </c>
      <c r="C568" s="4">
        <v>18</v>
      </c>
      <c r="D568" s="8">
        <v>6.16</v>
      </c>
      <c r="E568" s="4">
        <v>7</v>
      </c>
      <c r="F568" s="8">
        <v>4.67</v>
      </c>
      <c r="G568" s="4">
        <v>11</v>
      </c>
      <c r="H568" s="8">
        <v>7.91</v>
      </c>
      <c r="I568" s="4">
        <v>0</v>
      </c>
    </row>
    <row r="569" spans="1:9" x14ac:dyDescent="0.2">
      <c r="A569" s="2">
        <v>3</v>
      </c>
      <c r="B569" s="1" t="s">
        <v>119</v>
      </c>
      <c r="C569" s="4">
        <v>16</v>
      </c>
      <c r="D569" s="8">
        <v>5.48</v>
      </c>
      <c r="E569" s="4">
        <v>14</v>
      </c>
      <c r="F569" s="8">
        <v>9.33</v>
      </c>
      <c r="G569" s="4">
        <v>2</v>
      </c>
      <c r="H569" s="8">
        <v>1.44</v>
      </c>
      <c r="I569" s="4">
        <v>0</v>
      </c>
    </row>
    <row r="570" spans="1:9" x14ac:dyDescent="0.2">
      <c r="A570" s="2">
        <v>4</v>
      </c>
      <c r="B570" s="1" t="s">
        <v>107</v>
      </c>
      <c r="C570" s="4">
        <v>8</v>
      </c>
      <c r="D570" s="8">
        <v>2.74</v>
      </c>
      <c r="E570" s="4">
        <v>0</v>
      </c>
      <c r="F570" s="8">
        <v>0</v>
      </c>
      <c r="G570" s="4">
        <v>8</v>
      </c>
      <c r="H570" s="8">
        <v>5.76</v>
      </c>
      <c r="I570" s="4">
        <v>0</v>
      </c>
    </row>
    <row r="571" spans="1:9" x14ac:dyDescent="0.2">
      <c r="A571" s="2">
        <v>4</v>
      </c>
      <c r="B571" s="1" t="s">
        <v>166</v>
      </c>
      <c r="C571" s="4">
        <v>8</v>
      </c>
      <c r="D571" s="8">
        <v>2.74</v>
      </c>
      <c r="E571" s="4">
        <v>7</v>
      </c>
      <c r="F571" s="8">
        <v>4.67</v>
      </c>
      <c r="G571" s="4">
        <v>1</v>
      </c>
      <c r="H571" s="8">
        <v>0.72</v>
      </c>
      <c r="I571" s="4">
        <v>0</v>
      </c>
    </row>
    <row r="572" spans="1:9" x14ac:dyDescent="0.2">
      <c r="A572" s="2">
        <v>6</v>
      </c>
      <c r="B572" s="1" t="s">
        <v>134</v>
      </c>
      <c r="C572" s="4">
        <v>6</v>
      </c>
      <c r="D572" s="8">
        <v>2.0499999999999998</v>
      </c>
      <c r="E572" s="4">
        <v>1</v>
      </c>
      <c r="F572" s="8">
        <v>0.67</v>
      </c>
      <c r="G572" s="4">
        <v>5</v>
      </c>
      <c r="H572" s="8">
        <v>3.6</v>
      </c>
      <c r="I572" s="4">
        <v>0</v>
      </c>
    </row>
    <row r="573" spans="1:9" x14ac:dyDescent="0.2">
      <c r="A573" s="2">
        <v>6</v>
      </c>
      <c r="B573" s="1" t="s">
        <v>203</v>
      </c>
      <c r="C573" s="4">
        <v>6</v>
      </c>
      <c r="D573" s="8">
        <v>2.0499999999999998</v>
      </c>
      <c r="E573" s="4">
        <v>0</v>
      </c>
      <c r="F573" s="8">
        <v>0</v>
      </c>
      <c r="G573" s="4">
        <v>6</v>
      </c>
      <c r="H573" s="8">
        <v>4.32</v>
      </c>
      <c r="I573" s="4">
        <v>0</v>
      </c>
    </row>
    <row r="574" spans="1:9" x14ac:dyDescent="0.2">
      <c r="A574" s="2">
        <v>6</v>
      </c>
      <c r="B574" s="1" t="s">
        <v>118</v>
      </c>
      <c r="C574" s="4">
        <v>6</v>
      </c>
      <c r="D574" s="8">
        <v>2.0499999999999998</v>
      </c>
      <c r="E574" s="4">
        <v>6</v>
      </c>
      <c r="F574" s="8">
        <v>4</v>
      </c>
      <c r="G574" s="4">
        <v>0</v>
      </c>
      <c r="H574" s="8">
        <v>0</v>
      </c>
      <c r="I574" s="4">
        <v>0</v>
      </c>
    </row>
    <row r="575" spans="1:9" x14ac:dyDescent="0.2">
      <c r="A575" s="2">
        <v>9</v>
      </c>
      <c r="B575" s="1" t="s">
        <v>139</v>
      </c>
      <c r="C575" s="4">
        <v>5</v>
      </c>
      <c r="D575" s="8">
        <v>1.71</v>
      </c>
      <c r="E575" s="4">
        <v>0</v>
      </c>
      <c r="F575" s="8">
        <v>0</v>
      </c>
      <c r="G575" s="4">
        <v>5</v>
      </c>
      <c r="H575" s="8">
        <v>3.6</v>
      </c>
      <c r="I575" s="4">
        <v>0</v>
      </c>
    </row>
    <row r="576" spans="1:9" x14ac:dyDescent="0.2">
      <c r="A576" s="2">
        <v>10</v>
      </c>
      <c r="B576" s="1" t="s">
        <v>108</v>
      </c>
      <c r="C576" s="4">
        <v>4</v>
      </c>
      <c r="D576" s="8">
        <v>1.37</v>
      </c>
      <c r="E576" s="4">
        <v>1</v>
      </c>
      <c r="F576" s="8">
        <v>0.67</v>
      </c>
      <c r="G576" s="4">
        <v>3</v>
      </c>
      <c r="H576" s="8">
        <v>2.16</v>
      </c>
      <c r="I576" s="4">
        <v>0</v>
      </c>
    </row>
    <row r="577" spans="1:9" x14ac:dyDescent="0.2">
      <c r="A577" s="2">
        <v>10</v>
      </c>
      <c r="B577" s="1" t="s">
        <v>109</v>
      </c>
      <c r="C577" s="4">
        <v>4</v>
      </c>
      <c r="D577" s="8">
        <v>1.37</v>
      </c>
      <c r="E577" s="4">
        <v>1</v>
      </c>
      <c r="F577" s="8">
        <v>0.67</v>
      </c>
      <c r="G577" s="4">
        <v>3</v>
      </c>
      <c r="H577" s="8">
        <v>2.16</v>
      </c>
      <c r="I577" s="4">
        <v>0</v>
      </c>
    </row>
    <row r="578" spans="1:9" x14ac:dyDescent="0.2">
      <c r="A578" s="2">
        <v>10</v>
      </c>
      <c r="B578" s="1" t="s">
        <v>144</v>
      </c>
      <c r="C578" s="4">
        <v>4</v>
      </c>
      <c r="D578" s="8">
        <v>1.37</v>
      </c>
      <c r="E578" s="4">
        <v>4</v>
      </c>
      <c r="F578" s="8">
        <v>2.67</v>
      </c>
      <c r="G578" s="4">
        <v>0</v>
      </c>
      <c r="H578" s="8">
        <v>0</v>
      </c>
      <c r="I578" s="4">
        <v>0</v>
      </c>
    </row>
    <row r="579" spans="1:9" x14ac:dyDescent="0.2">
      <c r="A579" s="2">
        <v>10</v>
      </c>
      <c r="B579" s="1" t="s">
        <v>145</v>
      </c>
      <c r="C579" s="4">
        <v>4</v>
      </c>
      <c r="D579" s="8">
        <v>1.37</v>
      </c>
      <c r="E579" s="4">
        <v>1</v>
      </c>
      <c r="F579" s="8">
        <v>0.67</v>
      </c>
      <c r="G579" s="4">
        <v>3</v>
      </c>
      <c r="H579" s="8">
        <v>2.16</v>
      </c>
      <c r="I579" s="4">
        <v>0</v>
      </c>
    </row>
    <row r="580" spans="1:9" x14ac:dyDescent="0.2">
      <c r="A580" s="2">
        <v>10</v>
      </c>
      <c r="B580" s="1" t="s">
        <v>114</v>
      </c>
      <c r="C580" s="4">
        <v>4</v>
      </c>
      <c r="D580" s="8">
        <v>1.37</v>
      </c>
      <c r="E580" s="4">
        <v>2</v>
      </c>
      <c r="F580" s="8">
        <v>1.33</v>
      </c>
      <c r="G580" s="4">
        <v>2</v>
      </c>
      <c r="H580" s="8">
        <v>1.44</v>
      </c>
      <c r="I580" s="4">
        <v>0</v>
      </c>
    </row>
    <row r="581" spans="1:9" x14ac:dyDescent="0.2">
      <c r="A581" s="2">
        <v>10</v>
      </c>
      <c r="B581" s="1" t="s">
        <v>168</v>
      </c>
      <c r="C581" s="4">
        <v>4</v>
      </c>
      <c r="D581" s="8">
        <v>1.37</v>
      </c>
      <c r="E581" s="4">
        <v>0</v>
      </c>
      <c r="F581" s="8">
        <v>0</v>
      </c>
      <c r="G581" s="4">
        <v>4</v>
      </c>
      <c r="H581" s="8">
        <v>2.88</v>
      </c>
      <c r="I581" s="4">
        <v>0</v>
      </c>
    </row>
    <row r="582" spans="1:9" x14ac:dyDescent="0.2">
      <c r="A582" s="2">
        <v>10</v>
      </c>
      <c r="B582" s="1" t="s">
        <v>122</v>
      </c>
      <c r="C582" s="4">
        <v>4</v>
      </c>
      <c r="D582" s="8">
        <v>1.37</v>
      </c>
      <c r="E582" s="4">
        <v>4</v>
      </c>
      <c r="F582" s="8">
        <v>2.67</v>
      </c>
      <c r="G582" s="4">
        <v>0</v>
      </c>
      <c r="H582" s="8">
        <v>0</v>
      </c>
      <c r="I582" s="4">
        <v>0</v>
      </c>
    </row>
    <row r="583" spans="1:9" x14ac:dyDescent="0.2">
      <c r="A583" s="2">
        <v>10</v>
      </c>
      <c r="B583" s="1" t="s">
        <v>205</v>
      </c>
      <c r="C583" s="4">
        <v>4</v>
      </c>
      <c r="D583" s="8">
        <v>1.37</v>
      </c>
      <c r="E583" s="4">
        <v>1</v>
      </c>
      <c r="F583" s="8">
        <v>0.67</v>
      </c>
      <c r="G583" s="4">
        <v>3</v>
      </c>
      <c r="H583" s="8">
        <v>2.16</v>
      </c>
      <c r="I583" s="4">
        <v>0</v>
      </c>
    </row>
    <row r="584" spans="1:9" x14ac:dyDescent="0.2">
      <c r="A584" s="2">
        <v>18</v>
      </c>
      <c r="B584" s="1" t="s">
        <v>204</v>
      </c>
      <c r="C584" s="4">
        <v>3</v>
      </c>
      <c r="D584" s="8">
        <v>1.03</v>
      </c>
      <c r="E584" s="4">
        <v>0</v>
      </c>
      <c r="F584" s="8">
        <v>0</v>
      </c>
      <c r="G584" s="4">
        <v>3</v>
      </c>
      <c r="H584" s="8">
        <v>2.16</v>
      </c>
      <c r="I584" s="4">
        <v>0</v>
      </c>
    </row>
    <row r="585" spans="1:9" x14ac:dyDescent="0.2">
      <c r="A585" s="2">
        <v>18</v>
      </c>
      <c r="B585" s="1" t="s">
        <v>136</v>
      </c>
      <c r="C585" s="4">
        <v>3</v>
      </c>
      <c r="D585" s="8">
        <v>1.03</v>
      </c>
      <c r="E585" s="4">
        <v>3</v>
      </c>
      <c r="F585" s="8">
        <v>2</v>
      </c>
      <c r="G585" s="4">
        <v>0</v>
      </c>
      <c r="H585" s="8">
        <v>0</v>
      </c>
      <c r="I585" s="4">
        <v>0</v>
      </c>
    </row>
    <row r="586" spans="1:9" x14ac:dyDescent="0.2">
      <c r="A586" s="2">
        <v>18</v>
      </c>
      <c r="B586" s="1" t="s">
        <v>120</v>
      </c>
      <c r="C586" s="4">
        <v>3</v>
      </c>
      <c r="D586" s="8">
        <v>1.03</v>
      </c>
      <c r="E586" s="4">
        <v>2</v>
      </c>
      <c r="F586" s="8">
        <v>1.33</v>
      </c>
      <c r="G586" s="4">
        <v>1</v>
      </c>
      <c r="H586" s="8">
        <v>0.72</v>
      </c>
      <c r="I586" s="4">
        <v>0</v>
      </c>
    </row>
    <row r="587" spans="1:9" x14ac:dyDescent="0.2">
      <c r="A587" s="2">
        <v>18</v>
      </c>
      <c r="B587" s="1" t="s">
        <v>147</v>
      </c>
      <c r="C587" s="4">
        <v>3</v>
      </c>
      <c r="D587" s="8">
        <v>1.03</v>
      </c>
      <c r="E587" s="4">
        <v>1</v>
      </c>
      <c r="F587" s="8">
        <v>0.67</v>
      </c>
      <c r="G587" s="4">
        <v>0</v>
      </c>
      <c r="H587" s="8">
        <v>0</v>
      </c>
      <c r="I587" s="4">
        <v>0</v>
      </c>
    </row>
    <row r="588" spans="1:9" x14ac:dyDescent="0.2">
      <c r="A588" s="2">
        <v>18</v>
      </c>
      <c r="B588" s="1" t="s">
        <v>124</v>
      </c>
      <c r="C588" s="4">
        <v>3</v>
      </c>
      <c r="D588" s="8">
        <v>1.03</v>
      </c>
      <c r="E588" s="4">
        <v>0</v>
      </c>
      <c r="F588" s="8">
        <v>0</v>
      </c>
      <c r="G588" s="4">
        <v>3</v>
      </c>
      <c r="H588" s="8">
        <v>2.16</v>
      </c>
      <c r="I588" s="4">
        <v>0</v>
      </c>
    </row>
    <row r="589" spans="1:9" x14ac:dyDescent="0.2">
      <c r="A589" s="1"/>
      <c r="C589" s="4"/>
      <c r="D589" s="8"/>
      <c r="E589" s="4"/>
      <c r="F589" s="8"/>
      <c r="G589" s="4"/>
      <c r="H589" s="8"/>
      <c r="I589" s="4"/>
    </row>
    <row r="590" spans="1:9" x14ac:dyDescent="0.2">
      <c r="A590" s="1" t="s">
        <v>24</v>
      </c>
      <c r="C590" s="4"/>
      <c r="D590" s="8"/>
      <c r="E590" s="4"/>
      <c r="F590" s="8"/>
      <c r="G590" s="4"/>
      <c r="H590" s="8"/>
      <c r="I590" s="4"/>
    </row>
    <row r="591" spans="1:9" x14ac:dyDescent="0.2">
      <c r="A591" s="2">
        <v>1</v>
      </c>
      <c r="B591" s="1" t="s">
        <v>107</v>
      </c>
      <c r="C591" s="4">
        <v>6</v>
      </c>
      <c r="D591" s="8">
        <v>5.66</v>
      </c>
      <c r="E591" s="4">
        <v>0</v>
      </c>
      <c r="F591" s="8">
        <v>0</v>
      </c>
      <c r="G591" s="4">
        <v>6</v>
      </c>
      <c r="H591" s="8">
        <v>13.33</v>
      </c>
      <c r="I591" s="4">
        <v>0</v>
      </c>
    </row>
    <row r="592" spans="1:9" x14ac:dyDescent="0.2">
      <c r="A592" s="2">
        <v>1</v>
      </c>
      <c r="B592" s="1" t="s">
        <v>117</v>
      </c>
      <c r="C592" s="4">
        <v>6</v>
      </c>
      <c r="D592" s="8">
        <v>5.66</v>
      </c>
      <c r="E592" s="4">
        <v>6</v>
      </c>
      <c r="F592" s="8">
        <v>10.71</v>
      </c>
      <c r="G592" s="4">
        <v>0</v>
      </c>
      <c r="H592" s="8">
        <v>0</v>
      </c>
      <c r="I592" s="4">
        <v>0</v>
      </c>
    </row>
    <row r="593" spans="1:9" x14ac:dyDescent="0.2">
      <c r="A593" s="2">
        <v>3</v>
      </c>
      <c r="B593" s="1" t="s">
        <v>109</v>
      </c>
      <c r="C593" s="4">
        <v>5</v>
      </c>
      <c r="D593" s="8">
        <v>4.72</v>
      </c>
      <c r="E593" s="4">
        <v>5</v>
      </c>
      <c r="F593" s="8">
        <v>8.93</v>
      </c>
      <c r="G593" s="4">
        <v>0</v>
      </c>
      <c r="H593" s="8">
        <v>0</v>
      </c>
      <c r="I593" s="4">
        <v>0</v>
      </c>
    </row>
    <row r="594" spans="1:9" x14ac:dyDescent="0.2">
      <c r="A594" s="2">
        <v>4</v>
      </c>
      <c r="B594" s="1" t="s">
        <v>187</v>
      </c>
      <c r="C594" s="4">
        <v>4</v>
      </c>
      <c r="D594" s="8">
        <v>3.77</v>
      </c>
      <c r="E594" s="4">
        <v>0</v>
      </c>
      <c r="F594" s="8">
        <v>0</v>
      </c>
      <c r="G594" s="4">
        <v>4</v>
      </c>
      <c r="H594" s="8">
        <v>8.89</v>
      </c>
      <c r="I594" s="4">
        <v>0</v>
      </c>
    </row>
    <row r="595" spans="1:9" x14ac:dyDescent="0.2">
      <c r="A595" s="2">
        <v>5</v>
      </c>
      <c r="B595" s="1" t="s">
        <v>110</v>
      </c>
      <c r="C595" s="4">
        <v>3</v>
      </c>
      <c r="D595" s="8">
        <v>2.83</v>
      </c>
      <c r="E595" s="4">
        <v>3</v>
      </c>
      <c r="F595" s="8">
        <v>5.36</v>
      </c>
      <c r="G595" s="4">
        <v>0</v>
      </c>
      <c r="H595" s="8">
        <v>0</v>
      </c>
      <c r="I595" s="4">
        <v>0</v>
      </c>
    </row>
    <row r="596" spans="1:9" x14ac:dyDescent="0.2">
      <c r="A596" s="2">
        <v>5</v>
      </c>
      <c r="B596" s="1" t="s">
        <v>111</v>
      </c>
      <c r="C596" s="4">
        <v>3</v>
      </c>
      <c r="D596" s="8">
        <v>2.83</v>
      </c>
      <c r="E596" s="4">
        <v>1</v>
      </c>
      <c r="F596" s="8">
        <v>1.79</v>
      </c>
      <c r="G596" s="4">
        <v>2</v>
      </c>
      <c r="H596" s="8">
        <v>4.4400000000000004</v>
      </c>
      <c r="I596" s="4">
        <v>0</v>
      </c>
    </row>
    <row r="597" spans="1:9" x14ac:dyDescent="0.2">
      <c r="A597" s="2">
        <v>5</v>
      </c>
      <c r="B597" s="1" t="s">
        <v>198</v>
      </c>
      <c r="C597" s="4">
        <v>3</v>
      </c>
      <c r="D597" s="8">
        <v>2.83</v>
      </c>
      <c r="E597" s="4">
        <v>0</v>
      </c>
      <c r="F597" s="8">
        <v>0</v>
      </c>
      <c r="G597" s="4">
        <v>3</v>
      </c>
      <c r="H597" s="8">
        <v>6.67</v>
      </c>
      <c r="I597" s="4">
        <v>0</v>
      </c>
    </row>
    <row r="598" spans="1:9" x14ac:dyDescent="0.2">
      <c r="A598" s="2">
        <v>5</v>
      </c>
      <c r="B598" s="1" t="s">
        <v>123</v>
      </c>
      <c r="C598" s="4">
        <v>3</v>
      </c>
      <c r="D598" s="8">
        <v>2.83</v>
      </c>
      <c r="E598" s="4">
        <v>3</v>
      </c>
      <c r="F598" s="8">
        <v>5.36</v>
      </c>
      <c r="G598" s="4">
        <v>0</v>
      </c>
      <c r="H598" s="8">
        <v>0</v>
      </c>
      <c r="I598" s="4">
        <v>0</v>
      </c>
    </row>
    <row r="599" spans="1:9" x14ac:dyDescent="0.2">
      <c r="A599" s="2">
        <v>9</v>
      </c>
      <c r="B599" s="1" t="s">
        <v>108</v>
      </c>
      <c r="C599" s="4">
        <v>2</v>
      </c>
      <c r="D599" s="8">
        <v>1.89</v>
      </c>
      <c r="E599" s="4">
        <v>1</v>
      </c>
      <c r="F599" s="8">
        <v>1.79</v>
      </c>
      <c r="G599" s="4">
        <v>1</v>
      </c>
      <c r="H599" s="8">
        <v>2.2200000000000002</v>
      </c>
      <c r="I599" s="4">
        <v>0</v>
      </c>
    </row>
    <row r="600" spans="1:9" x14ac:dyDescent="0.2">
      <c r="A600" s="2">
        <v>9</v>
      </c>
      <c r="B600" s="1" t="s">
        <v>206</v>
      </c>
      <c r="C600" s="4">
        <v>2</v>
      </c>
      <c r="D600" s="8">
        <v>1.89</v>
      </c>
      <c r="E600" s="4">
        <v>1</v>
      </c>
      <c r="F600" s="8">
        <v>1.79</v>
      </c>
      <c r="G600" s="4">
        <v>1</v>
      </c>
      <c r="H600" s="8">
        <v>2.2200000000000002</v>
      </c>
      <c r="I600" s="4">
        <v>0</v>
      </c>
    </row>
    <row r="601" spans="1:9" x14ac:dyDescent="0.2">
      <c r="A601" s="2">
        <v>9</v>
      </c>
      <c r="B601" s="1" t="s">
        <v>184</v>
      </c>
      <c r="C601" s="4">
        <v>2</v>
      </c>
      <c r="D601" s="8">
        <v>1.89</v>
      </c>
      <c r="E601" s="4">
        <v>1</v>
      </c>
      <c r="F601" s="8">
        <v>1.79</v>
      </c>
      <c r="G601" s="4">
        <v>1</v>
      </c>
      <c r="H601" s="8">
        <v>2.2200000000000002</v>
      </c>
      <c r="I601" s="4">
        <v>0</v>
      </c>
    </row>
    <row r="602" spans="1:9" x14ac:dyDescent="0.2">
      <c r="A602" s="2">
        <v>9</v>
      </c>
      <c r="B602" s="1" t="s">
        <v>141</v>
      </c>
      <c r="C602" s="4">
        <v>2</v>
      </c>
      <c r="D602" s="8">
        <v>1.89</v>
      </c>
      <c r="E602" s="4">
        <v>2</v>
      </c>
      <c r="F602" s="8">
        <v>3.57</v>
      </c>
      <c r="G602" s="4">
        <v>0</v>
      </c>
      <c r="H602" s="8">
        <v>0</v>
      </c>
      <c r="I602" s="4">
        <v>0</v>
      </c>
    </row>
    <row r="603" spans="1:9" x14ac:dyDescent="0.2">
      <c r="A603" s="2">
        <v>9</v>
      </c>
      <c r="B603" s="1" t="s">
        <v>188</v>
      </c>
      <c r="C603" s="4">
        <v>2</v>
      </c>
      <c r="D603" s="8">
        <v>1.89</v>
      </c>
      <c r="E603" s="4">
        <v>1</v>
      </c>
      <c r="F603" s="8">
        <v>1.79</v>
      </c>
      <c r="G603" s="4">
        <v>1</v>
      </c>
      <c r="H603" s="8">
        <v>2.2200000000000002</v>
      </c>
      <c r="I603" s="4">
        <v>0</v>
      </c>
    </row>
    <row r="604" spans="1:9" x14ac:dyDescent="0.2">
      <c r="A604" s="2">
        <v>9</v>
      </c>
      <c r="B604" s="1" t="s">
        <v>153</v>
      </c>
      <c r="C604" s="4">
        <v>2</v>
      </c>
      <c r="D604" s="8">
        <v>1.89</v>
      </c>
      <c r="E604" s="4">
        <v>2</v>
      </c>
      <c r="F604" s="8">
        <v>3.57</v>
      </c>
      <c r="G604" s="4">
        <v>0</v>
      </c>
      <c r="H604" s="8">
        <v>0</v>
      </c>
      <c r="I604" s="4">
        <v>0</v>
      </c>
    </row>
    <row r="605" spans="1:9" x14ac:dyDescent="0.2">
      <c r="A605" s="2">
        <v>9</v>
      </c>
      <c r="B605" s="1" t="s">
        <v>160</v>
      </c>
      <c r="C605" s="4">
        <v>2</v>
      </c>
      <c r="D605" s="8">
        <v>1.89</v>
      </c>
      <c r="E605" s="4">
        <v>0</v>
      </c>
      <c r="F605" s="8">
        <v>0</v>
      </c>
      <c r="G605" s="4">
        <v>2</v>
      </c>
      <c r="H605" s="8">
        <v>4.4400000000000004</v>
      </c>
      <c r="I605" s="4">
        <v>0</v>
      </c>
    </row>
    <row r="606" spans="1:9" x14ac:dyDescent="0.2">
      <c r="A606" s="2">
        <v>9</v>
      </c>
      <c r="B606" s="1" t="s">
        <v>148</v>
      </c>
      <c r="C606" s="4">
        <v>2</v>
      </c>
      <c r="D606" s="8">
        <v>1.89</v>
      </c>
      <c r="E606" s="4">
        <v>2</v>
      </c>
      <c r="F606" s="8">
        <v>3.57</v>
      </c>
      <c r="G606" s="4">
        <v>0</v>
      </c>
      <c r="H606" s="8">
        <v>0</v>
      </c>
      <c r="I606" s="4">
        <v>0</v>
      </c>
    </row>
    <row r="607" spans="1:9" x14ac:dyDescent="0.2">
      <c r="A607" s="2">
        <v>9</v>
      </c>
      <c r="B607" s="1" t="s">
        <v>145</v>
      </c>
      <c r="C607" s="4">
        <v>2</v>
      </c>
      <c r="D607" s="8">
        <v>1.89</v>
      </c>
      <c r="E607" s="4">
        <v>1</v>
      </c>
      <c r="F607" s="8">
        <v>1.79</v>
      </c>
      <c r="G607" s="4">
        <v>1</v>
      </c>
      <c r="H607" s="8">
        <v>2.2200000000000002</v>
      </c>
      <c r="I607" s="4">
        <v>0</v>
      </c>
    </row>
    <row r="608" spans="1:9" x14ac:dyDescent="0.2">
      <c r="A608" s="2">
        <v>9</v>
      </c>
      <c r="B608" s="1" t="s">
        <v>112</v>
      </c>
      <c r="C608" s="4">
        <v>2</v>
      </c>
      <c r="D608" s="8">
        <v>1.89</v>
      </c>
      <c r="E608" s="4">
        <v>2</v>
      </c>
      <c r="F608" s="8">
        <v>3.57</v>
      </c>
      <c r="G608" s="4">
        <v>0</v>
      </c>
      <c r="H608" s="8">
        <v>0</v>
      </c>
      <c r="I608" s="4">
        <v>0</v>
      </c>
    </row>
    <row r="609" spans="1:9" x14ac:dyDescent="0.2">
      <c r="A609" s="2">
        <v>9</v>
      </c>
      <c r="B609" s="1" t="s">
        <v>131</v>
      </c>
      <c r="C609" s="4">
        <v>2</v>
      </c>
      <c r="D609" s="8">
        <v>1.89</v>
      </c>
      <c r="E609" s="4">
        <v>0</v>
      </c>
      <c r="F609" s="8">
        <v>0</v>
      </c>
      <c r="G609" s="4">
        <v>2</v>
      </c>
      <c r="H609" s="8">
        <v>4.4400000000000004</v>
      </c>
      <c r="I609" s="4">
        <v>0</v>
      </c>
    </row>
    <row r="610" spans="1:9" x14ac:dyDescent="0.2">
      <c r="A610" s="2">
        <v>9</v>
      </c>
      <c r="B610" s="1" t="s">
        <v>207</v>
      </c>
      <c r="C610" s="4">
        <v>2</v>
      </c>
      <c r="D610" s="8">
        <v>1.89</v>
      </c>
      <c r="E610" s="4">
        <v>0</v>
      </c>
      <c r="F610" s="8">
        <v>0</v>
      </c>
      <c r="G610" s="4">
        <v>2</v>
      </c>
      <c r="H610" s="8">
        <v>4.4400000000000004</v>
      </c>
      <c r="I610" s="4">
        <v>0</v>
      </c>
    </row>
    <row r="611" spans="1:9" x14ac:dyDescent="0.2">
      <c r="A611" s="2">
        <v>9</v>
      </c>
      <c r="B611" s="1" t="s">
        <v>119</v>
      </c>
      <c r="C611" s="4">
        <v>2</v>
      </c>
      <c r="D611" s="8">
        <v>1.89</v>
      </c>
      <c r="E611" s="4">
        <v>1</v>
      </c>
      <c r="F611" s="8">
        <v>1.79</v>
      </c>
      <c r="G611" s="4">
        <v>1</v>
      </c>
      <c r="H611" s="8">
        <v>2.2200000000000002</v>
      </c>
      <c r="I611" s="4">
        <v>0</v>
      </c>
    </row>
    <row r="612" spans="1:9" x14ac:dyDescent="0.2">
      <c r="A612" s="2">
        <v>9</v>
      </c>
      <c r="B612" s="1" t="s">
        <v>120</v>
      </c>
      <c r="C612" s="4">
        <v>2</v>
      </c>
      <c r="D612" s="8">
        <v>1.89</v>
      </c>
      <c r="E612" s="4">
        <v>2</v>
      </c>
      <c r="F612" s="8">
        <v>3.57</v>
      </c>
      <c r="G612" s="4">
        <v>0</v>
      </c>
      <c r="H612" s="8">
        <v>0</v>
      </c>
      <c r="I612" s="4">
        <v>0</v>
      </c>
    </row>
    <row r="613" spans="1:9" x14ac:dyDescent="0.2">
      <c r="A613" s="2">
        <v>9</v>
      </c>
      <c r="B613" s="1" t="s">
        <v>122</v>
      </c>
      <c r="C613" s="4">
        <v>2</v>
      </c>
      <c r="D613" s="8">
        <v>1.89</v>
      </c>
      <c r="E613" s="4">
        <v>2</v>
      </c>
      <c r="F613" s="8">
        <v>3.57</v>
      </c>
      <c r="G613" s="4">
        <v>0</v>
      </c>
      <c r="H613" s="8">
        <v>0</v>
      </c>
      <c r="I613" s="4">
        <v>0</v>
      </c>
    </row>
    <row r="614" spans="1:9" x14ac:dyDescent="0.2">
      <c r="A614" s="2">
        <v>9</v>
      </c>
      <c r="B614" s="1" t="s">
        <v>170</v>
      </c>
      <c r="C614" s="4">
        <v>2</v>
      </c>
      <c r="D614" s="8">
        <v>1.89</v>
      </c>
      <c r="E614" s="4">
        <v>1</v>
      </c>
      <c r="F614" s="8">
        <v>1.79</v>
      </c>
      <c r="G614" s="4">
        <v>1</v>
      </c>
      <c r="H614" s="8">
        <v>2.2200000000000002</v>
      </c>
      <c r="I614" s="4">
        <v>0</v>
      </c>
    </row>
    <row r="615" spans="1:9" x14ac:dyDescent="0.2">
      <c r="A615" s="2">
        <v>9</v>
      </c>
      <c r="B615" s="1" t="s">
        <v>147</v>
      </c>
      <c r="C615" s="4">
        <v>2</v>
      </c>
      <c r="D615" s="8">
        <v>1.89</v>
      </c>
      <c r="E615" s="4">
        <v>0</v>
      </c>
      <c r="F615" s="8">
        <v>0</v>
      </c>
      <c r="G615" s="4">
        <v>0</v>
      </c>
      <c r="H615" s="8">
        <v>0</v>
      </c>
      <c r="I615" s="4">
        <v>0</v>
      </c>
    </row>
    <row r="616" spans="1:9" x14ac:dyDescent="0.2">
      <c r="A616" s="2">
        <v>9</v>
      </c>
      <c r="B616" s="1" t="s">
        <v>126</v>
      </c>
      <c r="C616" s="4">
        <v>2</v>
      </c>
      <c r="D616" s="8">
        <v>1.89</v>
      </c>
      <c r="E616" s="4">
        <v>1</v>
      </c>
      <c r="F616" s="8">
        <v>1.79</v>
      </c>
      <c r="G616" s="4">
        <v>1</v>
      </c>
      <c r="H616" s="8">
        <v>2.2200000000000002</v>
      </c>
      <c r="I616" s="4">
        <v>0</v>
      </c>
    </row>
    <row r="617" spans="1:9" x14ac:dyDescent="0.2">
      <c r="A617" s="1"/>
      <c r="C617" s="4"/>
      <c r="D617" s="8"/>
      <c r="E617" s="4"/>
      <c r="F617" s="8"/>
      <c r="G617" s="4"/>
      <c r="H617" s="8"/>
      <c r="I617" s="4"/>
    </row>
    <row r="618" spans="1:9" x14ac:dyDescent="0.2">
      <c r="A618" s="1" t="s">
        <v>25</v>
      </c>
      <c r="C618" s="4"/>
      <c r="D618" s="8"/>
      <c r="E618" s="4"/>
      <c r="F618" s="8"/>
      <c r="G618" s="4"/>
      <c r="H618" s="8"/>
      <c r="I618" s="4"/>
    </row>
    <row r="619" spans="1:9" x14ac:dyDescent="0.2">
      <c r="A619" s="2">
        <v>1</v>
      </c>
      <c r="B619" s="1" t="s">
        <v>117</v>
      </c>
      <c r="C619" s="4">
        <v>129</v>
      </c>
      <c r="D619" s="8">
        <v>13.12</v>
      </c>
      <c r="E619" s="4">
        <v>106</v>
      </c>
      <c r="F619" s="8">
        <v>17.64</v>
      </c>
      <c r="G619" s="4">
        <v>23</v>
      </c>
      <c r="H619" s="8">
        <v>6.23</v>
      </c>
      <c r="I619" s="4">
        <v>0</v>
      </c>
    </row>
    <row r="620" spans="1:9" x14ac:dyDescent="0.2">
      <c r="A620" s="2">
        <v>2</v>
      </c>
      <c r="B620" s="1" t="s">
        <v>119</v>
      </c>
      <c r="C620" s="4">
        <v>57</v>
      </c>
      <c r="D620" s="8">
        <v>5.8</v>
      </c>
      <c r="E620" s="4">
        <v>48</v>
      </c>
      <c r="F620" s="8">
        <v>7.99</v>
      </c>
      <c r="G620" s="4">
        <v>9</v>
      </c>
      <c r="H620" s="8">
        <v>2.44</v>
      </c>
      <c r="I620" s="4">
        <v>0</v>
      </c>
    </row>
    <row r="621" spans="1:9" x14ac:dyDescent="0.2">
      <c r="A621" s="2">
        <v>3</v>
      </c>
      <c r="B621" s="1" t="s">
        <v>120</v>
      </c>
      <c r="C621" s="4">
        <v>38</v>
      </c>
      <c r="D621" s="8">
        <v>3.87</v>
      </c>
      <c r="E621" s="4">
        <v>37</v>
      </c>
      <c r="F621" s="8">
        <v>6.16</v>
      </c>
      <c r="G621" s="4">
        <v>1</v>
      </c>
      <c r="H621" s="8">
        <v>0.27</v>
      </c>
      <c r="I621" s="4">
        <v>0</v>
      </c>
    </row>
    <row r="622" spans="1:9" x14ac:dyDescent="0.2">
      <c r="A622" s="2">
        <v>4</v>
      </c>
      <c r="B622" s="1" t="s">
        <v>115</v>
      </c>
      <c r="C622" s="4">
        <v>28</v>
      </c>
      <c r="D622" s="8">
        <v>2.85</v>
      </c>
      <c r="E622" s="4">
        <v>11</v>
      </c>
      <c r="F622" s="8">
        <v>1.83</v>
      </c>
      <c r="G622" s="4">
        <v>17</v>
      </c>
      <c r="H622" s="8">
        <v>4.6100000000000003</v>
      </c>
      <c r="I622" s="4">
        <v>0</v>
      </c>
    </row>
    <row r="623" spans="1:9" x14ac:dyDescent="0.2">
      <c r="A623" s="2">
        <v>5</v>
      </c>
      <c r="B623" s="1" t="s">
        <v>126</v>
      </c>
      <c r="C623" s="4">
        <v>26</v>
      </c>
      <c r="D623" s="8">
        <v>2.64</v>
      </c>
      <c r="E623" s="4">
        <v>22</v>
      </c>
      <c r="F623" s="8">
        <v>3.66</v>
      </c>
      <c r="G623" s="4">
        <v>4</v>
      </c>
      <c r="H623" s="8">
        <v>1.08</v>
      </c>
      <c r="I623" s="4">
        <v>0</v>
      </c>
    </row>
    <row r="624" spans="1:9" x14ac:dyDescent="0.2">
      <c r="A624" s="2">
        <v>6</v>
      </c>
      <c r="B624" s="1" t="s">
        <v>198</v>
      </c>
      <c r="C624" s="4">
        <v>21</v>
      </c>
      <c r="D624" s="8">
        <v>2.14</v>
      </c>
      <c r="E624" s="4">
        <v>11</v>
      </c>
      <c r="F624" s="8">
        <v>1.83</v>
      </c>
      <c r="G624" s="4">
        <v>9</v>
      </c>
      <c r="H624" s="8">
        <v>2.44</v>
      </c>
      <c r="I624" s="4">
        <v>0</v>
      </c>
    </row>
    <row r="625" spans="1:9" x14ac:dyDescent="0.2">
      <c r="A625" s="2">
        <v>6</v>
      </c>
      <c r="B625" s="1" t="s">
        <v>136</v>
      </c>
      <c r="C625" s="4">
        <v>21</v>
      </c>
      <c r="D625" s="8">
        <v>2.14</v>
      </c>
      <c r="E625" s="4">
        <v>19</v>
      </c>
      <c r="F625" s="8">
        <v>3.16</v>
      </c>
      <c r="G625" s="4">
        <v>2</v>
      </c>
      <c r="H625" s="8">
        <v>0.54</v>
      </c>
      <c r="I625" s="4">
        <v>0</v>
      </c>
    </row>
    <row r="626" spans="1:9" x14ac:dyDescent="0.2">
      <c r="A626" s="2">
        <v>6</v>
      </c>
      <c r="B626" s="1" t="s">
        <v>123</v>
      </c>
      <c r="C626" s="4">
        <v>21</v>
      </c>
      <c r="D626" s="8">
        <v>2.14</v>
      </c>
      <c r="E626" s="4">
        <v>20</v>
      </c>
      <c r="F626" s="8">
        <v>3.33</v>
      </c>
      <c r="G626" s="4">
        <v>1</v>
      </c>
      <c r="H626" s="8">
        <v>0.27</v>
      </c>
      <c r="I626" s="4">
        <v>0</v>
      </c>
    </row>
    <row r="627" spans="1:9" x14ac:dyDescent="0.2">
      <c r="A627" s="2">
        <v>9</v>
      </c>
      <c r="B627" s="1" t="s">
        <v>114</v>
      </c>
      <c r="C627" s="4">
        <v>20</v>
      </c>
      <c r="D627" s="8">
        <v>2.0299999999999998</v>
      </c>
      <c r="E627" s="4">
        <v>13</v>
      </c>
      <c r="F627" s="8">
        <v>2.16</v>
      </c>
      <c r="G627" s="4">
        <v>7</v>
      </c>
      <c r="H627" s="8">
        <v>1.9</v>
      </c>
      <c r="I627" s="4">
        <v>0</v>
      </c>
    </row>
    <row r="628" spans="1:9" x14ac:dyDescent="0.2">
      <c r="A628" s="2">
        <v>9</v>
      </c>
      <c r="B628" s="1" t="s">
        <v>118</v>
      </c>
      <c r="C628" s="4">
        <v>20</v>
      </c>
      <c r="D628" s="8">
        <v>2.0299999999999998</v>
      </c>
      <c r="E628" s="4">
        <v>17</v>
      </c>
      <c r="F628" s="8">
        <v>2.83</v>
      </c>
      <c r="G628" s="4">
        <v>3</v>
      </c>
      <c r="H628" s="8">
        <v>0.81</v>
      </c>
      <c r="I628" s="4">
        <v>0</v>
      </c>
    </row>
    <row r="629" spans="1:9" x14ac:dyDescent="0.2">
      <c r="A629" s="2">
        <v>11</v>
      </c>
      <c r="B629" s="1" t="s">
        <v>107</v>
      </c>
      <c r="C629" s="4">
        <v>19</v>
      </c>
      <c r="D629" s="8">
        <v>1.93</v>
      </c>
      <c r="E629" s="4">
        <v>4</v>
      </c>
      <c r="F629" s="8">
        <v>0.67</v>
      </c>
      <c r="G629" s="4">
        <v>15</v>
      </c>
      <c r="H629" s="8">
        <v>4.07</v>
      </c>
      <c r="I629" s="4">
        <v>0</v>
      </c>
    </row>
    <row r="630" spans="1:9" x14ac:dyDescent="0.2">
      <c r="A630" s="2">
        <v>11</v>
      </c>
      <c r="B630" s="1" t="s">
        <v>108</v>
      </c>
      <c r="C630" s="4">
        <v>19</v>
      </c>
      <c r="D630" s="8">
        <v>1.93</v>
      </c>
      <c r="E630" s="4">
        <v>6</v>
      </c>
      <c r="F630" s="8">
        <v>1</v>
      </c>
      <c r="G630" s="4">
        <v>13</v>
      </c>
      <c r="H630" s="8">
        <v>3.52</v>
      </c>
      <c r="I630" s="4">
        <v>0</v>
      </c>
    </row>
    <row r="631" spans="1:9" x14ac:dyDescent="0.2">
      <c r="A631" s="2">
        <v>13</v>
      </c>
      <c r="B631" s="1" t="s">
        <v>205</v>
      </c>
      <c r="C631" s="4">
        <v>18</v>
      </c>
      <c r="D631" s="8">
        <v>1.83</v>
      </c>
      <c r="E631" s="4">
        <v>14</v>
      </c>
      <c r="F631" s="8">
        <v>2.33</v>
      </c>
      <c r="G631" s="4">
        <v>4</v>
      </c>
      <c r="H631" s="8">
        <v>1.08</v>
      </c>
      <c r="I631" s="4">
        <v>0</v>
      </c>
    </row>
    <row r="632" spans="1:9" x14ac:dyDescent="0.2">
      <c r="A632" s="2">
        <v>14</v>
      </c>
      <c r="B632" s="1" t="s">
        <v>122</v>
      </c>
      <c r="C632" s="4">
        <v>17</v>
      </c>
      <c r="D632" s="8">
        <v>1.73</v>
      </c>
      <c r="E632" s="4">
        <v>17</v>
      </c>
      <c r="F632" s="8">
        <v>2.83</v>
      </c>
      <c r="G632" s="4">
        <v>0</v>
      </c>
      <c r="H632" s="8">
        <v>0</v>
      </c>
      <c r="I632" s="4">
        <v>0</v>
      </c>
    </row>
    <row r="633" spans="1:9" x14ac:dyDescent="0.2">
      <c r="A633" s="2">
        <v>15</v>
      </c>
      <c r="B633" s="1" t="s">
        <v>109</v>
      </c>
      <c r="C633" s="4">
        <v>15</v>
      </c>
      <c r="D633" s="8">
        <v>1.53</v>
      </c>
      <c r="E633" s="4">
        <v>6</v>
      </c>
      <c r="F633" s="8">
        <v>1</v>
      </c>
      <c r="G633" s="4">
        <v>9</v>
      </c>
      <c r="H633" s="8">
        <v>2.44</v>
      </c>
      <c r="I633" s="4">
        <v>0</v>
      </c>
    </row>
    <row r="634" spans="1:9" x14ac:dyDescent="0.2">
      <c r="A634" s="2">
        <v>15</v>
      </c>
      <c r="B634" s="1" t="s">
        <v>124</v>
      </c>
      <c r="C634" s="4">
        <v>15</v>
      </c>
      <c r="D634" s="8">
        <v>1.53</v>
      </c>
      <c r="E634" s="4">
        <v>8</v>
      </c>
      <c r="F634" s="8">
        <v>1.33</v>
      </c>
      <c r="G634" s="4">
        <v>7</v>
      </c>
      <c r="H634" s="8">
        <v>1.9</v>
      </c>
      <c r="I634" s="4">
        <v>0</v>
      </c>
    </row>
    <row r="635" spans="1:9" x14ac:dyDescent="0.2">
      <c r="A635" s="2">
        <v>15</v>
      </c>
      <c r="B635" s="1" t="s">
        <v>125</v>
      </c>
      <c r="C635" s="4">
        <v>15</v>
      </c>
      <c r="D635" s="8">
        <v>1.53</v>
      </c>
      <c r="E635" s="4">
        <v>14</v>
      </c>
      <c r="F635" s="8">
        <v>2.33</v>
      </c>
      <c r="G635" s="4">
        <v>1</v>
      </c>
      <c r="H635" s="8">
        <v>0.27</v>
      </c>
      <c r="I635" s="4">
        <v>0</v>
      </c>
    </row>
    <row r="636" spans="1:9" x14ac:dyDescent="0.2">
      <c r="A636" s="2">
        <v>18</v>
      </c>
      <c r="B636" s="1" t="s">
        <v>208</v>
      </c>
      <c r="C636" s="4">
        <v>14</v>
      </c>
      <c r="D636" s="8">
        <v>1.42</v>
      </c>
      <c r="E636" s="4">
        <v>8</v>
      </c>
      <c r="F636" s="8">
        <v>1.33</v>
      </c>
      <c r="G636" s="4">
        <v>6</v>
      </c>
      <c r="H636" s="8">
        <v>1.63</v>
      </c>
      <c r="I636" s="4">
        <v>0</v>
      </c>
    </row>
    <row r="637" spans="1:9" x14ac:dyDescent="0.2">
      <c r="A637" s="2">
        <v>18</v>
      </c>
      <c r="B637" s="1" t="s">
        <v>166</v>
      </c>
      <c r="C637" s="4">
        <v>14</v>
      </c>
      <c r="D637" s="8">
        <v>1.42</v>
      </c>
      <c r="E637" s="4">
        <v>12</v>
      </c>
      <c r="F637" s="8">
        <v>2</v>
      </c>
      <c r="G637" s="4">
        <v>2</v>
      </c>
      <c r="H637" s="8">
        <v>0.54</v>
      </c>
      <c r="I637" s="4">
        <v>0</v>
      </c>
    </row>
    <row r="638" spans="1:9" x14ac:dyDescent="0.2">
      <c r="A638" s="2">
        <v>20</v>
      </c>
      <c r="B638" s="1" t="s">
        <v>129</v>
      </c>
      <c r="C638" s="4">
        <v>13</v>
      </c>
      <c r="D638" s="8">
        <v>1.32</v>
      </c>
      <c r="E638" s="4">
        <v>4</v>
      </c>
      <c r="F638" s="8">
        <v>0.67</v>
      </c>
      <c r="G638" s="4">
        <v>9</v>
      </c>
      <c r="H638" s="8">
        <v>2.44</v>
      </c>
      <c r="I638" s="4">
        <v>0</v>
      </c>
    </row>
    <row r="639" spans="1:9" x14ac:dyDescent="0.2">
      <c r="A639" s="1"/>
      <c r="C639" s="4"/>
      <c r="D639" s="8"/>
      <c r="E639" s="4"/>
      <c r="F639" s="8"/>
      <c r="G639" s="4"/>
      <c r="H639" s="8"/>
      <c r="I639" s="4"/>
    </row>
    <row r="640" spans="1:9" x14ac:dyDescent="0.2">
      <c r="A640" s="1" t="s">
        <v>26</v>
      </c>
      <c r="C640" s="4"/>
      <c r="D640" s="8"/>
      <c r="E640" s="4"/>
      <c r="F640" s="8"/>
      <c r="G640" s="4"/>
      <c r="H640" s="8"/>
      <c r="I640" s="4"/>
    </row>
    <row r="641" spans="1:9" x14ac:dyDescent="0.2">
      <c r="A641" s="2">
        <v>1</v>
      </c>
      <c r="B641" s="1" t="s">
        <v>117</v>
      </c>
      <c r="C641" s="4">
        <v>6</v>
      </c>
      <c r="D641" s="8">
        <v>13.04</v>
      </c>
      <c r="E641" s="4">
        <v>3</v>
      </c>
      <c r="F641" s="8">
        <v>10.34</v>
      </c>
      <c r="G641" s="4">
        <v>3</v>
      </c>
      <c r="H641" s="8">
        <v>27.27</v>
      </c>
      <c r="I641" s="4">
        <v>0</v>
      </c>
    </row>
    <row r="642" spans="1:9" x14ac:dyDescent="0.2">
      <c r="A642" s="2">
        <v>2</v>
      </c>
      <c r="B642" s="1" t="s">
        <v>107</v>
      </c>
      <c r="C642" s="4">
        <v>3</v>
      </c>
      <c r="D642" s="8">
        <v>6.52</v>
      </c>
      <c r="E642" s="4">
        <v>1</v>
      </c>
      <c r="F642" s="8">
        <v>3.45</v>
      </c>
      <c r="G642" s="4">
        <v>2</v>
      </c>
      <c r="H642" s="8">
        <v>18.18</v>
      </c>
      <c r="I642" s="4">
        <v>0</v>
      </c>
    </row>
    <row r="643" spans="1:9" x14ac:dyDescent="0.2">
      <c r="A643" s="2">
        <v>2</v>
      </c>
      <c r="B643" s="1" t="s">
        <v>111</v>
      </c>
      <c r="C643" s="4">
        <v>3</v>
      </c>
      <c r="D643" s="8">
        <v>6.52</v>
      </c>
      <c r="E643" s="4">
        <v>3</v>
      </c>
      <c r="F643" s="8">
        <v>10.34</v>
      </c>
      <c r="G643" s="4">
        <v>0</v>
      </c>
      <c r="H643" s="8">
        <v>0</v>
      </c>
      <c r="I643" s="4">
        <v>0</v>
      </c>
    </row>
    <row r="644" spans="1:9" x14ac:dyDescent="0.2">
      <c r="A644" s="2">
        <v>2</v>
      </c>
      <c r="B644" s="1" t="s">
        <v>198</v>
      </c>
      <c r="C644" s="4">
        <v>3</v>
      </c>
      <c r="D644" s="8">
        <v>6.52</v>
      </c>
      <c r="E644" s="4">
        <v>1</v>
      </c>
      <c r="F644" s="8">
        <v>3.45</v>
      </c>
      <c r="G644" s="4">
        <v>1</v>
      </c>
      <c r="H644" s="8">
        <v>9.09</v>
      </c>
      <c r="I644" s="4">
        <v>1</v>
      </c>
    </row>
    <row r="645" spans="1:9" x14ac:dyDescent="0.2">
      <c r="A645" s="2">
        <v>2</v>
      </c>
      <c r="B645" s="1" t="s">
        <v>123</v>
      </c>
      <c r="C645" s="4">
        <v>3</v>
      </c>
      <c r="D645" s="8">
        <v>6.52</v>
      </c>
      <c r="E645" s="4">
        <v>3</v>
      </c>
      <c r="F645" s="8">
        <v>10.34</v>
      </c>
      <c r="G645" s="4">
        <v>0</v>
      </c>
      <c r="H645" s="8">
        <v>0</v>
      </c>
      <c r="I645" s="4">
        <v>0</v>
      </c>
    </row>
    <row r="646" spans="1:9" x14ac:dyDescent="0.2">
      <c r="A646" s="2">
        <v>6</v>
      </c>
      <c r="B646" s="1" t="s">
        <v>215</v>
      </c>
      <c r="C646" s="4">
        <v>2</v>
      </c>
      <c r="D646" s="8">
        <v>4.3499999999999996</v>
      </c>
      <c r="E646" s="4">
        <v>2</v>
      </c>
      <c r="F646" s="8">
        <v>6.9</v>
      </c>
      <c r="G646" s="4">
        <v>0</v>
      </c>
      <c r="H646" s="8">
        <v>0</v>
      </c>
      <c r="I646" s="4">
        <v>0</v>
      </c>
    </row>
    <row r="647" spans="1:9" x14ac:dyDescent="0.2">
      <c r="A647" s="2">
        <v>6</v>
      </c>
      <c r="B647" s="1" t="s">
        <v>145</v>
      </c>
      <c r="C647" s="4">
        <v>2</v>
      </c>
      <c r="D647" s="8">
        <v>4.3499999999999996</v>
      </c>
      <c r="E647" s="4">
        <v>2</v>
      </c>
      <c r="F647" s="8">
        <v>6.9</v>
      </c>
      <c r="G647" s="4">
        <v>0</v>
      </c>
      <c r="H647" s="8">
        <v>0</v>
      </c>
      <c r="I647" s="4">
        <v>0</v>
      </c>
    </row>
    <row r="648" spans="1:9" x14ac:dyDescent="0.2">
      <c r="A648" s="2">
        <v>6</v>
      </c>
      <c r="B648" s="1" t="s">
        <v>114</v>
      </c>
      <c r="C648" s="4">
        <v>2</v>
      </c>
      <c r="D648" s="8">
        <v>4.3499999999999996</v>
      </c>
      <c r="E648" s="4">
        <v>2</v>
      </c>
      <c r="F648" s="8">
        <v>6.9</v>
      </c>
      <c r="G648" s="4">
        <v>0</v>
      </c>
      <c r="H648" s="8">
        <v>0</v>
      </c>
      <c r="I648" s="4">
        <v>0</v>
      </c>
    </row>
    <row r="649" spans="1:9" x14ac:dyDescent="0.2">
      <c r="A649" s="2">
        <v>6</v>
      </c>
      <c r="B649" s="1" t="s">
        <v>147</v>
      </c>
      <c r="C649" s="4">
        <v>2</v>
      </c>
      <c r="D649" s="8">
        <v>4.3499999999999996</v>
      </c>
      <c r="E649" s="4">
        <v>0</v>
      </c>
      <c r="F649" s="8">
        <v>0</v>
      </c>
      <c r="G649" s="4">
        <v>0</v>
      </c>
      <c r="H649" s="8">
        <v>0</v>
      </c>
      <c r="I649" s="4">
        <v>0</v>
      </c>
    </row>
    <row r="650" spans="1:9" x14ac:dyDescent="0.2">
      <c r="A650" s="2">
        <v>10</v>
      </c>
      <c r="B650" s="1" t="s">
        <v>109</v>
      </c>
      <c r="C650" s="4">
        <v>1</v>
      </c>
      <c r="D650" s="8">
        <v>2.17</v>
      </c>
      <c r="E650" s="4">
        <v>1</v>
      </c>
      <c r="F650" s="8">
        <v>3.45</v>
      </c>
      <c r="G650" s="4">
        <v>0</v>
      </c>
      <c r="H650" s="8">
        <v>0</v>
      </c>
      <c r="I650" s="4">
        <v>0</v>
      </c>
    </row>
    <row r="651" spans="1:9" x14ac:dyDescent="0.2">
      <c r="A651" s="2">
        <v>10</v>
      </c>
      <c r="B651" s="1" t="s">
        <v>209</v>
      </c>
      <c r="C651" s="4">
        <v>1</v>
      </c>
      <c r="D651" s="8">
        <v>2.17</v>
      </c>
      <c r="E651" s="4">
        <v>1</v>
      </c>
      <c r="F651" s="8">
        <v>3.45</v>
      </c>
      <c r="G651" s="4">
        <v>0</v>
      </c>
      <c r="H651" s="8">
        <v>0</v>
      </c>
      <c r="I651" s="4">
        <v>0</v>
      </c>
    </row>
    <row r="652" spans="1:9" x14ac:dyDescent="0.2">
      <c r="A652" s="2">
        <v>10</v>
      </c>
      <c r="B652" s="1" t="s">
        <v>149</v>
      </c>
      <c r="C652" s="4">
        <v>1</v>
      </c>
      <c r="D652" s="8">
        <v>2.17</v>
      </c>
      <c r="E652" s="4">
        <v>1</v>
      </c>
      <c r="F652" s="8">
        <v>3.45</v>
      </c>
      <c r="G652" s="4">
        <v>0</v>
      </c>
      <c r="H652" s="8">
        <v>0</v>
      </c>
      <c r="I652" s="4">
        <v>0</v>
      </c>
    </row>
    <row r="653" spans="1:9" x14ac:dyDescent="0.2">
      <c r="A653" s="2">
        <v>10</v>
      </c>
      <c r="B653" s="1" t="s">
        <v>206</v>
      </c>
      <c r="C653" s="4">
        <v>1</v>
      </c>
      <c r="D653" s="8">
        <v>2.17</v>
      </c>
      <c r="E653" s="4">
        <v>0</v>
      </c>
      <c r="F653" s="8">
        <v>0</v>
      </c>
      <c r="G653" s="4">
        <v>1</v>
      </c>
      <c r="H653" s="8">
        <v>9.09</v>
      </c>
      <c r="I653" s="4">
        <v>0</v>
      </c>
    </row>
    <row r="654" spans="1:9" x14ac:dyDescent="0.2">
      <c r="A654" s="2">
        <v>10</v>
      </c>
      <c r="B654" s="1" t="s">
        <v>210</v>
      </c>
      <c r="C654" s="4">
        <v>1</v>
      </c>
      <c r="D654" s="8">
        <v>2.17</v>
      </c>
      <c r="E654" s="4">
        <v>1</v>
      </c>
      <c r="F654" s="8">
        <v>3.45</v>
      </c>
      <c r="G654" s="4">
        <v>0</v>
      </c>
      <c r="H654" s="8">
        <v>0</v>
      </c>
      <c r="I654" s="4">
        <v>0</v>
      </c>
    </row>
    <row r="655" spans="1:9" x14ac:dyDescent="0.2">
      <c r="A655" s="2">
        <v>10</v>
      </c>
      <c r="B655" s="1" t="s">
        <v>211</v>
      </c>
      <c r="C655" s="4">
        <v>1</v>
      </c>
      <c r="D655" s="8">
        <v>2.17</v>
      </c>
      <c r="E655" s="4">
        <v>0</v>
      </c>
      <c r="F655" s="8">
        <v>0</v>
      </c>
      <c r="G655" s="4">
        <v>0</v>
      </c>
      <c r="H655" s="8">
        <v>0</v>
      </c>
      <c r="I655" s="4">
        <v>0</v>
      </c>
    </row>
    <row r="656" spans="1:9" x14ac:dyDescent="0.2">
      <c r="A656" s="2">
        <v>10</v>
      </c>
      <c r="B656" s="1" t="s">
        <v>212</v>
      </c>
      <c r="C656" s="4">
        <v>1</v>
      </c>
      <c r="D656" s="8">
        <v>2.17</v>
      </c>
      <c r="E656" s="4">
        <v>1</v>
      </c>
      <c r="F656" s="8">
        <v>3.45</v>
      </c>
      <c r="G656" s="4">
        <v>0</v>
      </c>
      <c r="H656" s="8">
        <v>0</v>
      </c>
      <c r="I656" s="4">
        <v>0</v>
      </c>
    </row>
    <row r="657" spans="1:9" x14ac:dyDescent="0.2">
      <c r="A657" s="2">
        <v>10</v>
      </c>
      <c r="B657" s="1" t="s">
        <v>189</v>
      </c>
      <c r="C657" s="4">
        <v>1</v>
      </c>
      <c r="D657" s="8">
        <v>2.17</v>
      </c>
      <c r="E657" s="4">
        <v>1</v>
      </c>
      <c r="F657" s="8">
        <v>3.45</v>
      </c>
      <c r="G657" s="4">
        <v>0</v>
      </c>
      <c r="H657" s="8">
        <v>0</v>
      </c>
      <c r="I657" s="4">
        <v>0</v>
      </c>
    </row>
    <row r="658" spans="1:9" x14ac:dyDescent="0.2">
      <c r="A658" s="2">
        <v>10</v>
      </c>
      <c r="B658" s="1" t="s">
        <v>213</v>
      </c>
      <c r="C658" s="4">
        <v>1</v>
      </c>
      <c r="D658" s="8">
        <v>2.17</v>
      </c>
      <c r="E658" s="4">
        <v>0</v>
      </c>
      <c r="F658" s="8">
        <v>0</v>
      </c>
      <c r="G658" s="4">
        <v>1</v>
      </c>
      <c r="H658" s="8">
        <v>9.09</v>
      </c>
      <c r="I658" s="4">
        <v>0</v>
      </c>
    </row>
    <row r="659" spans="1:9" x14ac:dyDescent="0.2">
      <c r="A659" s="2">
        <v>10</v>
      </c>
      <c r="B659" s="1" t="s">
        <v>214</v>
      </c>
      <c r="C659" s="4">
        <v>1</v>
      </c>
      <c r="D659" s="8">
        <v>2.17</v>
      </c>
      <c r="E659" s="4">
        <v>0</v>
      </c>
      <c r="F659" s="8">
        <v>0</v>
      </c>
      <c r="G659" s="4">
        <v>1</v>
      </c>
      <c r="H659" s="8">
        <v>9.09</v>
      </c>
      <c r="I659" s="4">
        <v>0</v>
      </c>
    </row>
    <row r="660" spans="1:9" x14ac:dyDescent="0.2">
      <c r="A660" s="2">
        <v>10</v>
      </c>
      <c r="B660" s="1" t="s">
        <v>216</v>
      </c>
      <c r="C660" s="4">
        <v>1</v>
      </c>
      <c r="D660" s="8">
        <v>2.17</v>
      </c>
      <c r="E660" s="4">
        <v>1</v>
      </c>
      <c r="F660" s="8">
        <v>3.45</v>
      </c>
      <c r="G660" s="4">
        <v>0</v>
      </c>
      <c r="H660" s="8">
        <v>0</v>
      </c>
      <c r="I660" s="4">
        <v>0</v>
      </c>
    </row>
    <row r="661" spans="1:9" x14ac:dyDescent="0.2">
      <c r="A661" s="2">
        <v>10</v>
      </c>
      <c r="B661" s="1" t="s">
        <v>148</v>
      </c>
      <c r="C661" s="4">
        <v>1</v>
      </c>
      <c r="D661" s="8">
        <v>2.17</v>
      </c>
      <c r="E661" s="4">
        <v>1</v>
      </c>
      <c r="F661" s="8">
        <v>3.45</v>
      </c>
      <c r="G661" s="4">
        <v>0</v>
      </c>
      <c r="H661" s="8">
        <v>0</v>
      </c>
      <c r="I661" s="4">
        <v>0</v>
      </c>
    </row>
    <row r="662" spans="1:9" x14ac:dyDescent="0.2">
      <c r="A662" s="2">
        <v>10</v>
      </c>
      <c r="B662" s="1" t="s">
        <v>144</v>
      </c>
      <c r="C662" s="4">
        <v>1</v>
      </c>
      <c r="D662" s="8">
        <v>2.17</v>
      </c>
      <c r="E662" s="4">
        <v>1</v>
      </c>
      <c r="F662" s="8">
        <v>3.45</v>
      </c>
      <c r="G662" s="4">
        <v>0</v>
      </c>
      <c r="H662" s="8">
        <v>0</v>
      </c>
      <c r="I662" s="4">
        <v>0</v>
      </c>
    </row>
    <row r="663" spans="1:9" x14ac:dyDescent="0.2">
      <c r="A663" s="2">
        <v>10</v>
      </c>
      <c r="B663" s="1" t="s">
        <v>174</v>
      </c>
      <c r="C663" s="4">
        <v>1</v>
      </c>
      <c r="D663" s="8">
        <v>2.17</v>
      </c>
      <c r="E663" s="4">
        <v>1</v>
      </c>
      <c r="F663" s="8">
        <v>3.45</v>
      </c>
      <c r="G663" s="4">
        <v>0</v>
      </c>
      <c r="H663" s="8">
        <v>0</v>
      </c>
      <c r="I663" s="4">
        <v>0</v>
      </c>
    </row>
    <row r="664" spans="1:9" x14ac:dyDescent="0.2">
      <c r="A664" s="2">
        <v>10</v>
      </c>
      <c r="B664" s="1" t="s">
        <v>162</v>
      </c>
      <c r="C664" s="4">
        <v>1</v>
      </c>
      <c r="D664" s="8">
        <v>2.17</v>
      </c>
      <c r="E664" s="4">
        <v>1</v>
      </c>
      <c r="F664" s="8">
        <v>3.45</v>
      </c>
      <c r="G664" s="4">
        <v>0</v>
      </c>
      <c r="H664" s="8">
        <v>0</v>
      </c>
      <c r="I664" s="4">
        <v>0</v>
      </c>
    </row>
    <row r="665" spans="1:9" x14ac:dyDescent="0.2">
      <c r="A665" s="2">
        <v>10</v>
      </c>
      <c r="B665" s="1" t="s">
        <v>139</v>
      </c>
      <c r="C665" s="4">
        <v>1</v>
      </c>
      <c r="D665" s="8">
        <v>2.17</v>
      </c>
      <c r="E665" s="4">
        <v>0</v>
      </c>
      <c r="F665" s="8">
        <v>0</v>
      </c>
      <c r="G665" s="4">
        <v>1</v>
      </c>
      <c r="H665" s="8">
        <v>9.09</v>
      </c>
      <c r="I665" s="4">
        <v>0</v>
      </c>
    </row>
    <row r="666" spans="1:9" x14ac:dyDescent="0.2">
      <c r="A666" s="2">
        <v>10</v>
      </c>
      <c r="B666" s="1" t="s">
        <v>119</v>
      </c>
      <c r="C666" s="4">
        <v>1</v>
      </c>
      <c r="D666" s="8">
        <v>2.17</v>
      </c>
      <c r="E666" s="4">
        <v>1</v>
      </c>
      <c r="F666" s="8">
        <v>3.45</v>
      </c>
      <c r="G666" s="4">
        <v>0</v>
      </c>
      <c r="H666" s="8">
        <v>0</v>
      </c>
      <c r="I666" s="4">
        <v>0</v>
      </c>
    </row>
    <row r="667" spans="1:9" x14ac:dyDescent="0.2">
      <c r="A667" s="2">
        <v>10</v>
      </c>
      <c r="B667" s="1" t="s">
        <v>168</v>
      </c>
      <c r="C667" s="4">
        <v>1</v>
      </c>
      <c r="D667" s="8">
        <v>2.17</v>
      </c>
      <c r="E667" s="4">
        <v>0</v>
      </c>
      <c r="F667" s="8">
        <v>0</v>
      </c>
      <c r="G667" s="4">
        <v>0</v>
      </c>
      <c r="H667" s="8">
        <v>0</v>
      </c>
      <c r="I667" s="4">
        <v>0</v>
      </c>
    </row>
    <row r="668" spans="1:9" x14ac:dyDescent="0.2">
      <c r="A668" s="2">
        <v>10</v>
      </c>
      <c r="B668" s="1" t="s">
        <v>205</v>
      </c>
      <c r="C668" s="4">
        <v>1</v>
      </c>
      <c r="D668" s="8">
        <v>2.17</v>
      </c>
      <c r="E668" s="4">
        <v>0</v>
      </c>
      <c r="F668" s="8">
        <v>0</v>
      </c>
      <c r="G668" s="4">
        <v>1</v>
      </c>
      <c r="H668" s="8">
        <v>9.09</v>
      </c>
      <c r="I668" s="4">
        <v>0</v>
      </c>
    </row>
    <row r="669" spans="1:9" x14ac:dyDescent="0.2">
      <c r="A669" s="2">
        <v>10</v>
      </c>
      <c r="B669" s="1" t="s">
        <v>151</v>
      </c>
      <c r="C669" s="4">
        <v>1</v>
      </c>
      <c r="D669" s="8">
        <v>2.17</v>
      </c>
      <c r="E669" s="4">
        <v>0</v>
      </c>
      <c r="F669" s="8">
        <v>0</v>
      </c>
      <c r="G669" s="4">
        <v>0</v>
      </c>
      <c r="H669" s="8">
        <v>0</v>
      </c>
      <c r="I669" s="4">
        <v>0</v>
      </c>
    </row>
    <row r="670" spans="1:9" x14ac:dyDescent="0.2">
      <c r="A670" s="1"/>
      <c r="C670" s="4"/>
      <c r="D670" s="8"/>
      <c r="E670" s="4"/>
      <c r="F670" s="8"/>
      <c r="G670" s="4"/>
      <c r="H670" s="8"/>
      <c r="I670" s="4"/>
    </row>
    <row r="671" spans="1:9" x14ac:dyDescent="0.2">
      <c r="A671" s="1" t="s">
        <v>27</v>
      </c>
      <c r="C671" s="4"/>
      <c r="D671" s="8"/>
      <c r="E671" s="4"/>
      <c r="F671" s="8"/>
      <c r="G671" s="4"/>
      <c r="H671" s="8"/>
      <c r="I671" s="4"/>
    </row>
    <row r="672" spans="1:9" x14ac:dyDescent="0.2">
      <c r="A672" s="2">
        <v>1</v>
      </c>
      <c r="B672" s="1" t="s">
        <v>166</v>
      </c>
      <c r="C672" s="4">
        <v>4</v>
      </c>
      <c r="D672" s="8">
        <v>11.76</v>
      </c>
      <c r="E672" s="4">
        <v>3</v>
      </c>
      <c r="F672" s="8">
        <v>14.29</v>
      </c>
      <c r="G672" s="4">
        <v>1</v>
      </c>
      <c r="H672" s="8">
        <v>12.5</v>
      </c>
      <c r="I672" s="4">
        <v>0</v>
      </c>
    </row>
    <row r="673" spans="1:9" x14ac:dyDescent="0.2">
      <c r="A673" s="2">
        <v>2</v>
      </c>
      <c r="B673" s="1" t="s">
        <v>216</v>
      </c>
      <c r="C673" s="4">
        <v>3</v>
      </c>
      <c r="D673" s="8">
        <v>8.82</v>
      </c>
      <c r="E673" s="4">
        <v>3</v>
      </c>
      <c r="F673" s="8">
        <v>14.29</v>
      </c>
      <c r="G673" s="4">
        <v>0</v>
      </c>
      <c r="H673" s="8">
        <v>0</v>
      </c>
      <c r="I673" s="4">
        <v>0</v>
      </c>
    </row>
    <row r="674" spans="1:9" x14ac:dyDescent="0.2">
      <c r="A674" s="2">
        <v>2</v>
      </c>
      <c r="B674" s="1" t="s">
        <v>117</v>
      </c>
      <c r="C674" s="4">
        <v>3</v>
      </c>
      <c r="D674" s="8">
        <v>8.82</v>
      </c>
      <c r="E674" s="4">
        <v>3</v>
      </c>
      <c r="F674" s="8">
        <v>14.29</v>
      </c>
      <c r="G674" s="4">
        <v>0</v>
      </c>
      <c r="H674" s="8">
        <v>0</v>
      </c>
      <c r="I674" s="4">
        <v>0</v>
      </c>
    </row>
    <row r="675" spans="1:9" x14ac:dyDescent="0.2">
      <c r="A675" s="2">
        <v>2</v>
      </c>
      <c r="B675" s="1" t="s">
        <v>198</v>
      </c>
      <c r="C675" s="4">
        <v>3</v>
      </c>
      <c r="D675" s="8">
        <v>8.82</v>
      </c>
      <c r="E675" s="4">
        <v>2</v>
      </c>
      <c r="F675" s="8">
        <v>9.52</v>
      </c>
      <c r="G675" s="4">
        <v>1</v>
      </c>
      <c r="H675" s="8">
        <v>12.5</v>
      </c>
      <c r="I675" s="4">
        <v>0</v>
      </c>
    </row>
    <row r="676" spans="1:9" x14ac:dyDescent="0.2">
      <c r="A676" s="2">
        <v>5</v>
      </c>
      <c r="B676" s="1" t="s">
        <v>213</v>
      </c>
      <c r="C676" s="4">
        <v>2</v>
      </c>
      <c r="D676" s="8">
        <v>5.88</v>
      </c>
      <c r="E676" s="4">
        <v>0</v>
      </c>
      <c r="F676" s="8">
        <v>0</v>
      </c>
      <c r="G676" s="4">
        <v>1</v>
      </c>
      <c r="H676" s="8">
        <v>12.5</v>
      </c>
      <c r="I676" s="4">
        <v>0</v>
      </c>
    </row>
    <row r="677" spans="1:9" x14ac:dyDescent="0.2">
      <c r="A677" s="2">
        <v>5</v>
      </c>
      <c r="B677" s="1" t="s">
        <v>118</v>
      </c>
      <c r="C677" s="4">
        <v>2</v>
      </c>
      <c r="D677" s="8">
        <v>5.88</v>
      </c>
      <c r="E677" s="4">
        <v>0</v>
      </c>
      <c r="F677" s="8">
        <v>0</v>
      </c>
      <c r="G677" s="4">
        <v>2</v>
      </c>
      <c r="H677" s="8">
        <v>25</v>
      </c>
      <c r="I677" s="4">
        <v>0</v>
      </c>
    </row>
    <row r="678" spans="1:9" x14ac:dyDescent="0.2">
      <c r="A678" s="2">
        <v>5</v>
      </c>
      <c r="B678" s="1" t="s">
        <v>123</v>
      </c>
      <c r="C678" s="4">
        <v>2</v>
      </c>
      <c r="D678" s="8">
        <v>5.88</v>
      </c>
      <c r="E678" s="4">
        <v>2</v>
      </c>
      <c r="F678" s="8">
        <v>9.52</v>
      </c>
      <c r="G678" s="4">
        <v>0</v>
      </c>
      <c r="H678" s="8">
        <v>0</v>
      </c>
      <c r="I678" s="4">
        <v>0</v>
      </c>
    </row>
    <row r="679" spans="1:9" x14ac:dyDescent="0.2">
      <c r="A679" s="2">
        <v>5</v>
      </c>
      <c r="B679" s="1" t="s">
        <v>175</v>
      </c>
      <c r="C679" s="4">
        <v>2</v>
      </c>
      <c r="D679" s="8">
        <v>5.88</v>
      </c>
      <c r="E679" s="4">
        <v>0</v>
      </c>
      <c r="F679" s="8">
        <v>0</v>
      </c>
      <c r="G679" s="4">
        <v>1</v>
      </c>
      <c r="H679" s="8">
        <v>12.5</v>
      </c>
      <c r="I679" s="4">
        <v>0</v>
      </c>
    </row>
    <row r="680" spans="1:9" x14ac:dyDescent="0.2">
      <c r="A680" s="2">
        <v>9</v>
      </c>
      <c r="B680" s="1" t="s">
        <v>158</v>
      </c>
      <c r="C680" s="4">
        <v>1</v>
      </c>
      <c r="D680" s="8">
        <v>2.94</v>
      </c>
      <c r="E680" s="4">
        <v>0</v>
      </c>
      <c r="F680" s="8">
        <v>0</v>
      </c>
      <c r="G680" s="4">
        <v>1</v>
      </c>
      <c r="H680" s="8">
        <v>12.5</v>
      </c>
      <c r="I680" s="4">
        <v>0</v>
      </c>
    </row>
    <row r="681" spans="1:9" x14ac:dyDescent="0.2">
      <c r="A681" s="2">
        <v>9</v>
      </c>
      <c r="B681" s="1" t="s">
        <v>217</v>
      </c>
      <c r="C681" s="4">
        <v>1</v>
      </c>
      <c r="D681" s="8">
        <v>2.94</v>
      </c>
      <c r="E681" s="4">
        <v>1</v>
      </c>
      <c r="F681" s="8">
        <v>4.76</v>
      </c>
      <c r="G681" s="4">
        <v>0</v>
      </c>
      <c r="H681" s="8">
        <v>0</v>
      </c>
      <c r="I681" s="4">
        <v>0</v>
      </c>
    </row>
    <row r="682" spans="1:9" x14ac:dyDescent="0.2">
      <c r="A682" s="2">
        <v>9</v>
      </c>
      <c r="B682" s="1" t="s">
        <v>218</v>
      </c>
      <c r="C682" s="4">
        <v>1</v>
      </c>
      <c r="D682" s="8">
        <v>2.94</v>
      </c>
      <c r="E682" s="4">
        <v>1</v>
      </c>
      <c r="F682" s="8">
        <v>4.76</v>
      </c>
      <c r="G682" s="4">
        <v>0</v>
      </c>
      <c r="H682" s="8">
        <v>0</v>
      </c>
      <c r="I682" s="4">
        <v>0</v>
      </c>
    </row>
    <row r="683" spans="1:9" x14ac:dyDescent="0.2">
      <c r="A683" s="2">
        <v>9</v>
      </c>
      <c r="B683" s="1" t="s">
        <v>152</v>
      </c>
      <c r="C683" s="4">
        <v>1</v>
      </c>
      <c r="D683" s="8">
        <v>2.94</v>
      </c>
      <c r="E683" s="4">
        <v>1</v>
      </c>
      <c r="F683" s="8">
        <v>4.76</v>
      </c>
      <c r="G683" s="4">
        <v>0</v>
      </c>
      <c r="H683" s="8">
        <v>0</v>
      </c>
      <c r="I683" s="4">
        <v>0</v>
      </c>
    </row>
    <row r="684" spans="1:9" x14ac:dyDescent="0.2">
      <c r="A684" s="2">
        <v>9</v>
      </c>
      <c r="B684" s="1" t="s">
        <v>148</v>
      </c>
      <c r="C684" s="4">
        <v>1</v>
      </c>
      <c r="D684" s="8">
        <v>2.94</v>
      </c>
      <c r="E684" s="4">
        <v>0</v>
      </c>
      <c r="F684" s="8">
        <v>0</v>
      </c>
      <c r="G684" s="4">
        <v>1</v>
      </c>
      <c r="H684" s="8">
        <v>12.5</v>
      </c>
      <c r="I684" s="4">
        <v>0</v>
      </c>
    </row>
    <row r="685" spans="1:9" x14ac:dyDescent="0.2">
      <c r="A685" s="2">
        <v>9</v>
      </c>
      <c r="B685" s="1" t="s">
        <v>219</v>
      </c>
      <c r="C685" s="4">
        <v>1</v>
      </c>
      <c r="D685" s="8">
        <v>2.94</v>
      </c>
      <c r="E685" s="4">
        <v>1</v>
      </c>
      <c r="F685" s="8">
        <v>4.76</v>
      </c>
      <c r="G685" s="4">
        <v>0</v>
      </c>
      <c r="H685" s="8">
        <v>0</v>
      </c>
      <c r="I685" s="4">
        <v>0</v>
      </c>
    </row>
    <row r="686" spans="1:9" x14ac:dyDescent="0.2">
      <c r="A686" s="2">
        <v>9</v>
      </c>
      <c r="B686" s="1" t="s">
        <v>139</v>
      </c>
      <c r="C686" s="4">
        <v>1</v>
      </c>
      <c r="D686" s="8">
        <v>2.94</v>
      </c>
      <c r="E686" s="4">
        <v>1</v>
      </c>
      <c r="F686" s="8">
        <v>4.76</v>
      </c>
      <c r="G686" s="4">
        <v>0</v>
      </c>
      <c r="H686" s="8">
        <v>0</v>
      </c>
      <c r="I686" s="4">
        <v>0</v>
      </c>
    </row>
    <row r="687" spans="1:9" x14ac:dyDescent="0.2">
      <c r="A687" s="2">
        <v>9</v>
      </c>
      <c r="B687" s="1" t="s">
        <v>146</v>
      </c>
      <c r="C687" s="4">
        <v>1</v>
      </c>
      <c r="D687" s="8">
        <v>2.94</v>
      </c>
      <c r="E687" s="4">
        <v>1</v>
      </c>
      <c r="F687" s="8">
        <v>4.76</v>
      </c>
      <c r="G687" s="4">
        <v>0</v>
      </c>
      <c r="H687" s="8">
        <v>0</v>
      </c>
      <c r="I687" s="4">
        <v>0</v>
      </c>
    </row>
    <row r="688" spans="1:9" x14ac:dyDescent="0.2">
      <c r="A688" s="2">
        <v>9</v>
      </c>
      <c r="B688" s="1" t="s">
        <v>168</v>
      </c>
      <c r="C688" s="4">
        <v>1</v>
      </c>
      <c r="D688" s="8">
        <v>2.94</v>
      </c>
      <c r="E688" s="4">
        <v>0</v>
      </c>
      <c r="F688" s="8">
        <v>0</v>
      </c>
      <c r="G688" s="4">
        <v>0</v>
      </c>
      <c r="H688" s="8">
        <v>0</v>
      </c>
      <c r="I688" s="4">
        <v>0</v>
      </c>
    </row>
    <row r="689" spans="1:9" x14ac:dyDescent="0.2">
      <c r="A689" s="2">
        <v>9</v>
      </c>
      <c r="B689" s="1" t="s">
        <v>122</v>
      </c>
      <c r="C689" s="4">
        <v>1</v>
      </c>
      <c r="D689" s="8">
        <v>2.94</v>
      </c>
      <c r="E689" s="4">
        <v>1</v>
      </c>
      <c r="F689" s="8">
        <v>4.76</v>
      </c>
      <c r="G689" s="4">
        <v>0</v>
      </c>
      <c r="H689" s="8">
        <v>0</v>
      </c>
      <c r="I689" s="4">
        <v>0</v>
      </c>
    </row>
    <row r="690" spans="1:9" x14ac:dyDescent="0.2">
      <c r="A690" s="2">
        <v>9</v>
      </c>
      <c r="B690" s="1" t="s">
        <v>205</v>
      </c>
      <c r="C690" s="4">
        <v>1</v>
      </c>
      <c r="D690" s="8">
        <v>2.94</v>
      </c>
      <c r="E690" s="4">
        <v>0</v>
      </c>
      <c r="F690" s="8">
        <v>0</v>
      </c>
      <c r="G690" s="4">
        <v>0</v>
      </c>
      <c r="H690" s="8">
        <v>0</v>
      </c>
      <c r="I690" s="4">
        <v>0</v>
      </c>
    </row>
    <row r="691" spans="1:9" x14ac:dyDescent="0.2">
      <c r="A691" s="2">
        <v>9</v>
      </c>
      <c r="B691" s="1" t="s">
        <v>147</v>
      </c>
      <c r="C691" s="4">
        <v>1</v>
      </c>
      <c r="D691" s="8">
        <v>2.94</v>
      </c>
      <c r="E691" s="4">
        <v>0</v>
      </c>
      <c r="F691" s="8">
        <v>0</v>
      </c>
      <c r="G691" s="4">
        <v>0</v>
      </c>
      <c r="H691" s="8">
        <v>0</v>
      </c>
      <c r="I691" s="4">
        <v>0</v>
      </c>
    </row>
    <row r="692" spans="1:9" x14ac:dyDescent="0.2">
      <c r="A692" s="2">
        <v>9</v>
      </c>
      <c r="B692" s="1" t="s">
        <v>126</v>
      </c>
      <c r="C692" s="4">
        <v>1</v>
      </c>
      <c r="D692" s="8">
        <v>2.94</v>
      </c>
      <c r="E692" s="4">
        <v>1</v>
      </c>
      <c r="F692" s="8">
        <v>4.76</v>
      </c>
      <c r="G692" s="4">
        <v>0</v>
      </c>
      <c r="H692" s="8">
        <v>0</v>
      </c>
      <c r="I692" s="4">
        <v>0</v>
      </c>
    </row>
    <row r="693" spans="1:9" x14ac:dyDescent="0.2">
      <c r="A693" s="1"/>
      <c r="C693" s="4"/>
      <c r="D693" s="8"/>
      <c r="E693" s="4"/>
      <c r="F693" s="8"/>
      <c r="G693" s="4"/>
      <c r="H693" s="8"/>
      <c r="I693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8286A-477E-4363-91BE-5D31B518E4F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221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3</v>
      </c>
      <c r="D5" s="8">
        <v>0.01</v>
      </c>
      <c r="E5" s="12">
        <v>0</v>
      </c>
      <c r="F5" s="8">
        <v>0</v>
      </c>
      <c r="G5" s="12">
        <v>3</v>
      </c>
      <c r="H5" s="8">
        <v>0.03</v>
      </c>
      <c r="I5" s="12">
        <v>0</v>
      </c>
    </row>
    <row r="6" spans="2:9" ht="15" customHeight="1" x14ac:dyDescent="0.2">
      <c r="B6" t="s">
        <v>29</v>
      </c>
      <c r="C6" s="12">
        <v>3533</v>
      </c>
      <c r="D6" s="8">
        <v>13.9</v>
      </c>
      <c r="E6" s="12">
        <v>1526</v>
      </c>
      <c r="F6" s="8">
        <v>10.16</v>
      </c>
      <c r="G6" s="12">
        <v>2007</v>
      </c>
      <c r="H6" s="8">
        <v>19.89</v>
      </c>
      <c r="I6" s="12">
        <v>0</v>
      </c>
    </row>
    <row r="7" spans="2:9" ht="15" customHeight="1" x14ac:dyDescent="0.2">
      <c r="B7" t="s">
        <v>30</v>
      </c>
      <c r="C7" s="12">
        <v>2826</v>
      </c>
      <c r="D7" s="8">
        <v>11.12</v>
      </c>
      <c r="E7" s="12">
        <v>1394</v>
      </c>
      <c r="F7" s="8">
        <v>9.2799999999999994</v>
      </c>
      <c r="G7" s="12">
        <v>1429</v>
      </c>
      <c r="H7" s="8">
        <v>14.16</v>
      </c>
      <c r="I7" s="12">
        <v>1</v>
      </c>
    </row>
    <row r="8" spans="2:9" ht="15" customHeight="1" x14ac:dyDescent="0.2">
      <c r="B8" t="s">
        <v>31</v>
      </c>
      <c r="C8" s="12">
        <v>81</v>
      </c>
      <c r="D8" s="8">
        <v>0.32</v>
      </c>
      <c r="E8" s="12">
        <v>4</v>
      </c>
      <c r="F8" s="8">
        <v>0.03</v>
      </c>
      <c r="G8" s="12">
        <v>68</v>
      </c>
      <c r="H8" s="8">
        <v>0.67</v>
      </c>
      <c r="I8" s="12">
        <v>0</v>
      </c>
    </row>
    <row r="9" spans="2:9" ht="15" customHeight="1" x14ac:dyDescent="0.2">
      <c r="B9" t="s">
        <v>32</v>
      </c>
      <c r="C9" s="12">
        <v>187</v>
      </c>
      <c r="D9" s="8">
        <v>0.74</v>
      </c>
      <c r="E9" s="12">
        <v>20</v>
      </c>
      <c r="F9" s="8">
        <v>0.13</v>
      </c>
      <c r="G9" s="12">
        <v>166</v>
      </c>
      <c r="H9" s="8">
        <v>1.64</v>
      </c>
      <c r="I9" s="12">
        <v>1</v>
      </c>
    </row>
    <row r="10" spans="2:9" ht="15" customHeight="1" x14ac:dyDescent="0.2">
      <c r="B10" t="s">
        <v>33</v>
      </c>
      <c r="C10" s="12">
        <v>204</v>
      </c>
      <c r="D10" s="8">
        <v>0.8</v>
      </c>
      <c r="E10" s="12">
        <v>34</v>
      </c>
      <c r="F10" s="8">
        <v>0.23</v>
      </c>
      <c r="G10" s="12">
        <v>164</v>
      </c>
      <c r="H10" s="8">
        <v>1.63</v>
      </c>
      <c r="I10" s="12">
        <v>4</v>
      </c>
    </row>
    <row r="11" spans="2:9" ht="15" customHeight="1" x14ac:dyDescent="0.2">
      <c r="B11" t="s">
        <v>34</v>
      </c>
      <c r="C11" s="12">
        <v>5465</v>
      </c>
      <c r="D11" s="8">
        <v>21.51</v>
      </c>
      <c r="E11" s="12">
        <v>2971</v>
      </c>
      <c r="F11" s="8">
        <v>19.77</v>
      </c>
      <c r="G11" s="12">
        <v>2486</v>
      </c>
      <c r="H11" s="8">
        <v>24.63</v>
      </c>
      <c r="I11" s="12">
        <v>8</v>
      </c>
    </row>
    <row r="12" spans="2:9" ht="15" customHeight="1" x14ac:dyDescent="0.2">
      <c r="B12" t="s">
        <v>35</v>
      </c>
      <c r="C12" s="12">
        <v>134</v>
      </c>
      <c r="D12" s="8">
        <v>0.53</v>
      </c>
      <c r="E12" s="12">
        <v>20</v>
      </c>
      <c r="F12" s="8">
        <v>0.13</v>
      </c>
      <c r="G12" s="12">
        <v>114</v>
      </c>
      <c r="H12" s="8">
        <v>1.1299999999999999</v>
      </c>
      <c r="I12" s="12">
        <v>0</v>
      </c>
    </row>
    <row r="13" spans="2:9" ht="15" customHeight="1" x14ac:dyDescent="0.2">
      <c r="B13" t="s">
        <v>36</v>
      </c>
      <c r="C13" s="12">
        <v>2210</v>
      </c>
      <c r="D13" s="8">
        <v>8.6999999999999993</v>
      </c>
      <c r="E13" s="12">
        <v>1196</v>
      </c>
      <c r="F13" s="8">
        <v>7.96</v>
      </c>
      <c r="G13" s="12">
        <v>1010</v>
      </c>
      <c r="H13" s="8">
        <v>10.01</v>
      </c>
      <c r="I13" s="12">
        <v>1</v>
      </c>
    </row>
    <row r="14" spans="2:9" ht="15" customHeight="1" x14ac:dyDescent="0.2">
      <c r="B14" t="s">
        <v>37</v>
      </c>
      <c r="C14" s="12">
        <v>1104</v>
      </c>
      <c r="D14" s="8">
        <v>4.34</v>
      </c>
      <c r="E14" s="12">
        <v>640</v>
      </c>
      <c r="F14" s="8">
        <v>4.26</v>
      </c>
      <c r="G14" s="12">
        <v>445</v>
      </c>
      <c r="H14" s="8">
        <v>4.41</v>
      </c>
      <c r="I14" s="12">
        <v>0</v>
      </c>
    </row>
    <row r="15" spans="2:9" ht="15" customHeight="1" x14ac:dyDescent="0.2">
      <c r="B15" t="s">
        <v>38</v>
      </c>
      <c r="C15" s="12">
        <v>3748</v>
      </c>
      <c r="D15" s="8">
        <v>14.75</v>
      </c>
      <c r="E15" s="12">
        <v>3118</v>
      </c>
      <c r="F15" s="8">
        <v>20.75</v>
      </c>
      <c r="G15" s="12">
        <v>610</v>
      </c>
      <c r="H15" s="8">
        <v>6.04</v>
      </c>
      <c r="I15" s="12">
        <v>5</v>
      </c>
    </row>
    <row r="16" spans="2:9" ht="15" customHeight="1" x14ac:dyDescent="0.2">
      <c r="B16" t="s">
        <v>39</v>
      </c>
      <c r="C16" s="12">
        <v>2849</v>
      </c>
      <c r="D16" s="8">
        <v>11.21</v>
      </c>
      <c r="E16" s="12">
        <v>2250</v>
      </c>
      <c r="F16" s="8">
        <v>14.97</v>
      </c>
      <c r="G16" s="12">
        <v>571</v>
      </c>
      <c r="H16" s="8">
        <v>5.66</v>
      </c>
      <c r="I16" s="12">
        <v>6</v>
      </c>
    </row>
    <row r="17" spans="2:9" ht="15" customHeight="1" x14ac:dyDescent="0.2">
      <c r="B17" t="s">
        <v>40</v>
      </c>
      <c r="C17" s="12">
        <v>960</v>
      </c>
      <c r="D17" s="8">
        <v>3.78</v>
      </c>
      <c r="E17" s="12">
        <v>640</v>
      </c>
      <c r="F17" s="8">
        <v>4.26</v>
      </c>
      <c r="G17" s="12">
        <v>246</v>
      </c>
      <c r="H17" s="8">
        <v>2.44</v>
      </c>
      <c r="I17" s="12">
        <v>2</v>
      </c>
    </row>
    <row r="18" spans="2:9" ht="15" customHeight="1" x14ac:dyDescent="0.2">
      <c r="B18" t="s">
        <v>41</v>
      </c>
      <c r="C18" s="12">
        <v>1061</v>
      </c>
      <c r="D18" s="8">
        <v>4.18</v>
      </c>
      <c r="E18" s="12">
        <v>669</v>
      </c>
      <c r="F18" s="8">
        <v>4.45</v>
      </c>
      <c r="G18" s="12">
        <v>314</v>
      </c>
      <c r="H18" s="8">
        <v>3.11</v>
      </c>
      <c r="I18" s="12">
        <v>6</v>
      </c>
    </row>
    <row r="19" spans="2:9" ht="15" customHeight="1" x14ac:dyDescent="0.2">
      <c r="B19" t="s">
        <v>42</v>
      </c>
      <c r="C19" s="12">
        <v>1046</v>
      </c>
      <c r="D19" s="8">
        <v>4.12</v>
      </c>
      <c r="E19" s="12">
        <v>544</v>
      </c>
      <c r="F19" s="8">
        <v>3.62</v>
      </c>
      <c r="G19" s="12">
        <v>459</v>
      </c>
      <c r="H19" s="8">
        <v>4.55</v>
      </c>
      <c r="I19" s="12">
        <v>8</v>
      </c>
    </row>
    <row r="20" spans="2:9" ht="15" customHeight="1" x14ac:dyDescent="0.2">
      <c r="B20" s="9" t="s">
        <v>223</v>
      </c>
      <c r="C20" s="12">
        <f>SUM(LTBL_19000[総数／事業所数])</f>
        <v>25411</v>
      </c>
      <c r="E20" s="12">
        <f>SUBTOTAL(109,LTBL_19000[個人／事業所数])</f>
        <v>15026</v>
      </c>
      <c r="G20" s="12">
        <f>SUBTOTAL(109,LTBL_19000[法人／事業所数])</f>
        <v>10092</v>
      </c>
      <c r="I20" s="12">
        <f>SUBTOTAL(109,LTBL_19000[法人以外の団体／事業所数])</f>
        <v>42</v>
      </c>
    </row>
    <row r="21" spans="2:9" ht="15" customHeight="1" x14ac:dyDescent="0.2">
      <c r="E21" s="11">
        <f>LTBL_19000[[#Totals],[個人／事業所数]]/LTBL_19000[[#Totals],[総数／事業所数]]</f>
        <v>0.59131872023926646</v>
      </c>
      <c r="G21" s="11">
        <f>LTBL_19000[[#Totals],[法人／事業所数]]/LTBL_19000[[#Totals],[総数／事業所数]]</f>
        <v>0.39715084018732044</v>
      </c>
      <c r="I21" s="11">
        <f>LTBL_19000[[#Totals],[法人以外の団体／事業所数]]/LTBL_19000[[#Totals],[総数／事業所数]]</f>
        <v>1.6528275156428318E-3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65</v>
      </c>
      <c r="C24" s="12">
        <v>2861</v>
      </c>
      <c r="D24" s="8">
        <v>11.26</v>
      </c>
      <c r="E24" s="12">
        <v>2535</v>
      </c>
      <c r="F24" s="8">
        <v>16.87</v>
      </c>
      <c r="G24" s="12">
        <v>324</v>
      </c>
      <c r="H24" s="8">
        <v>3.21</v>
      </c>
      <c r="I24" s="12">
        <v>2</v>
      </c>
    </row>
    <row r="25" spans="2:9" ht="15" customHeight="1" x14ac:dyDescent="0.2">
      <c r="B25" t="s">
        <v>66</v>
      </c>
      <c r="C25" s="12">
        <v>2393</v>
      </c>
      <c r="D25" s="8">
        <v>9.42</v>
      </c>
      <c r="E25" s="12">
        <v>2070</v>
      </c>
      <c r="F25" s="8">
        <v>13.78</v>
      </c>
      <c r="G25" s="12">
        <v>316</v>
      </c>
      <c r="H25" s="8">
        <v>3.13</v>
      </c>
      <c r="I25" s="12">
        <v>2</v>
      </c>
    </row>
    <row r="26" spans="2:9" ht="15" customHeight="1" x14ac:dyDescent="0.2">
      <c r="B26" t="s">
        <v>61</v>
      </c>
      <c r="C26" s="12">
        <v>1791</v>
      </c>
      <c r="D26" s="8">
        <v>7.05</v>
      </c>
      <c r="E26" s="12">
        <v>1128</v>
      </c>
      <c r="F26" s="8">
        <v>7.51</v>
      </c>
      <c r="G26" s="12">
        <v>660</v>
      </c>
      <c r="H26" s="8">
        <v>6.54</v>
      </c>
      <c r="I26" s="12">
        <v>0</v>
      </c>
    </row>
    <row r="27" spans="2:9" ht="15" customHeight="1" x14ac:dyDescent="0.2">
      <c r="B27" t="s">
        <v>60</v>
      </c>
      <c r="C27" s="12">
        <v>1719</v>
      </c>
      <c r="D27" s="8">
        <v>6.76</v>
      </c>
      <c r="E27" s="12">
        <v>966</v>
      </c>
      <c r="F27" s="8">
        <v>6.43</v>
      </c>
      <c r="G27" s="12">
        <v>751</v>
      </c>
      <c r="H27" s="8">
        <v>7.44</v>
      </c>
      <c r="I27" s="12">
        <v>2</v>
      </c>
    </row>
    <row r="28" spans="2:9" ht="15" customHeight="1" x14ac:dyDescent="0.2">
      <c r="B28" t="s">
        <v>51</v>
      </c>
      <c r="C28" s="12">
        <v>1627</v>
      </c>
      <c r="D28" s="8">
        <v>6.4</v>
      </c>
      <c r="E28" s="12">
        <v>547</v>
      </c>
      <c r="F28" s="8">
        <v>3.64</v>
      </c>
      <c r="G28" s="12">
        <v>1080</v>
      </c>
      <c r="H28" s="8">
        <v>10.7</v>
      </c>
      <c r="I28" s="12">
        <v>0</v>
      </c>
    </row>
    <row r="29" spans="2:9" ht="15" customHeight="1" x14ac:dyDescent="0.2">
      <c r="B29" t="s">
        <v>58</v>
      </c>
      <c r="C29" s="12">
        <v>1113</v>
      </c>
      <c r="D29" s="8">
        <v>4.38</v>
      </c>
      <c r="E29" s="12">
        <v>867</v>
      </c>
      <c r="F29" s="8">
        <v>5.77</v>
      </c>
      <c r="G29" s="12">
        <v>240</v>
      </c>
      <c r="H29" s="8">
        <v>2.38</v>
      </c>
      <c r="I29" s="12">
        <v>6</v>
      </c>
    </row>
    <row r="30" spans="2:9" ht="15" customHeight="1" x14ac:dyDescent="0.2">
      <c r="B30" t="s">
        <v>52</v>
      </c>
      <c r="C30" s="12">
        <v>1087</v>
      </c>
      <c r="D30" s="8">
        <v>4.28</v>
      </c>
      <c r="E30" s="12">
        <v>661</v>
      </c>
      <c r="F30" s="8">
        <v>4.4000000000000004</v>
      </c>
      <c r="G30" s="12">
        <v>426</v>
      </c>
      <c r="H30" s="8">
        <v>4.22</v>
      </c>
      <c r="I30" s="12">
        <v>0</v>
      </c>
    </row>
    <row r="31" spans="2:9" ht="15" customHeight="1" x14ac:dyDescent="0.2">
      <c r="B31" t="s">
        <v>67</v>
      </c>
      <c r="C31" s="12">
        <v>960</v>
      </c>
      <c r="D31" s="8">
        <v>3.78</v>
      </c>
      <c r="E31" s="12">
        <v>640</v>
      </c>
      <c r="F31" s="8">
        <v>4.26</v>
      </c>
      <c r="G31" s="12">
        <v>246</v>
      </c>
      <c r="H31" s="8">
        <v>2.44</v>
      </c>
      <c r="I31" s="12">
        <v>2</v>
      </c>
    </row>
    <row r="32" spans="2:9" ht="15" customHeight="1" x14ac:dyDescent="0.2">
      <c r="B32" t="s">
        <v>53</v>
      </c>
      <c r="C32" s="12">
        <v>819</v>
      </c>
      <c r="D32" s="8">
        <v>3.22</v>
      </c>
      <c r="E32" s="12">
        <v>318</v>
      </c>
      <c r="F32" s="8">
        <v>2.12</v>
      </c>
      <c r="G32" s="12">
        <v>501</v>
      </c>
      <c r="H32" s="8">
        <v>4.96</v>
      </c>
      <c r="I32" s="12">
        <v>0</v>
      </c>
    </row>
    <row r="33" spans="2:9" ht="15" customHeight="1" x14ac:dyDescent="0.2">
      <c r="B33" t="s">
        <v>64</v>
      </c>
      <c r="C33" s="12">
        <v>748</v>
      </c>
      <c r="D33" s="8">
        <v>2.94</v>
      </c>
      <c r="E33" s="12">
        <v>557</v>
      </c>
      <c r="F33" s="8">
        <v>3.71</v>
      </c>
      <c r="G33" s="12">
        <v>185</v>
      </c>
      <c r="H33" s="8">
        <v>1.83</v>
      </c>
      <c r="I33" s="12">
        <v>3</v>
      </c>
    </row>
    <row r="34" spans="2:9" ht="15" customHeight="1" x14ac:dyDescent="0.2">
      <c r="B34" t="s">
        <v>68</v>
      </c>
      <c r="C34" s="12">
        <v>725</v>
      </c>
      <c r="D34" s="8">
        <v>2.85</v>
      </c>
      <c r="E34" s="12">
        <v>667</v>
      </c>
      <c r="F34" s="8">
        <v>4.4400000000000004</v>
      </c>
      <c r="G34" s="12">
        <v>53</v>
      </c>
      <c r="H34" s="8">
        <v>0.53</v>
      </c>
      <c r="I34" s="12">
        <v>1</v>
      </c>
    </row>
    <row r="35" spans="2:9" ht="15" customHeight="1" x14ac:dyDescent="0.2">
      <c r="B35" t="s">
        <v>59</v>
      </c>
      <c r="C35" s="12">
        <v>649</v>
      </c>
      <c r="D35" s="8">
        <v>2.5499999999999998</v>
      </c>
      <c r="E35" s="12">
        <v>431</v>
      </c>
      <c r="F35" s="8">
        <v>2.87</v>
      </c>
      <c r="G35" s="12">
        <v>218</v>
      </c>
      <c r="H35" s="8">
        <v>2.16</v>
      </c>
      <c r="I35" s="12">
        <v>0</v>
      </c>
    </row>
    <row r="36" spans="2:9" ht="15" customHeight="1" x14ac:dyDescent="0.2">
      <c r="B36" t="s">
        <v>57</v>
      </c>
      <c r="C36" s="12">
        <v>575</v>
      </c>
      <c r="D36" s="8">
        <v>2.2599999999999998</v>
      </c>
      <c r="E36" s="12">
        <v>342</v>
      </c>
      <c r="F36" s="8">
        <v>2.2799999999999998</v>
      </c>
      <c r="G36" s="12">
        <v>233</v>
      </c>
      <c r="H36" s="8">
        <v>2.31</v>
      </c>
      <c r="I36" s="12">
        <v>0</v>
      </c>
    </row>
    <row r="37" spans="2:9" ht="15" customHeight="1" x14ac:dyDescent="0.2">
      <c r="B37" t="s">
        <v>55</v>
      </c>
      <c r="C37" s="12">
        <v>550</v>
      </c>
      <c r="D37" s="8">
        <v>2.16</v>
      </c>
      <c r="E37" s="12">
        <v>293</v>
      </c>
      <c r="F37" s="8">
        <v>1.95</v>
      </c>
      <c r="G37" s="12">
        <v>257</v>
      </c>
      <c r="H37" s="8">
        <v>2.5499999999999998</v>
      </c>
      <c r="I37" s="12">
        <v>0</v>
      </c>
    </row>
    <row r="38" spans="2:9" ht="15" customHeight="1" x14ac:dyDescent="0.2">
      <c r="B38" t="s">
        <v>70</v>
      </c>
      <c r="C38" s="12">
        <v>548</v>
      </c>
      <c r="D38" s="8">
        <v>2.16</v>
      </c>
      <c r="E38" s="12">
        <v>445</v>
      </c>
      <c r="F38" s="8">
        <v>2.96</v>
      </c>
      <c r="G38" s="12">
        <v>103</v>
      </c>
      <c r="H38" s="8">
        <v>1.02</v>
      </c>
      <c r="I38" s="12">
        <v>0</v>
      </c>
    </row>
    <row r="39" spans="2:9" ht="15" customHeight="1" x14ac:dyDescent="0.2">
      <c r="B39" t="s">
        <v>62</v>
      </c>
      <c r="C39" s="12">
        <v>533</v>
      </c>
      <c r="D39" s="8">
        <v>2.1</v>
      </c>
      <c r="E39" s="12">
        <v>362</v>
      </c>
      <c r="F39" s="8">
        <v>2.41</v>
      </c>
      <c r="G39" s="12">
        <v>171</v>
      </c>
      <c r="H39" s="8">
        <v>1.69</v>
      </c>
      <c r="I39" s="12">
        <v>0</v>
      </c>
    </row>
    <row r="40" spans="2:9" ht="15" customHeight="1" x14ac:dyDescent="0.2">
      <c r="B40" t="s">
        <v>63</v>
      </c>
      <c r="C40" s="12">
        <v>528</v>
      </c>
      <c r="D40" s="8">
        <v>2.08</v>
      </c>
      <c r="E40" s="12">
        <v>272</v>
      </c>
      <c r="F40" s="8">
        <v>1.81</v>
      </c>
      <c r="G40" s="12">
        <v>241</v>
      </c>
      <c r="H40" s="8">
        <v>2.39</v>
      </c>
      <c r="I40" s="12">
        <v>0</v>
      </c>
    </row>
    <row r="41" spans="2:9" ht="15" customHeight="1" x14ac:dyDescent="0.2">
      <c r="B41" t="s">
        <v>56</v>
      </c>
      <c r="C41" s="12">
        <v>391</v>
      </c>
      <c r="D41" s="8">
        <v>1.54</v>
      </c>
      <c r="E41" s="12">
        <v>104</v>
      </c>
      <c r="F41" s="8">
        <v>0.69</v>
      </c>
      <c r="G41" s="12">
        <v>287</v>
      </c>
      <c r="H41" s="8">
        <v>2.84</v>
      </c>
      <c r="I41" s="12">
        <v>0</v>
      </c>
    </row>
    <row r="42" spans="2:9" ht="15" customHeight="1" x14ac:dyDescent="0.2">
      <c r="B42" t="s">
        <v>54</v>
      </c>
      <c r="C42" s="12">
        <v>366</v>
      </c>
      <c r="D42" s="8">
        <v>1.44</v>
      </c>
      <c r="E42" s="12">
        <v>279</v>
      </c>
      <c r="F42" s="8">
        <v>1.86</v>
      </c>
      <c r="G42" s="12">
        <v>87</v>
      </c>
      <c r="H42" s="8">
        <v>0.86</v>
      </c>
      <c r="I42" s="12">
        <v>0</v>
      </c>
    </row>
    <row r="43" spans="2:9" ht="15" customHeight="1" x14ac:dyDescent="0.2">
      <c r="B43" t="s">
        <v>69</v>
      </c>
      <c r="C43" s="12">
        <v>336</v>
      </c>
      <c r="D43" s="8">
        <v>1.32</v>
      </c>
      <c r="E43" s="12">
        <v>2</v>
      </c>
      <c r="F43" s="8">
        <v>0.01</v>
      </c>
      <c r="G43" s="12">
        <v>261</v>
      </c>
      <c r="H43" s="8">
        <v>2.59</v>
      </c>
      <c r="I43" s="12">
        <v>5</v>
      </c>
    </row>
    <row r="46" spans="2:9" ht="33" customHeight="1" x14ac:dyDescent="0.2">
      <c r="B46" t="s">
        <v>225</v>
      </c>
      <c r="C46" s="10" t="s">
        <v>44</v>
      </c>
      <c r="D46" s="10" t="s">
        <v>45</v>
      </c>
      <c r="E46" s="10" t="s">
        <v>46</v>
      </c>
      <c r="F46" s="10" t="s">
        <v>47</v>
      </c>
      <c r="G46" s="10" t="s">
        <v>48</v>
      </c>
      <c r="H46" s="10" t="s">
        <v>49</v>
      </c>
      <c r="I46" s="10" t="s">
        <v>50</v>
      </c>
    </row>
    <row r="47" spans="2:9" ht="15" customHeight="1" x14ac:dyDescent="0.2">
      <c r="B47" t="s">
        <v>123</v>
      </c>
      <c r="C47" s="12">
        <v>1283</v>
      </c>
      <c r="D47" s="8">
        <v>5.05</v>
      </c>
      <c r="E47" s="12">
        <v>1177</v>
      </c>
      <c r="F47" s="8">
        <v>7.83</v>
      </c>
      <c r="G47" s="12">
        <v>106</v>
      </c>
      <c r="H47" s="8">
        <v>1.05</v>
      </c>
      <c r="I47" s="12">
        <v>0</v>
      </c>
    </row>
    <row r="48" spans="2:9" ht="15" customHeight="1" x14ac:dyDescent="0.2">
      <c r="B48" t="s">
        <v>115</v>
      </c>
      <c r="C48" s="12">
        <v>1200</v>
      </c>
      <c r="D48" s="8">
        <v>4.72</v>
      </c>
      <c r="E48" s="12">
        <v>894</v>
      </c>
      <c r="F48" s="8">
        <v>5.95</v>
      </c>
      <c r="G48" s="12">
        <v>303</v>
      </c>
      <c r="H48" s="8">
        <v>3</v>
      </c>
      <c r="I48" s="12">
        <v>0</v>
      </c>
    </row>
    <row r="49" spans="2:9" ht="15" customHeight="1" x14ac:dyDescent="0.2">
      <c r="B49" t="s">
        <v>119</v>
      </c>
      <c r="C49" s="12">
        <v>808</v>
      </c>
      <c r="D49" s="8">
        <v>3.18</v>
      </c>
      <c r="E49" s="12">
        <v>697</v>
      </c>
      <c r="F49" s="8">
        <v>4.6399999999999997</v>
      </c>
      <c r="G49" s="12">
        <v>111</v>
      </c>
      <c r="H49" s="8">
        <v>1.1000000000000001</v>
      </c>
      <c r="I49" s="12">
        <v>0</v>
      </c>
    </row>
    <row r="50" spans="2:9" ht="15" customHeight="1" x14ac:dyDescent="0.2">
      <c r="B50" t="s">
        <v>122</v>
      </c>
      <c r="C50" s="12">
        <v>620</v>
      </c>
      <c r="D50" s="8">
        <v>2.44</v>
      </c>
      <c r="E50" s="12">
        <v>608</v>
      </c>
      <c r="F50" s="8">
        <v>4.05</v>
      </c>
      <c r="G50" s="12">
        <v>12</v>
      </c>
      <c r="H50" s="8">
        <v>0.12</v>
      </c>
      <c r="I50" s="12">
        <v>0</v>
      </c>
    </row>
    <row r="51" spans="2:9" ht="15" customHeight="1" x14ac:dyDescent="0.2">
      <c r="B51" t="s">
        <v>120</v>
      </c>
      <c r="C51" s="12">
        <v>601</v>
      </c>
      <c r="D51" s="8">
        <v>2.37</v>
      </c>
      <c r="E51" s="12">
        <v>552</v>
      </c>
      <c r="F51" s="8">
        <v>3.67</v>
      </c>
      <c r="G51" s="12">
        <v>49</v>
      </c>
      <c r="H51" s="8">
        <v>0.49</v>
      </c>
      <c r="I51" s="12">
        <v>0</v>
      </c>
    </row>
    <row r="52" spans="2:9" ht="15" customHeight="1" x14ac:dyDescent="0.2">
      <c r="B52" t="s">
        <v>107</v>
      </c>
      <c r="C52" s="12">
        <v>600</v>
      </c>
      <c r="D52" s="8">
        <v>2.36</v>
      </c>
      <c r="E52" s="12">
        <v>108</v>
      </c>
      <c r="F52" s="8">
        <v>0.72</v>
      </c>
      <c r="G52" s="12">
        <v>492</v>
      </c>
      <c r="H52" s="8">
        <v>4.88</v>
      </c>
      <c r="I52" s="12">
        <v>0</v>
      </c>
    </row>
    <row r="53" spans="2:9" ht="15" customHeight="1" x14ac:dyDescent="0.2">
      <c r="B53" t="s">
        <v>124</v>
      </c>
      <c r="C53" s="12">
        <v>553</v>
      </c>
      <c r="D53" s="8">
        <v>2.1800000000000002</v>
      </c>
      <c r="E53" s="12">
        <v>450</v>
      </c>
      <c r="F53" s="8">
        <v>2.99</v>
      </c>
      <c r="G53" s="12">
        <v>102</v>
      </c>
      <c r="H53" s="8">
        <v>1.01</v>
      </c>
      <c r="I53" s="12">
        <v>1</v>
      </c>
    </row>
    <row r="54" spans="2:9" ht="15" customHeight="1" x14ac:dyDescent="0.2">
      <c r="B54" t="s">
        <v>126</v>
      </c>
      <c r="C54" s="12">
        <v>548</v>
      </c>
      <c r="D54" s="8">
        <v>2.16</v>
      </c>
      <c r="E54" s="12">
        <v>445</v>
      </c>
      <c r="F54" s="8">
        <v>2.96</v>
      </c>
      <c r="G54" s="12">
        <v>103</v>
      </c>
      <c r="H54" s="8">
        <v>1.02</v>
      </c>
      <c r="I54" s="12">
        <v>0</v>
      </c>
    </row>
    <row r="55" spans="2:9" ht="15" customHeight="1" x14ac:dyDescent="0.2">
      <c r="B55" t="s">
        <v>117</v>
      </c>
      <c r="C55" s="12">
        <v>527</v>
      </c>
      <c r="D55" s="8">
        <v>2.0699999999999998</v>
      </c>
      <c r="E55" s="12">
        <v>421</v>
      </c>
      <c r="F55" s="8">
        <v>2.8</v>
      </c>
      <c r="G55" s="12">
        <v>105</v>
      </c>
      <c r="H55" s="8">
        <v>1.04</v>
      </c>
      <c r="I55" s="12">
        <v>0</v>
      </c>
    </row>
    <row r="56" spans="2:9" ht="15" customHeight="1" x14ac:dyDescent="0.2">
      <c r="B56" t="s">
        <v>125</v>
      </c>
      <c r="C56" s="12">
        <v>495</v>
      </c>
      <c r="D56" s="8">
        <v>1.95</v>
      </c>
      <c r="E56" s="12">
        <v>461</v>
      </c>
      <c r="F56" s="8">
        <v>3.07</v>
      </c>
      <c r="G56" s="12">
        <v>34</v>
      </c>
      <c r="H56" s="8">
        <v>0.34</v>
      </c>
      <c r="I56" s="12">
        <v>0</v>
      </c>
    </row>
    <row r="57" spans="2:9" ht="15" customHeight="1" x14ac:dyDescent="0.2">
      <c r="B57" t="s">
        <v>114</v>
      </c>
      <c r="C57" s="12">
        <v>483</v>
      </c>
      <c r="D57" s="8">
        <v>1.9</v>
      </c>
      <c r="E57" s="12">
        <v>317</v>
      </c>
      <c r="F57" s="8">
        <v>2.11</v>
      </c>
      <c r="G57" s="12">
        <v>165</v>
      </c>
      <c r="H57" s="8">
        <v>1.63</v>
      </c>
      <c r="I57" s="12">
        <v>1</v>
      </c>
    </row>
    <row r="58" spans="2:9" ht="15" customHeight="1" x14ac:dyDescent="0.2">
      <c r="B58" t="s">
        <v>109</v>
      </c>
      <c r="C58" s="12">
        <v>456</v>
      </c>
      <c r="D58" s="8">
        <v>1.79</v>
      </c>
      <c r="E58" s="12">
        <v>261</v>
      </c>
      <c r="F58" s="8">
        <v>1.74</v>
      </c>
      <c r="G58" s="12">
        <v>195</v>
      </c>
      <c r="H58" s="8">
        <v>1.93</v>
      </c>
      <c r="I58" s="12">
        <v>0</v>
      </c>
    </row>
    <row r="59" spans="2:9" ht="15" customHeight="1" x14ac:dyDescent="0.2">
      <c r="B59" t="s">
        <v>121</v>
      </c>
      <c r="C59" s="12">
        <v>393</v>
      </c>
      <c r="D59" s="8">
        <v>1.55</v>
      </c>
      <c r="E59" s="12">
        <v>383</v>
      </c>
      <c r="F59" s="8">
        <v>2.5499999999999998</v>
      </c>
      <c r="G59" s="12">
        <v>10</v>
      </c>
      <c r="H59" s="8">
        <v>0.1</v>
      </c>
      <c r="I59" s="12">
        <v>0</v>
      </c>
    </row>
    <row r="60" spans="2:9" ht="15" customHeight="1" x14ac:dyDescent="0.2">
      <c r="B60" t="s">
        <v>112</v>
      </c>
      <c r="C60" s="12">
        <v>392</v>
      </c>
      <c r="D60" s="8">
        <v>1.54</v>
      </c>
      <c r="E60" s="12">
        <v>258</v>
      </c>
      <c r="F60" s="8">
        <v>1.72</v>
      </c>
      <c r="G60" s="12">
        <v>134</v>
      </c>
      <c r="H60" s="8">
        <v>1.33</v>
      </c>
      <c r="I60" s="12">
        <v>0</v>
      </c>
    </row>
    <row r="61" spans="2:9" ht="15" customHeight="1" x14ac:dyDescent="0.2">
      <c r="B61" t="s">
        <v>118</v>
      </c>
      <c r="C61" s="12">
        <v>382</v>
      </c>
      <c r="D61" s="8">
        <v>1.5</v>
      </c>
      <c r="E61" s="12">
        <v>322</v>
      </c>
      <c r="F61" s="8">
        <v>2.14</v>
      </c>
      <c r="G61" s="12">
        <v>60</v>
      </c>
      <c r="H61" s="8">
        <v>0.59</v>
      </c>
      <c r="I61" s="12">
        <v>0</v>
      </c>
    </row>
    <row r="62" spans="2:9" ht="15" customHeight="1" x14ac:dyDescent="0.2">
      <c r="B62" t="s">
        <v>113</v>
      </c>
      <c r="C62" s="12">
        <v>374</v>
      </c>
      <c r="D62" s="8">
        <v>1.47</v>
      </c>
      <c r="E62" s="12">
        <v>169</v>
      </c>
      <c r="F62" s="8">
        <v>1.1200000000000001</v>
      </c>
      <c r="G62" s="12">
        <v>205</v>
      </c>
      <c r="H62" s="8">
        <v>2.0299999999999998</v>
      </c>
      <c r="I62" s="12">
        <v>0</v>
      </c>
    </row>
    <row r="63" spans="2:9" ht="15" customHeight="1" x14ac:dyDescent="0.2">
      <c r="B63" t="s">
        <v>111</v>
      </c>
      <c r="C63" s="12">
        <v>370</v>
      </c>
      <c r="D63" s="8">
        <v>1.46</v>
      </c>
      <c r="E63" s="12">
        <v>298</v>
      </c>
      <c r="F63" s="8">
        <v>1.98</v>
      </c>
      <c r="G63" s="12">
        <v>69</v>
      </c>
      <c r="H63" s="8">
        <v>0.68</v>
      </c>
      <c r="I63" s="12">
        <v>3</v>
      </c>
    </row>
    <row r="64" spans="2:9" ht="15" customHeight="1" x14ac:dyDescent="0.2">
      <c r="B64" t="s">
        <v>110</v>
      </c>
      <c r="C64" s="12">
        <v>366</v>
      </c>
      <c r="D64" s="8">
        <v>1.44</v>
      </c>
      <c r="E64" s="12">
        <v>170</v>
      </c>
      <c r="F64" s="8">
        <v>1.1299999999999999</v>
      </c>
      <c r="G64" s="12">
        <v>196</v>
      </c>
      <c r="H64" s="8">
        <v>1.94</v>
      </c>
      <c r="I64" s="12">
        <v>0</v>
      </c>
    </row>
    <row r="65" spans="2:9" ht="15" customHeight="1" x14ac:dyDescent="0.2">
      <c r="B65" t="s">
        <v>108</v>
      </c>
      <c r="C65" s="12">
        <v>358</v>
      </c>
      <c r="D65" s="8">
        <v>1.41</v>
      </c>
      <c r="E65" s="12">
        <v>104</v>
      </c>
      <c r="F65" s="8">
        <v>0.69</v>
      </c>
      <c r="G65" s="12">
        <v>254</v>
      </c>
      <c r="H65" s="8">
        <v>2.52</v>
      </c>
      <c r="I65" s="12">
        <v>0</v>
      </c>
    </row>
    <row r="66" spans="2:9" ht="15" customHeight="1" x14ac:dyDescent="0.2">
      <c r="B66" t="s">
        <v>116</v>
      </c>
      <c r="C66" s="12">
        <v>349</v>
      </c>
      <c r="D66" s="8">
        <v>1.37</v>
      </c>
      <c r="E66" s="12">
        <v>165</v>
      </c>
      <c r="F66" s="8">
        <v>1.1000000000000001</v>
      </c>
      <c r="G66" s="12">
        <v>169</v>
      </c>
      <c r="H66" s="8">
        <v>1.67</v>
      </c>
      <c r="I66" s="12">
        <v>0</v>
      </c>
    </row>
    <row r="68" spans="2:9" ht="15" customHeight="1" x14ac:dyDescent="0.2">
      <c r="B68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FE91A-D93F-4C61-82DC-FFE8B5467E8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227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576</v>
      </c>
      <c r="D6" s="8">
        <v>9.3000000000000007</v>
      </c>
      <c r="E6" s="12">
        <v>151</v>
      </c>
      <c r="F6" s="8">
        <v>4.58</v>
      </c>
      <c r="G6" s="12">
        <v>425</v>
      </c>
      <c r="H6" s="8">
        <v>14.79</v>
      </c>
      <c r="I6" s="12">
        <v>0</v>
      </c>
    </row>
    <row r="7" spans="2:9" ht="15" customHeight="1" x14ac:dyDescent="0.2">
      <c r="B7" t="s">
        <v>30</v>
      </c>
      <c r="C7" s="12">
        <v>496</v>
      </c>
      <c r="D7" s="8">
        <v>8.01</v>
      </c>
      <c r="E7" s="12">
        <v>214</v>
      </c>
      <c r="F7" s="8">
        <v>6.5</v>
      </c>
      <c r="G7" s="12">
        <v>282</v>
      </c>
      <c r="H7" s="8">
        <v>9.81</v>
      </c>
      <c r="I7" s="12">
        <v>0</v>
      </c>
    </row>
    <row r="8" spans="2:9" ht="15" customHeight="1" x14ac:dyDescent="0.2">
      <c r="B8" t="s">
        <v>31</v>
      </c>
      <c r="C8" s="12">
        <v>11</v>
      </c>
      <c r="D8" s="8">
        <v>0.18</v>
      </c>
      <c r="E8" s="12">
        <v>0</v>
      </c>
      <c r="F8" s="8">
        <v>0</v>
      </c>
      <c r="G8" s="12">
        <v>11</v>
      </c>
      <c r="H8" s="8">
        <v>0.38</v>
      </c>
      <c r="I8" s="12">
        <v>0</v>
      </c>
    </row>
    <row r="9" spans="2:9" ht="15" customHeight="1" x14ac:dyDescent="0.2">
      <c r="B9" t="s">
        <v>32</v>
      </c>
      <c r="C9" s="12">
        <v>71</v>
      </c>
      <c r="D9" s="8">
        <v>1.1499999999999999</v>
      </c>
      <c r="E9" s="12">
        <v>6</v>
      </c>
      <c r="F9" s="8">
        <v>0.18</v>
      </c>
      <c r="G9" s="12">
        <v>65</v>
      </c>
      <c r="H9" s="8">
        <v>2.2599999999999998</v>
      </c>
      <c r="I9" s="12">
        <v>0</v>
      </c>
    </row>
    <row r="10" spans="2:9" ht="15" customHeight="1" x14ac:dyDescent="0.2">
      <c r="B10" t="s">
        <v>33</v>
      </c>
      <c r="C10" s="12">
        <v>32</v>
      </c>
      <c r="D10" s="8">
        <v>0.52</v>
      </c>
      <c r="E10" s="12">
        <v>5</v>
      </c>
      <c r="F10" s="8">
        <v>0.15</v>
      </c>
      <c r="G10" s="12">
        <v>27</v>
      </c>
      <c r="H10" s="8">
        <v>0.94</v>
      </c>
      <c r="I10" s="12">
        <v>0</v>
      </c>
    </row>
    <row r="11" spans="2:9" ht="15" customHeight="1" x14ac:dyDescent="0.2">
      <c r="B11" t="s">
        <v>34</v>
      </c>
      <c r="C11" s="12">
        <v>1496</v>
      </c>
      <c r="D11" s="8">
        <v>24.15</v>
      </c>
      <c r="E11" s="12">
        <v>680</v>
      </c>
      <c r="F11" s="8">
        <v>20.64</v>
      </c>
      <c r="G11" s="12">
        <v>815</v>
      </c>
      <c r="H11" s="8">
        <v>28.36</v>
      </c>
      <c r="I11" s="12">
        <v>1</v>
      </c>
    </row>
    <row r="12" spans="2:9" ht="15" customHeight="1" x14ac:dyDescent="0.2">
      <c r="B12" t="s">
        <v>35</v>
      </c>
      <c r="C12" s="12">
        <v>57</v>
      </c>
      <c r="D12" s="8">
        <v>0.92</v>
      </c>
      <c r="E12" s="12">
        <v>7</v>
      </c>
      <c r="F12" s="8">
        <v>0.21</v>
      </c>
      <c r="G12" s="12">
        <v>50</v>
      </c>
      <c r="H12" s="8">
        <v>1.74</v>
      </c>
      <c r="I12" s="12">
        <v>0</v>
      </c>
    </row>
    <row r="13" spans="2:9" ht="15" customHeight="1" x14ac:dyDescent="0.2">
      <c r="B13" t="s">
        <v>36</v>
      </c>
      <c r="C13" s="12">
        <v>654</v>
      </c>
      <c r="D13" s="8">
        <v>10.56</v>
      </c>
      <c r="E13" s="12">
        <v>243</v>
      </c>
      <c r="F13" s="8">
        <v>7.38</v>
      </c>
      <c r="G13" s="12">
        <v>411</v>
      </c>
      <c r="H13" s="8">
        <v>14.3</v>
      </c>
      <c r="I13" s="12">
        <v>0</v>
      </c>
    </row>
    <row r="14" spans="2:9" ht="15" customHeight="1" x14ac:dyDescent="0.2">
      <c r="B14" t="s">
        <v>37</v>
      </c>
      <c r="C14" s="12">
        <v>399</v>
      </c>
      <c r="D14" s="8">
        <v>6.44</v>
      </c>
      <c r="E14" s="12">
        <v>227</v>
      </c>
      <c r="F14" s="8">
        <v>6.89</v>
      </c>
      <c r="G14" s="12">
        <v>170</v>
      </c>
      <c r="H14" s="8">
        <v>5.92</v>
      </c>
      <c r="I14" s="12">
        <v>0</v>
      </c>
    </row>
    <row r="15" spans="2:9" ht="15" customHeight="1" x14ac:dyDescent="0.2">
      <c r="B15" t="s">
        <v>38</v>
      </c>
      <c r="C15" s="12">
        <v>867</v>
      </c>
      <c r="D15" s="8">
        <v>14</v>
      </c>
      <c r="E15" s="12">
        <v>722</v>
      </c>
      <c r="F15" s="8">
        <v>21.92</v>
      </c>
      <c r="G15" s="12">
        <v>145</v>
      </c>
      <c r="H15" s="8">
        <v>5.05</v>
      </c>
      <c r="I15" s="12">
        <v>0</v>
      </c>
    </row>
    <row r="16" spans="2:9" ht="15" customHeight="1" x14ac:dyDescent="0.2">
      <c r="B16" t="s">
        <v>39</v>
      </c>
      <c r="C16" s="12">
        <v>764</v>
      </c>
      <c r="D16" s="8">
        <v>12.33</v>
      </c>
      <c r="E16" s="12">
        <v>595</v>
      </c>
      <c r="F16" s="8">
        <v>18.059999999999999</v>
      </c>
      <c r="G16" s="12">
        <v>167</v>
      </c>
      <c r="H16" s="8">
        <v>5.81</v>
      </c>
      <c r="I16" s="12">
        <v>0</v>
      </c>
    </row>
    <row r="17" spans="2:9" ht="15" customHeight="1" x14ac:dyDescent="0.2">
      <c r="B17" t="s">
        <v>40</v>
      </c>
      <c r="C17" s="12">
        <v>246</v>
      </c>
      <c r="D17" s="8">
        <v>3.97</v>
      </c>
      <c r="E17" s="12">
        <v>173</v>
      </c>
      <c r="F17" s="8">
        <v>5.25</v>
      </c>
      <c r="G17" s="12">
        <v>67</v>
      </c>
      <c r="H17" s="8">
        <v>2.33</v>
      </c>
      <c r="I17" s="12">
        <v>0</v>
      </c>
    </row>
    <row r="18" spans="2:9" ht="15" customHeight="1" x14ac:dyDescent="0.2">
      <c r="B18" t="s">
        <v>41</v>
      </c>
      <c r="C18" s="12">
        <v>273</v>
      </c>
      <c r="D18" s="8">
        <v>4.41</v>
      </c>
      <c r="E18" s="12">
        <v>174</v>
      </c>
      <c r="F18" s="8">
        <v>5.28</v>
      </c>
      <c r="G18" s="12">
        <v>88</v>
      </c>
      <c r="H18" s="8">
        <v>3.06</v>
      </c>
      <c r="I18" s="12">
        <v>1</v>
      </c>
    </row>
    <row r="19" spans="2:9" ht="15" customHeight="1" x14ac:dyDescent="0.2">
      <c r="B19" t="s">
        <v>42</v>
      </c>
      <c r="C19" s="12">
        <v>252</v>
      </c>
      <c r="D19" s="8">
        <v>4.07</v>
      </c>
      <c r="E19" s="12">
        <v>97</v>
      </c>
      <c r="F19" s="8">
        <v>2.94</v>
      </c>
      <c r="G19" s="12">
        <v>151</v>
      </c>
      <c r="H19" s="8">
        <v>5.25</v>
      </c>
      <c r="I19" s="12">
        <v>2</v>
      </c>
    </row>
    <row r="20" spans="2:9" ht="15" customHeight="1" x14ac:dyDescent="0.2">
      <c r="B20" s="9" t="s">
        <v>223</v>
      </c>
      <c r="C20" s="12">
        <f>SUM(LTBL_19201[総数／事業所数])</f>
        <v>6194</v>
      </c>
      <c r="E20" s="12">
        <f>SUBTOTAL(109,LTBL_19201[個人／事業所数])</f>
        <v>3294</v>
      </c>
      <c r="G20" s="12">
        <f>SUBTOTAL(109,LTBL_19201[法人／事業所数])</f>
        <v>2874</v>
      </c>
      <c r="I20" s="12">
        <f>SUBTOTAL(109,LTBL_19201[法人以外の団体／事業所数])</f>
        <v>4</v>
      </c>
    </row>
    <row r="21" spans="2:9" ht="15" customHeight="1" x14ac:dyDescent="0.2">
      <c r="E21" s="11">
        <f>LTBL_19201[[#Totals],[個人／事業所数]]/LTBL_19201[[#Totals],[総数／事業所数]]</f>
        <v>0.53180497255408454</v>
      </c>
      <c r="G21" s="11">
        <f>LTBL_19201[[#Totals],[法人／事業所数]]/LTBL_19201[[#Totals],[総数／事業所数]]</f>
        <v>0.46399741685502099</v>
      </c>
      <c r="I21" s="11">
        <f>LTBL_19201[[#Totals],[法人以外の団体／事業所数]]/LTBL_19201[[#Totals],[総数／事業所数]]</f>
        <v>6.4578624475298673E-4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65</v>
      </c>
      <c r="C24" s="12">
        <v>810</v>
      </c>
      <c r="D24" s="8">
        <v>13.08</v>
      </c>
      <c r="E24" s="12">
        <v>707</v>
      </c>
      <c r="F24" s="8">
        <v>21.46</v>
      </c>
      <c r="G24" s="12">
        <v>103</v>
      </c>
      <c r="H24" s="8">
        <v>3.58</v>
      </c>
      <c r="I24" s="12">
        <v>0</v>
      </c>
    </row>
    <row r="25" spans="2:9" ht="15" customHeight="1" x14ac:dyDescent="0.2">
      <c r="B25" t="s">
        <v>66</v>
      </c>
      <c r="C25" s="12">
        <v>652</v>
      </c>
      <c r="D25" s="8">
        <v>10.53</v>
      </c>
      <c r="E25" s="12">
        <v>562</v>
      </c>
      <c r="F25" s="8">
        <v>17.059999999999999</v>
      </c>
      <c r="G25" s="12">
        <v>90</v>
      </c>
      <c r="H25" s="8">
        <v>3.13</v>
      </c>
      <c r="I25" s="12">
        <v>0</v>
      </c>
    </row>
    <row r="26" spans="2:9" ht="15" customHeight="1" x14ac:dyDescent="0.2">
      <c r="B26" t="s">
        <v>61</v>
      </c>
      <c r="C26" s="12">
        <v>502</v>
      </c>
      <c r="D26" s="8">
        <v>8.1</v>
      </c>
      <c r="E26" s="12">
        <v>223</v>
      </c>
      <c r="F26" s="8">
        <v>6.77</v>
      </c>
      <c r="G26" s="12">
        <v>279</v>
      </c>
      <c r="H26" s="8">
        <v>9.7100000000000009</v>
      </c>
      <c r="I26" s="12">
        <v>0</v>
      </c>
    </row>
    <row r="27" spans="2:9" ht="15" customHeight="1" x14ac:dyDescent="0.2">
      <c r="B27" t="s">
        <v>60</v>
      </c>
      <c r="C27" s="12">
        <v>427</v>
      </c>
      <c r="D27" s="8">
        <v>6.89</v>
      </c>
      <c r="E27" s="12">
        <v>220</v>
      </c>
      <c r="F27" s="8">
        <v>6.68</v>
      </c>
      <c r="G27" s="12">
        <v>206</v>
      </c>
      <c r="H27" s="8">
        <v>7.17</v>
      </c>
      <c r="I27" s="12">
        <v>1</v>
      </c>
    </row>
    <row r="28" spans="2:9" ht="15" customHeight="1" x14ac:dyDescent="0.2">
      <c r="B28" t="s">
        <v>51</v>
      </c>
      <c r="C28" s="12">
        <v>248</v>
      </c>
      <c r="D28" s="8">
        <v>4</v>
      </c>
      <c r="E28" s="12">
        <v>54</v>
      </c>
      <c r="F28" s="8">
        <v>1.64</v>
      </c>
      <c r="G28" s="12">
        <v>194</v>
      </c>
      <c r="H28" s="8">
        <v>6.75</v>
      </c>
      <c r="I28" s="12">
        <v>0</v>
      </c>
    </row>
    <row r="29" spans="2:9" ht="15" customHeight="1" x14ac:dyDescent="0.2">
      <c r="B29" t="s">
        <v>67</v>
      </c>
      <c r="C29" s="12">
        <v>246</v>
      </c>
      <c r="D29" s="8">
        <v>3.97</v>
      </c>
      <c r="E29" s="12">
        <v>173</v>
      </c>
      <c r="F29" s="8">
        <v>5.25</v>
      </c>
      <c r="G29" s="12">
        <v>67</v>
      </c>
      <c r="H29" s="8">
        <v>2.33</v>
      </c>
      <c r="I29" s="12">
        <v>0</v>
      </c>
    </row>
    <row r="30" spans="2:9" ht="15" customHeight="1" x14ac:dyDescent="0.2">
      <c r="B30" t="s">
        <v>62</v>
      </c>
      <c r="C30" s="12">
        <v>237</v>
      </c>
      <c r="D30" s="8">
        <v>3.83</v>
      </c>
      <c r="E30" s="12">
        <v>166</v>
      </c>
      <c r="F30" s="8">
        <v>5.04</v>
      </c>
      <c r="G30" s="12">
        <v>71</v>
      </c>
      <c r="H30" s="8">
        <v>2.4700000000000002</v>
      </c>
      <c r="I30" s="12">
        <v>0</v>
      </c>
    </row>
    <row r="31" spans="2:9" ht="15" customHeight="1" x14ac:dyDescent="0.2">
      <c r="B31" t="s">
        <v>55</v>
      </c>
      <c r="C31" s="12">
        <v>231</v>
      </c>
      <c r="D31" s="8">
        <v>3.73</v>
      </c>
      <c r="E31" s="12">
        <v>108</v>
      </c>
      <c r="F31" s="8">
        <v>3.28</v>
      </c>
      <c r="G31" s="12">
        <v>123</v>
      </c>
      <c r="H31" s="8">
        <v>4.28</v>
      </c>
      <c r="I31" s="12">
        <v>0</v>
      </c>
    </row>
    <row r="32" spans="2:9" ht="15" customHeight="1" x14ac:dyDescent="0.2">
      <c r="B32" t="s">
        <v>58</v>
      </c>
      <c r="C32" s="12">
        <v>230</v>
      </c>
      <c r="D32" s="8">
        <v>3.71</v>
      </c>
      <c r="E32" s="12">
        <v>171</v>
      </c>
      <c r="F32" s="8">
        <v>5.19</v>
      </c>
      <c r="G32" s="12">
        <v>59</v>
      </c>
      <c r="H32" s="8">
        <v>2.0499999999999998</v>
      </c>
      <c r="I32" s="12">
        <v>0</v>
      </c>
    </row>
    <row r="33" spans="2:9" ht="15" customHeight="1" x14ac:dyDescent="0.2">
      <c r="B33" t="s">
        <v>68</v>
      </c>
      <c r="C33" s="12">
        <v>190</v>
      </c>
      <c r="D33" s="8">
        <v>3.07</v>
      </c>
      <c r="E33" s="12">
        <v>173</v>
      </c>
      <c r="F33" s="8">
        <v>5.25</v>
      </c>
      <c r="G33" s="12">
        <v>16</v>
      </c>
      <c r="H33" s="8">
        <v>0.56000000000000005</v>
      </c>
      <c r="I33" s="12">
        <v>1</v>
      </c>
    </row>
    <row r="34" spans="2:9" ht="15" customHeight="1" x14ac:dyDescent="0.2">
      <c r="B34" t="s">
        <v>59</v>
      </c>
      <c r="C34" s="12">
        <v>186</v>
      </c>
      <c r="D34" s="8">
        <v>3</v>
      </c>
      <c r="E34" s="12">
        <v>122</v>
      </c>
      <c r="F34" s="8">
        <v>3.7</v>
      </c>
      <c r="G34" s="12">
        <v>64</v>
      </c>
      <c r="H34" s="8">
        <v>2.23</v>
      </c>
      <c r="I34" s="12">
        <v>0</v>
      </c>
    </row>
    <row r="35" spans="2:9" ht="15" customHeight="1" x14ac:dyDescent="0.2">
      <c r="B35" t="s">
        <v>53</v>
      </c>
      <c r="C35" s="12">
        <v>177</v>
      </c>
      <c r="D35" s="8">
        <v>2.86</v>
      </c>
      <c r="E35" s="12">
        <v>35</v>
      </c>
      <c r="F35" s="8">
        <v>1.06</v>
      </c>
      <c r="G35" s="12">
        <v>142</v>
      </c>
      <c r="H35" s="8">
        <v>4.9400000000000004</v>
      </c>
      <c r="I35" s="12">
        <v>0</v>
      </c>
    </row>
    <row r="36" spans="2:9" ht="15" customHeight="1" x14ac:dyDescent="0.2">
      <c r="B36" t="s">
        <v>56</v>
      </c>
      <c r="C36" s="12">
        <v>174</v>
      </c>
      <c r="D36" s="8">
        <v>2.81</v>
      </c>
      <c r="E36" s="12">
        <v>36</v>
      </c>
      <c r="F36" s="8">
        <v>1.0900000000000001</v>
      </c>
      <c r="G36" s="12">
        <v>138</v>
      </c>
      <c r="H36" s="8">
        <v>4.8</v>
      </c>
      <c r="I36" s="12">
        <v>0</v>
      </c>
    </row>
    <row r="37" spans="2:9" ht="15" customHeight="1" x14ac:dyDescent="0.2">
      <c r="B37" t="s">
        <v>57</v>
      </c>
      <c r="C37" s="12">
        <v>170</v>
      </c>
      <c r="D37" s="8">
        <v>2.74</v>
      </c>
      <c r="E37" s="12">
        <v>88</v>
      </c>
      <c r="F37" s="8">
        <v>2.67</v>
      </c>
      <c r="G37" s="12">
        <v>82</v>
      </c>
      <c r="H37" s="8">
        <v>2.85</v>
      </c>
      <c r="I37" s="12">
        <v>0</v>
      </c>
    </row>
    <row r="38" spans="2:9" ht="15" customHeight="1" x14ac:dyDescent="0.2">
      <c r="B38" t="s">
        <v>52</v>
      </c>
      <c r="C38" s="12">
        <v>151</v>
      </c>
      <c r="D38" s="8">
        <v>2.44</v>
      </c>
      <c r="E38" s="12">
        <v>62</v>
      </c>
      <c r="F38" s="8">
        <v>1.88</v>
      </c>
      <c r="G38" s="12">
        <v>89</v>
      </c>
      <c r="H38" s="8">
        <v>3.1</v>
      </c>
      <c r="I38" s="12">
        <v>0</v>
      </c>
    </row>
    <row r="39" spans="2:9" ht="15" customHeight="1" x14ac:dyDescent="0.2">
      <c r="B39" t="s">
        <v>63</v>
      </c>
      <c r="C39" s="12">
        <v>144</v>
      </c>
      <c r="D39" s="8">
        <v>2.3199999999999998</v>
      </c>
      <c r="E39" s="12">
        <v>58</v>
      </c>
      <c r="F39" s="8">
        <v>1.76</v>
      </c>
      <c r="G39" s="12">
        <v>85</v>
      </c>
      <c r="H39" s="8">
        <v>2.96</v>
      </c>
      <c r="I39" s="12">
        <v>0</v>
      </c>
    </row>
    <row r="40" spans="2:9" ht="15" customHeight="1" x14ac:dyDescent="0.2">
      <c r="B40" t="s">
        <v>72</v>
      </c>
      <c r="C40" s="12">
        <v>121</v>
      </c>
      <c r="D40" s="8">
        <v>1.95</v>
      </c>
      <c r="E40" s="12">
        <v>16</v>
      </c>
      <c r="F40" s="8">
        <v>0.49</v>
      </c>
      <c r="G40" s="12">
        <v>105</v>
      </c>
      <c r="H40" s="8">
        <v>3.65</v>
      </c>
      <c r="I40" s="12">
        <v>0</v>
      </c>
    </row>
    <row r="41" spans="2:9" ht="15" customHeight="1" x14ac:dyDescent="0.2">
      <c r="B41" t="s">
        <v>70</v>
      </c>
      <c r="C41" s="12">
        <v>103</v>
      </c>
      <c r="D41" s="8">
        <v>1.66</v>
      </c>
      <c r="E41" s="12">
        <v>83</v>
      </c>
      <c r="F41" s="8">
        <v>2.52</v>
      </c>
      <c r="G41" s="12">
        <v>20</v>
      </c>
      <c r="H41" s="8">
        <v>0.7</v>
      </c>
      <c r="I41" s="12">
        <v>0</v>
      </c>
    </row>
    <row r="42" spans="2:9" ht="15" customHeight="1" x14ac:dyDescent="0.2">
      <c r="B42" t="s">
        <v>71</v>
      </c>
      <c r="C42" s="12">
        <v>85</v>
      </c>
      <c r="D42" s="8">
        <v>1.37</v>
      </c>
      <c r="E42" s="12">
        <v>8</v>
      </c>
      <c r="F42" s="8">
        <v>0.24</v>
      </c>
      <c r="G42" s="12">
        <v>77</v>
      </c>
      <c r="H42" s="8">
        <v>2.68</v>
      </c>
      <c r="I42" s="12">
        <v>0</v>
      </c>
    </row>
    <row r="43" spans="2:9" ht="15" customHeight="1" x14ac:dyDescent="0.2">
      <c r="B43" t="s">
        <v>69</v>
      </c>
      <c r="C43" s="12">
        <v>83</v>
      </c>
      <c r="D43" s="8">
        <v>1.34</v>
      </c>
      <c r="E43" s="12">
        <v>1</v>
      </c>
      <c r="F43" s="8">
        <v>0.03</v>
      </c>
      <c r="G43" s="12">
        <v>72</v>
      </c>
      <c r="H43" s="8">
        <v>2.5099999999999998</v>
      </c>
      <c r="I43" s="12">
        <v>0</v>
      </c>
    </row>
    <row r="46" spans="2:9" ht="33" customHeight="1" x14ac:dyDescent="0.2">
      <c r="B46" t="s">
        <v>225</v>
      </c>
      <c r="C46" s="10" t="s">
        <v>44</v>
      </c>
      <c r="D46" s="10" t="s">
        <v>45</v>
      </c>
      <c r="E46" s="10" t="s">
        <v>46</v>
      </c>
      <c r="F46" s="10" t="s">
        <v>47</v>
      </c>
      <c r="G46" s="10" t="s">
        <v>48</v>
      </c>
      <c r="H46" s="10" t="s">
        <v>49</v>
      </c>
      <c r="I46" s="10" t="s">
        <v>50</v>
      </c>
    </row>
    <row r="47" spans="2:9" ht="15" customHeight="1" x14ac:dyDescent="0.2">
      <c r="B47" t="s">
        <v>123</v>
      </c>
      <c r="C47" s="12">
        <v>350</v>
      </c>
      <c r="D47" s="8">
        <v>5.65</v>
      </c>
      <c r="E47" s="12">
        <v>322</v>
      </c>
      <c r="F47" s="8">
        <v>9.7799999999999994</v>
      </c>
      <c r="G47" s="12">
        <v>28</v>
      </c>
      <c r="H47" s="8">
        <v>0.97</v>
      </c>
      <c r="I47" s="12">
        <v>0</v>
      </c>
    </row>
    <row r="48" spans="2:9" ht="15" customHeight="1" x14ac:dyDescent="0.2">
      <c r="B48" t="s">
        <v>119</v>
      </c>
      <c r="C48" s="12">
        <v>216</v>
      </c>
      <c r="D48" s="8">
        <v>3.49</v>
      </c>
      <c r="E48" s="12">
        <v>178</v>
      </c>
      <c r="F48" s="8">
        <v>5.4</v>
      </c>
      <c r="G48" s="12">
        <v>38</v>
      </c>
      <c r="H48" s="8">
        <v>1.32</v>
      </c>
      <c r="I48" s="12">
        <v>0</v>
      </c>
    </row>
    <row r="49" spans="2:9" ht="15" customHeight="1" x14ac:dyDescent="0.2">
      <c r="B49" t="s">
        <v>115</v>
      </c>
      <c r="C49" s="12">
        <v>212</v>
      </c>
      <c r="D49" s="8">
        <v>3.42</v>
      </c>
      <c r="E49" s="12">
        <v>110</v>
      </c>
      <c r="F49" s="8">
        <v>3.34</v>
      </c>
      <c r="G49" s="12">
        <v>102</v>
      </c>
      <c r="H49" s="8">
        <v>3.55</v>
      </c>
      <c r="I49" s="12">
        <v>0</v>
      </c>
    </row>
    <row r="50" spans="2:9" ht="15" customHeight="1" x14ac:dyDescent="0.2">
      <c r="B50" t="s">
        <v>127</v>
      </c>
      <c r="C50" s="12">
        <v>187</v>
      </c>
      <c r="D50" s="8">
        <v>3.02</v>
      </c>
      <c r="E50" s="12">
        <v>80</v>
      </c>
      <c r="F50" s="8">
        <v>2.4300000000000002</v>
      </c>
      <c r="G50" s="12">
        <v>107</v>
      </c>
      <c r="H50" s="8">
        <v>3.72</v>
      </c>
      <c r="I50" s="12">
        <v>0</v>
      </c>
    </row>
    <row r="51" spans="2:9" ht="15" customHeight="1" x14ac:dyDescent="0.2">
      <c r="B51" t="s">
        <v>120</v>
      </c>
      <c r="C51" s="12">
        <v>180</v>
      </c>
      <c r="D51" s="8">
        <v>2.91</v>
      </c>
      <c r="E51" s="12">
        <v>161</v>
      </c>
      <c r="F51" s="8">
        <v>4.8899999999999997</v>
      </c>
      <c r="G51" s="12">
        <v>19</v>
      </c>
      <c r="H51" s="8">
        <v>0.66</v>
      </c>
      <c r="I51" s="12">
        <v>0</v>
      </c>
    </row>
    <row r="52" spans="2:9" ht="15" customHeight="1" x14ac:dyDescent="0.2">
      <c r="B52" t="s">
        <v>121</v>
      </c>
      <c r="C52" s="12">
        <v>171</v>
      </c>
      <c r="D52" s="8">
        <v>2.76</v>
      </c>
      <c r="E52" s="12">
        <v>164</v>
      </c>
      <c r="F52" s="8">
        <v>4.9800000000000004</v>
      </c>
      <c r="G52" s="12">
        <v>7</v>
      </c>
      <c r="H52" s="8">
        <v>0.24</v>
      </c>
      <c r="I52" s="12">
        <v>0</v>
      </c>
    </row>
    <row r="53" spans="2:9" ht="15" customHeight="1" x14ac:dyDescent="0.2">
      <c r="B53" t="s">
        <v>122</v>
      </c>
      <c r="C53" s="12">
        <v>148</v>
      </c>
      <c r="D53" s="8">
        <v>2.39</v>
      </c>
      <c r="E53" s="12">
        <v>144</v>
      </c>
      <c r="F53" s="8">
        <v>4.37</v>
      </c>
      <c r="G53" s="12">
        <v>4</v>
      </c>
      <c r="H53" s="8">
        <v>0.14000000000000001</v>
      </c>
      <c r="I53" s="12">
        <v>0</v>
      </c>
    </row>
    <row r="54" spans="2:9" ht="15" customHeight="1" x14ac:dyDescent="0.2">
      <c r="B54" t="s">
        <v>124</v>
      </c>
      <c r="C54" s="12">
        <v>145</v>
      </c>
      <c r="D54" s="8">
        <v>2.34</v>
      </c>
      <c r="E54" s="12">
        <v>119</v>
      </c>
      <c r="F54" s="8">
        <v>3.61</v>
      </c>
      <c r="G54" s="12">
        <v>26</v>
      </c>
      <c r="H54" s="8">
        <v>0.9</v>
      </c>
      <c r="I54" s="12">
        <v>0</v>
      </c>
    </row>
    <row r="55" spans="2:9" ht="15" customHeight="1" x14ac:dyDescent="0.2">
      <c r="B55" t="s">
        <v>114</v>
      </c>
      <c r="C55" s="12">
        <v>142</v>
      </c>
      <c r="D55" s="8">
        <v>2.29</v>
      </c>
      <c r="E55" s="12">
        <v>89</v>
      </c>
      <c r="F55" s="8">
        <v>2.7</v>
      </c>
      <c r="G55" s="12">
        <v>52</v>
      </c>
      <c r="H55" s="8">
        <v>1.81</v>
      </c>
      <c r="I55" s="12">
        <v>1</v>
      </c>
    </row>
    <row r="56" spans="2:9" ht="15" customHeight="1" x14ac:dyDescent="0.2">
      <c r="B56" t="s">
        <v>125</v>
      </c>
      <c r="C56" s="12">
        <v>134</v>
      </c>
      <c r="D56" s="8">
        <v>2.16</v>
      </c>
      <c r="E56" s="12">
        <v>123</v>
      </c>
      <c r="F56" s="8">
        <v>3.73</v>
      </c>
      <c r="G56" s="12">
        <v>11</v>
      </c>
      <c r="H56" s="8">
        <v>0.38</v>
      </c>
      <c r="I56" s="12">
        <v>0</v>
      </c>
    </row>
    <row r="57" spans="2:9" ht="15" customHeight="1" x14ac:dyDescent="0.2">
      <c r="B57" t="s">
        <v>128</v>
      </c>
      <c r="C57" s="12">
        <v>130</v>
      </c>
      <c r="D57" s="8">
        <v>2.1</v>
      </c>
      <c r="E57" s="12">
        <v>26</v>
      </c>
      <c r="F57" s="8">
        <v>0.79</v>
      </c>
      <c r="G57" s="12">
        <v>104</v>
      </c>
      <c r="H57" s="8">
        <v>3.62</v>
      </c>
      <c r="I57" s="12">
        <v>0</v>
      </c>
    </row>
    <row r="58" spans="2:9" ht="15" customHeight="1" x14ac:dyDescent="0.2">
      <c r="B58" t="s">
        <v>131</v>
      </c>
      <c r="C58" s="12">
        <v>124</v>
      </c>
      <c r="D58" s="8">
        <v>2</v>
      </c>
      <c r="E58" s="12">
        <v>10</v>
      </c>
      <c r="F58" s="8">
        <v>0.3</v>
      </c>
      <c r="G58" s="12">
        <v>114</v>
      </c>
      <c r="H58" s="8">
        <v>3.97</v>
      </c>
      <c r="I58" s="12">
        <v>0</v>
      </c>
    </row>
    <row r="59" spans="2:9" ht="15" customHeight="1" x14ac:dyDescent="0.2">
      <c r="B59" t="s">
        <v>132</v>
      </c>
      <c r="C59" s="12">
        <v>124</v>
      </c>
      <c r="D59" s="8">
        <v>2</v>
      </c>
      <c r="E59" s="12">
        <v>101</v>
      </c>
      <c r="F59" s="8">
        <v>3.07</v>
      </c>
      <c r="G59" s="12">
        <v>23</v>
      </c>
      <c r="H59" s="8">
        <v>0.8</v>
      </c>
      <c r="I59" s="12">
        <v>0</v>
      </c>
    </row>
    <row r="60" spans="2:9" ht="15" customHeight="1" x14ac:dyDescent="0.2">
      <c r="B60" t="s">
        <v>113</v>
      </c>
      <c r="C60" s="12">
        <v>117</v>
      </c>
      <c r="D60" s="8">
        <v>1.89</v>
      </c>
      <c r="E60" s="12">
        <v>44</v>
      </c>
      <c r="F60" s="8">
        <v>1.34</v>
      </c>
      <c r="G60" s="12">
        <v>73</v>
      </c>
      <c r="H60" s="8">
        <v>2.54</v>
      </c>
      <c r="I60" s="12">
        <v>0</v>
      </c>
    </row>
    <row r="61" spans="2:9" ht="15" customHeight="1" x14ac:dyDescent="0.2">
      <c r="B61" t="s">
        <v>126</v>
      </c>
      <c r="C61" s="12">
        <v>103</v>
      </c>
      <c r="D61" s="8">
        <v>1.66</v>
      </c>
      <c r="E61" s="12">
        <v>83</v>
      </c>
      <c r="F61" s="8">
        <v>2.52</v>
      </c>
      <c r="G61" s="12">
        <v>20</v>
      </c>
      <c r="H61" s="8">
        <v>0.7</v>
      </c>
      <c r="I61" s="12">
        <v>0</v>
      </c>
    </row>
    <row r="62" spans="2:9" ht="15" customHeight="1" x14ac:dyDescent="0.2">
      <c r="B62" t="s">
        <v>116</v>
      </c>
      <c r="C62" s="12">
        <v>100</v>
      </c>
      <c r="D62" s="8">
        <v>1.61</v>
      </c>
      <c r="E62" s="12">
        <v>36</v>
      </c>
      <c r="F62" s="8">
        <v>1.0900000000000001</v>
      </c>
      <c r="G62" s="12">
        <v>63</v>
      </c>
      <c r="H62" s="8">
        <v>2.19</v>
      </c>
      <c r="I62" s="12">
        <v>0</v>
      </c>
    </row>
    <row r="63" spans="2:9" ht="15" customHeight="1" x14ac:dyDescent="0.2">
      <c r="B63" t="s">
        <v>133</v>
      </c>
      <c r="C63" s="12">
        <v>95</v>
      </c>
      <c r="D63" s="8">
        <v>1.53</v>
      </c>
      <c r="E63" s="12">
        <v>63</v>
      </c>
      <c r="F63" s="8">
        <v>1.91</v>
      </c>
      <c r="G63" s="12">
        <v>32</v>
      </c>
      <c r="H63" s="8">
        <v>1.1100000000000001</v>
      </c>
      <c r="I63" s="12">
        <v>0</v>
      </c>
    </row>
    <row r="64" spans="2:9" ht="15" customHeight="1" x14ac:dyDescent="0.2">
      <c r="B64" t="s">
        <v>112</v>
      </c>
      <c r="C64" s="12">
        <v>92</v>
      </c>
      <c r="D64" s="8">
        <v>1.49</v>
      </c>
      <c r="E64" s="12">
        <v>56</v>
      </c>
      <c r="F64" s="8">
        <v>1.7</v>
      </c>
      <c r="G64" s="12">
        <v>36</v>
      </c>
      <c r="H64" s="8">
        <v>1.25</v>
      </c>
      <c r="I64" s="12">
        <v>0</v>
      </c>
    </row>
    <row r="65" spans="2:9" ht="15" customHeight="1" x14ac:dyDescent="0.2">
      <c r="B65" t="s">
        <v>130</v>
      </c>
      <c r="C65" s="12">
        <v>83</v>
      </c>
      <c r="D65" s="8">
        <v>1.34</v>
      </c>
      <c r="E65" s="12">
        <v>14</v>
      </c>
      <c r="F65" s="8">
        <v>0.43</v>
      </c>
      <c r="G65" s="12">
        <v>69</v>
      </c>
      <c r="H65" s="8">
        <v>2.4</v>
      </c>
      <c r="I65" s="12">
        <v>0</v>
      </c>
    </row>
    <row r="66" spans="2:9" ht="15" customHeight="1" x14ac:dyDescent="0.2">
      <c r="B66" t="s">
        <v>129</v>
      </c>
      <c r="C66" s="12">
        <v>79</v>
      </c>
      <c r="D66" s="8">
        <v>1.28</v>
      </c>
      <c r="E66" s="12">
        <v>47</v>
      </c>
      <c r="F66" s="8">
        <v>1.43</v>
      </c>
      <c r="G66" s="12">
        <v>32</v>
      </c>
      <c r="H66" s="8">
        <v>1.1100000000000001</v>
      </c>
      <c r="I66" s="12">
        <v>0</v>
      </c>
    </row>
    <row r="68" spans="2:9" ht="15" customHeight="1" x14ac:dyDescent="0.2">
      <c r="B68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B8D49-FBBE-4770-BBF5-32A4929A6F11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228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351</v>
      </c>
      <c r="D6" s="8">
        <v>15.68</v>
      </c>
      <c r="E6" s="12">
        <v>195</v>
      </c>
      <c r="F6" s="8">
        <v>13.42</v>
      </c>
      <c r="G6" s="12">
        <v>156</v>
      </c>
      <c r="H6" s="8">
        <v>20.45</v>
      </c>
      <c r="I6" s="12">
        <v>0</v>
      </c>
    </row>
    <row r="7" spans="2:9" ht="15" customHeight="1" x14ac:dyDescent="0.2">
      <c r="B7" t="s">
        <v>30</v>
      </c>
      <c r="C7" s="12">
        <v>403</v>
      </c>
      <c r="D7" s="8">
        <v>18</v>
      </c>
      <c r="E7" s="12">
        <v>271</v>
      </c>
      <c r="F7" s="8">
        <v>18.649999999999999</v>
      </c>
      <c r="G7" s="12">
        <v>132</v>
      </c>
      <c r="H7" s="8">
        <v>17.3</v>
      </c>
      <c r="I7" s="12">
        <v>0</v>
      </c>
    </row>
    <row r="8" spans="2:9" ht="15" customHeight="1" x14ac:dyDescent="0.2">
      <c r="B8" t="s">
        <v>31</v>
      </c>
      <c r="C8" s="12">
        <v>2</v>
      </c>
      <c r="D8" s="8">
        <v>0.09</v>
      </c>
      <c r="E8" s="12">
        <v>0</v>
      </c>
      <c r="F8" s="8">
        <v>0</v>
      </c>
      <c r="G8" s="12">
        <v>2</v>
      </c>
      <c r="H8" s="8">
        <v>0.26</v>
      </c>
      <c r="I8" s="12">
        <v>0</v>
      </c>
    </row>
    <row r="9" spans="2:9" ht="15" customHeight="1" x14ac:dyDescent="0.2">
      <c r="B9" t="s">
        <v>32</v>
      </c>
      <c r="C9" s="12">
        <v>14</v>
      </c>
      <c r="D9" s="8">
        <v>0.63</v>
      </c>
      <c r="E9" s="12">
        <v>1</v>
      </c>
      <c r="F9" s="8">
        <v>7.0000000000000007E-2</v>
      </c>
      <c r="G9" s="12">
        <v>13</v>
      </c>
      <c r="H9" s="8">
        <v>1.7</v>
      </c>
      <c r="I9" s="12">
        <v>0</v>
      </c>
    </row>
    <row r="10" spans="2:9" ht="15" customHeight="1" x14ac:dyDescent="0.2">
      <c r="B10" t="s">
        <v>33</v>
      </c>
      <c r="C10" s="12">
        <v>17</v>
      </c>
      <c r="D10" s="8">
        <v>0.76</v>
      </c>
      <c r="E10" s="12">
        <v>3</v>
      </c>
      <c r="F10" s="8">
        <v>0.21</v>
      </c>
      <c r="G10" s="12">
        <v>14</v>
      </c>
      <c r="H10" s="8">
        <v>1.83</v>
      </c>
      <c r="I10" s="12">
        <v>0</v>
      </c>
    </row>
    <row r="11" spans="2:9" ht="15" customHeight="1" x14ac:dyDescent="0.2">
      <c r="B11" t="s">
        <v>34</v>
      </c>
      <c r="C11" s="12">
        <v>433</v>
      </c>
      <c r="D11" s="8">
        <v>19.34</v>
      </c>
      <c r="E11" s="12">
        <v>243</v>
      </c>
      <c r="F11" s="8">
        <v>16.72</v>
      </c>
      <c r="G11" s="12">
        <v>190</v>
      </c>
      <c r="H11" s="8">
        <v>24.9</v>
      </c>
      <c r="I11" s="12">
        <v>0</v>
      </c>
    </row>
    <row r="12" spans="2:9" ht="15" customHeight="1" x14ac:dyDescent="0.2">
      <c r="B12" t="s">
        <v>35</v>
      </c>
      <c r="C12" s="12">
        <v>13</v>
      </c>
      <c r="D12" s="8">
        <v>0.57999999999999996</v>
      </c>
      <c r="E12" s="12">
        <v>3</v>
      </c>
      <c r="F12" s="8">
        <v>0.21</v>
      </c>
      <c r="G12" s="12">
        <v>10</v>
      </c>
      <c r="H12" s="8">
        <v>1.31</v>
      </c>
      <c r="I12" s="12">
        <v>0</v>
      </c>
    </row>
    <row r="13" spans="2:9" ht="15" customHeight="1" x14ac:dyDescent="0.2">
      <c r="B13" t="s">
        <v>36</v>
      </c>
      <c r="C13" s="12">
        <v>100</v>
      </c>
      <c r="D13" s="8">
        <v>4.47</v>
      </c>
      <c r="E13" s="12">
        <v>37</v>
      </c>
      <c r="F13" s="8">
        <v>2.5499999999999998</v>
      </c>
      <c r="G13" s="12">
        <v>62</v>
      </c>
      <c r="H13" s="8">
        <v>8.1300000000000008</v>
      </c>
      <c r="I13" s="12">
        <v>0</v>
      </c>
    </row>
    <row r="14" spans="2:9" ht="15" customHeight="1" x14ac:dyDescent="0.2">
      <c r="B14" t="s">
        <v>37</v>
      </c>
      <c r="C14" s="12">
        <v>86</v>
      </c>
      <c r="D14" s="8">
        <v>3.84</v>
      </c>
      <c r="E14" s="12">
        <v>58</v>
      </c>
      <c r="F14" s="8">
        <v>3.99</v>
      </c>
      <c r="G14" s="12">
        <v>27</v>
      </c>
      <c r="H14" s="8">
        <v>3.54</v>
      </c>
      <c r="I14" s="12">
        <v>0</v>
      </c>
    </row>
    <row r="15" spans="2:9" ht="15" customHeight="1" x14ac:dyDescent="0.2">
      <c r="B15" t="s">
        <v>38</v>
      </c>
      <c r="C15" s="12">
        <v>361</v>
      </c>
      <c r="D15" s="8">
        <v>16.12</v>
      </c>
      <c r="E15" s="12">
        <v>313</v>
      </c>
      <c r="F15" s="8">
        <v>21.54</v>
      </c>
      <c r="G15" s="12">
        <v>47</v>
      </c>
      <c r="H15" s="8">
        <v>6.16</v>
      </c>
      <c r="I15" s="12">
        <v>1</v>
      </c>
    </row>
    <row r="16" spans="2:9" ht="15" customHeight="1" x14ac:dyDescent="0.2">
      <c r="B16" t="s">
        <v>39</v>
      </c>
      <c r="C16" s="12">
        <v>228</v>
      </c>
      <c r="D16" s="8">
        <v>10.18</v>
      </c>
      <c r="E16" s="12">
        <v>181</v>
      </c>
      <c r="F16" s="8">
        <v>12.46</v>
      </c>
      <c r="G16" s="12">
        <v>45</v>
      </c>
      <c r="H16" s="8">
        <v>5.9</v>
      </c>
      <c r="I16" s="12">
        <v>0</v>
      </c>
    </row>
    <row r="17" spans="2:9" ht="15" customHeight="1" x14ac:dyDescent="0.2">
      <c r="B17" t="s">
        <v>40</v>
      </c>
      <c r="C17" s="12">
        <v>57</v>
      </c>
      <c r="D17" s="8">
        <v>2.5499999999999998</v>
      </c>
      <c r="E17" s="12">
        <v>40</v>
      </c>
      <c r="F17" s="8">
        <v>2.75</v>
      </c>
      <c r="G17" s="12">
        <v>16</v>
      </c>
      <c r="H17" s="8">
        <v>2.1</v>
      </c>
      <c r="I17" s="12">
        <v>0</v>
      </c>
    </row>
    <row r="18" spans="2:9" ht="15" customHeight="1" x14ac:dyDescent="0.2">
      <c r="B18" t="s">
        <v>41</v>
      </c>
      <c r="C18" s="12">
        <v>96</v>
      </c>
      <c r="D18" s="8">
        <v>4.29</v>
      </c>
      <c r="E18" s="12">
        <v>71</v>
      </c>
      <c r="F18" s="8">
        <v>4.8899999999999997</v>
      </c>
      <c r="G18" s="12">
        <v>15</v>
      </c>
      <c r="H18" s="8">
        <v>1.97</v>
      </c>
      <c r="I18" s="12">
        <v>0</v>
      </c>
    </row>
    <row r="19" spans="2:9" ht="15" customHeight="1" x14ac:dyDescent="0.2">
      <c r="B19" t="s">
        <v>42</v>
      </c>
      <c r="C19" s="12">
        <v>78</v>
      </c>
      <c r="D19" s="8">
        <v>3.48</v>
      </c>
      <c r="E19" s="12">
        <v>37</v>
      </c>
      <c r="F19" s="8">
        <v>2.5499999999999998</v>
      </c>
      <c r="G19" s="12">
        <v>34</v>
      </c>
      <c r="H19" s="8">
        <v>4.46</v>
      </c>
      <c r="I19" s="12">
        <v>0</v>
      </c>
    </row>
    <row r="20" spans="2:9" ht="15" customHeight="1" x14ac:dyDescent="0.2">
      <c r="B20" s="9" t="s">
        <v>223</v>
      </c>
      <c r="C20" s="12">
        <f>SUM(LTBL_19202[総数／事業所数])</f>
        <v>2239</v>
      </c>
      <c r="E20" s="12">
        <f>SUBTOTAL(109,LTBL_19202[個人／事業所数])</f>
        <v>1453</v>
      </c>
      <c r="G20" s="12">
        <f>SUBTOTAL(109,LTBL_19202[法人／事業所数])</f>
        <v>763</v>
      </c>
      <c r="I20" s="12">
        <f>SUBTOTAL(109,LTBL_19202[法人以外の団体／事業所数])</f>
        <v>1</v>
      </c>
    </row>
    <row r="21" spans="2:9" ht="15" customHeight="1" x14ac:dyDescent="0.2">
      <c r="E21" s="11">
        <f>LTBL_19202[[#Totals],[個人／事業所数]]/LTBL_19202[[#Totals],[総数／事業所数]]</f>
        <v>0.64895042429656091</v>
      </c>
      <c r="G21" s="11">
        <f>LTBL_19202[[#Totals],[法人／事業所数]]/LTBL_19202[[#Totals],[総数／事業所数]]</f>
        <v>0.34077713264850379</v>
      </c>
      <c r="I21" s="11">
        <f>LTBL_19202[[#Totals],[法人以外の団体／事業所数]]/LTBL_19202[[#Totals],[総数／事業所数]]</f>
        <v>4.4662795891022776E-4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65</v>
      </c>
      <c r="C24" s="12">
        <v>325</v>
      </c>
      <c r="D24" s="8">
        <v>14.52</v>
      </c>
      <c r="E24" s="12">
        <v>296</v>
      </c>
      <c r="F24" s="8">
        <v>20.37</v>
      </c>
      <c r="G24" s="12">
        <v>28</v>
      </c>
      <c r="H24" s="8">
        <v>3.67</v>
      </c>
      <c r="I24" s="12">
        <v>1</v>
      </c>
    </row>
    <row r="25" spans="2:9" ht="15" customHeight="1" x14ac:dyDescent="0.2">
      <c r="B25" t="s">
        <v>54</v>
      </c>
      <c r="C25" s="12">
        <v>212</v>
      </c>
      <c r="D25" s="8">
        <v>9.4700000000000006</v>
      </c>
      <c r="E25" s="12">
        <v>171</v>
      </c>
      <c r="F25" s="8">
        <v>11.77</v>
      </c>
      <c r="G25" s="12">
        <v>41</v>
      </c>
      <c r="H25" s="8">
        <v>5.37</v>
      </c>
      <c r="I25" s="12">
        <v>0</v>
      </c>
    </row>
    <row r="26" spans="2:9" ht="15" customHeight="1" x14ac:dyDescent="0.2">
      <c r="B26" t="s">
        <v>66</v>
      </c>
      <c r="C26" s="12">
        <v>198</v>
      </c>
      <c r="D26" s="8">
        <v>8.84</v>
      </c>
      <c r="E26" s="12">
        <v>167</v>
      </c>
      <c r="F26" s="8">
        <v>11.49</v>
      </c>
      <c r="G26" s="12">
        <v>31</v>
      </c>
      <c r="H26" s="8">
        <v>4.0599999999999996</v>
      </c>
      <c r="I26" s="12">
        <v>0</v>
      </c>
    </row>
    <row r="27" spans="2:9" ht="15" customHeight="1" x14ac:dyDescent="0.2">
      <c r="B27" t="s">
        <v>52</v>
      </c>
      <c r="C27" s="12">
        <v>150</v>
      </c>
      <c r="D27" s="8">
        <v>6.7</v>
      </c>
      <c r="E27" s="12">
        <v>106</v>
      </c>
      <c r="F27" s="8">
        <v>7.3</v>
      </c>
      <c r="G27" s="12">
        <v>44</v>
      </c>
      <c r="H27" s="8">
        <v>5.77</v>
      </c>
      <c r="I27" s="12">
        <v>0</v>
      </c>
    </row>
    <row r="28" spans="2:9" ht="15" customHeight="1" x14ac:dyDescent="0.2">
      <c r="B28" t="s">
        <v>51</v>
      </c>
      <c r="C28" s="12">
        <v>128</v>
      </c>
      <c r="D28" s="8">
        <v>5.72</v>
      </c>
      <c r="E28" s="12">
        <v>53</v>
      </c>
      <c r="F28" s="8">
        <v>3.65</v>
      </c>
      <c r="G28" s="12">
        <v>75</v>
      </c>
      <c r="H28" s="8">
        <v>9.83</v>
      </c>
      <c r="I28" s="12">
        <v>0</v>
      </c>
    </row>
    <row r="29" spans="2:9" ht="15" customHeight="1" x14ac:dyDescent="0.2">
      <c r="B29" t="s">
        <v>60</v>
      </c>
      <c r="C29" s="12">
        <v>115</v>
      </c>
      <c r="D29" s="8">
        <v>5.14</v>
      </c>
      <c r="E29" s="12">
        <v>65</v>
      </c>
      <c r="F29" s="8">
        <v>4.47</v>
      </c>
      <c r="G29" s="12">
        <v>50</v>
      </c>
      <c r="H29" s="8">
        <v>6.55</v>
      </c>
      <c r="I29" s="12">
        <v>0</v>
      </c>
    </row>
    <row r="30" spans="2:9" ht="15" customHeight="1" x14ac:dyDescent="0.2">
      <c r="B30" t="s">
        <v>58</v>
      </c>
      <c r="C30" s="12">
        <v>88</v>
      </c>
      <c r="D30" s="8">
        <v>3.93</v>
      </c>
      <c r="E30" s="12">
        <v>69</v>
      </c>
      <c r="F30" s="8">
        <v>4.75</v>
      </c>
      <c r="G30" s="12">
        <v>19</v>
      </c>
      <c r="H30" s="8">
        <v>2.4900000000000002</v>
      </c>
      <c r="I30" s="12">
        <v>0</v>
      </c>
    </row>
    <row r="31" spans="2:9" ht="15" customHeight="1" x14ac:dyDescent="0.2">
      <c r="B31" t="s">
        <v>61</v>
      </c>
      <c r="C31" s="12">
        <v>83</v>
      </c>
      <c r="D31" s="8">
        <v>3.71</v>
      </c>
      <c r="E31" s="12">
        <v>36</v>
      </c>
      <c r="F31" s="8">
        <v>2.48</v>
      </c>
      <c r="G31" s="12">
        <v>46</v>
      </c>
      <c r="H31" s="8">
        <v>6.03</v>
      </c>
      <c r="I31" s="12">
        <v>0</v>
      </c>
    </row>
    <row r="32" spans="2:9" ht="15" customHeight="1" x14ac:dyDescent="0.2">
      <c r="B32" t="s">
        <v>68</v>
      </c>
      <c r="C32" s="12">
        <v>74</v>
      </c>
      <c r="D32" s="8">
        <v>3.31</v>
      </c>
      <c r="E32" s="12">
        <v>71</v>
      </c>
      <c r="F32" s="8">
        <v>4.8899999999999997</v>
      </c>
      <c r="G32" s="12">
        <v>3</v>
      </c>
      <c r="H32" s="8">
        <v>0.39</v>
      </c>
      <c r="I32" s="12">
        <v>0</v>
      </c>
    </row>
    <row r="33" spans="2:9" ht="15" customHeight="1" x14ac:dyDescent="0.2">
      <c r="B33" t="s">
        <v>53</v>
      </c>
      <c r="C33" s="12">
        <v>73</v>
      </c>
      <c r="D33" s="8">
        <v>3.26</v>
      </c>
      <c r="E33" s="12">
        <v>36</v>
      </c>
      <c r="F33" s="8">
        <v>2.48</v>
      </c>
      <c r="G33" s="12">
        <v>37</v>
      </c>
      <c r="H33" s="8">
        <v>4.8499999999999996</v>
      </c>
      <c r="I33" s="12">
        <v>0</v>
      </c>
    </row>
    <row r="34" spans="2:9" ht="15" customHeight="1" x14ac:dyDescent="0.2">
      <c r="B34" t="s">
        <v>67</v>
      </c>
      <c r="C34" s="12">
        <v>57</v>
      </c>
      <c r="D34" s="8">
        <v>2.5499999999999998</v>
      </c>
      <c r="E34" s="12">
        <v>40</v>
      </c>
      <c r="F34" s="8">
        <v>2.75</v>
      </c>
      <c r="G34" s="12">
        <v>16</v>
      </c>
      <c r="H34" s="8">
        <v>2.1</v>
      </c>
      <c r="I34" s="12">
        <v>0</v>
      </c>
    </row>
    <row r="35" spans="2:9" ht="15" customHeight="1" x14ac:dyDescent="0.2">
      <c r="B35" t="s">
        <v>57</v>
      </c>
      <c r="C35" s="12">
        <v>56</v>
      </c>
      <c r="D35" s="8">
        <v>2.5</v>
      </c>
      <c r="E35" s="12">
        <v>39</v>
      </c>
      <c r="F35" s="8">
        <v>2.68</v>
      </c>
      <c r="G35" s="12">
        <v>17</v>
      </c>
      <c r="H35" s="8">
        <v>2.23</v>
      </c>
      <c r="I35" s="12">
        <v>0</v>
      </c>
    </row>
    <row r="36" spans="2:9" ht="15" customHeight="1" x14ac:dyDescent="0.2">
      <c r="B36" t="s">
        <v>59</v>
      </c>
      <c r="C36" s="12">
        <v>52</v>
      </c>
      <c r="D36" s="8">
        <v>2.3199999999999998</v>
      </c>
      <c r="E36" s="12">
        <v>28</v>
      </c>
      <c r="F36" s="8">
        <v>1.93</v>
      </c>
      <c r="G36" s="12">
        <v>24</v>
      </c>
      <c r="H36" s="8">
        <v>3.15</v>
      </c>
      <c r="I36" s="12">
        <v>0</v>
      </c>
    </row>
    <row r="37" spans="2:9" ht="15" customHeight="1" x14ac:dyDescent="0.2">
      <c r="B37" t="s">
        <v>63</v>
      </c>
      <c r="C37" s="12">
        <v>52</v>
      </c>
      <c r="D37" s="8">
        <v>2.3199999999999998</v>
      </c>
      <c r="E37" s="12">
        <v>38</v>
      </c>
      <c r="F37" s="8">
        <v>2.62</v>
      </c>
      <c r="G37" s="12">
        <v>13</v>
      </c>
      <c r="H37" s="8">
        <v>1.7</v>
      </c>
      <c r="I37" s="12">
        <v>0</v>
      </c>
    </row>
    <row r="38" spans="2:9" ht="15" customHeight="1" x14ac:dyDescent="0.2">
      <c r="B38" t="s">
        <v>70</v>
      </c>
      <c r="C38" s="12">
        <v>36</v>
      </c>
      <c r="D38" s="8">
        <v>1.61</v>
      </c>
      <c r="E38" s="12">
        <v>29</v>
      </c>
      <c r="F38" s="8">
        <v>2</v>
      </c>
      <c r="G38" s="12">
        <v>7</v>
      </c>
      <c r="H38" s="8">
        <v>0.92</v>
      </c>
      <c r="I38" s="12">
        <v>0</v>
      </c>
    </row>
    <row r="39" spans="2:9" ht="15" customHeight="1" x14ac:dyDescent="0.2">
      <c r="B39" t="s">
        <v>64</v>
      </c>
      <c r="C39" s="12">
        <v>35</v>
      </c>
      <c r="D39" s="8">
        <v>1.56</v>
      </c>
      <c r="E39" s="12">
        <v>17</v>
      </c>
      <c r="F39" s="8">
        <v>1.17</v>
      </c>
      <c r="G39" s="12">
        <v>18</v>
      </c>
      <c r="H39" s="8">
        <v>2.36</v>
      </c>
      <c r="I39" s="12">
        <v>0</v>
      </c>
    </row>
    <row r="40" spans="2:9" ht="15" customHeight="1" x14ac:dyDescent="0.2">
      <c r="B40" t="s">
        <v>55</v>
      </c>
      <c r="C40" s="12">
        <v>32</v>
      </c>
      <c r="D40" s="8">
        <v>1.43</v>
      </c>
      <c r="E40" s="12">
        <v>21</v>
      </c>
      <c r="F40" s="8">
        <v>1.45</v>
      </c>
      <c r="G40" s="12">
        <v>11</v>
      </c>
      <c r="H40" s="8">
        <v>1.44</v>
      </c>
      <c r="I40" s="12">
        <v>0</v>
      </c>
    </row>
    <row r="41" spans="2:9" ht="15" customHeight="1" x14ac:dyDescent="0.2">
      <c r="B41" t="s">
        <v>62</v>
      </c>
      <c r="C41" s="12">
        <v>31</v>
      </c>
      <c r="D41" s="8">
        <v>1.38</v>
      </c>
      <c r="E41" s="12">
        <v>20</v>
      </c>
      <c r="F41" s="8">
        <v>1.38</v>
      </c>
      <c r="G41" s="12">
        <v>11</v>
      </c>
      <c r="H41" s="8">
        <v>1.44</v>
      </c>
      <c r="I41" s="12">
        <v>0</v>
      </c>
    </row>
    <row r="42" spans="2:9" ht="15" customHeight="1" x14ac:dyDescent="0.2">
      <c r="B42" t="s">
        <v>74</v>
      </c>
      <c r="C42" s="12">
        <v>26</v>
      </c>
      <c r="D42" s="8">
        <v>1.1599999999999999</v>
      </c>
      <c r="E42" s="12">
        <v>9</v>
      </c>
      <c r="F42" s="8">
        <v>0.62</v>
      </c>
      <c r="G42" s="12">
        <v>17</v>
      </c>
      <c r="H42" s="8">
        <v>2.23</v>
      </c>
      <c r="I42" s="12">
        <v>0</v>
      </c>
    </row>
    <row r="43" spans="2:9" ht="15" customHeight="1" x14ac:dyDescent="0.2">
      <c r="B43" t="s">
        <v>73</v>
      </c>
      <c r="C43" s="12">
        <v>23</v>
      </c>
      <c r="D43" s="8">
        <v>1.03</v>
      </c>
      <c r="E43" s="12">
        <v>8</v>
      </c>
      <c r="F43" s="8">
        <v>0.55000000000000004</v>
      </c>
      <c r="G43" s="12">
        <v>15</v>
      </c>
      <c r="H43" s="8">
        <v>1.97</v>
      </c>
      <c r="I43" s="12">
        <v>0</v>
      </c>
    </row>
    <row r="46" spans="2:9" ht="33" customHeight="1" x14ac:dyDescent="0.2">
      <c r="B46" t="s">
        <v>225</v>
      </c>
      <c r="C46" s="10" t="s">
        <v>44</v>
      </c>
      <c r="D46" s="10" t="s">
        <v>45</v>
      </c>
      <c r="E46" s="10" t="s">
        <v>46</v>
      </c>
      <c r="F46" s="10" t="s">
        <v>47</v>
      </c>
      <c r="G46" s="10" t="s">
        <v>48</v>
      </c>
      <c r="H46" s="10" t="s">
        <v>49</v>
      </c>
      <c r="I46" s="10" t="s">
        <v>50</v>
      </c>
    </row>
    <row r="47" spans="2:9" ht="15" customHeight="1" x14ac:dyDescent="0.2">
      <c r="B47" t="s">
        <v>135</v>
      </c>
      <c r="C47" s="12">
        <v>130</v>
      </c>
      <c r="D47" s="8">
        <v>5.81</v>
      </c>
      <c r="E47" s="12">
        <v>110</v>
      </c>
      <c r="F47" s="8">
        <v>7.57</v>
      </c>
      <c r="G47" s="12">
        <v>20</v>
      </c>
      <c r="H47" s="8">
        <v>2.62</v>
      </c>
      <c r="I47" s="12">
        <v>0</v>
      </c>
    </row>
    <row r="48" spans="2:9" ht="15" customHeight="1" x14ac:dyDescent="0.2">
      <c r="B48" t="s">
        <v>123</v>
      </c>
      <c r="C48" s="12">
        <v>97</v>
      </c>
      <c r="D48" s="8">
        <v>4.33</v>
      </c>
      <c r="E48" s="12">
        <v>86</v>
      </c>
      <c r="F48" s="8">
        <v>5.92</v>
      </c>
      <c r="G48" s="12">
        <v>11</v>
      </c>
      <c r="H48" s="8">
        <v>1.44</v>
      </c>
      <c r="I48" s="12">
        <v>0</v>
      </c>
    </row>
    <row r="49" spans="2:9" ht="15" customHeight="1" x14ac:dyDescent="0.2">
      <c r="B49" t="s">
        <v>120</v>
      </c>
      <c r="C49" s="12">
        <v>85</v>
      </c>
      <c r="D49" s="8">
        <v>3.8</v>
      </c>
      <c r="E49" s="12">
        <v>75</v>
      </c>
      <c r="F49" s="8">
        <v>5.16</v>
      </c>
      <c r="G49" s="12">
        <v>10</v>
      </c>
      <c r="H49" s="8">
        <v>1.31</v>
      </c>
      <c r="I49" s="12">
        <v>0</v>
      </c>
    </row>
    <row r="50" spans="2:9" ht="15" customHeight="1" x14ac:dyDescent="0.2">
      <c r="B50" t="s">
        <v>119</v>
      </c>
      <c r="C50" s="12">
        <v>70</v>
      </c>
      <c r="D50" s="8">
        <v>3.13</v>
      </c>
      <c r="E50" s="12">
        <v>63</v>
      </c>
      <c r="F50" s="8">
        <v>4.34</v>
      </c>
      <c r="G50" s="12">
        <v>7</v>
      </c>
      <c r="H50" s="8">
        <v>0.92</v>
      </c>
      <c r="I50" s="12">
        <v>0</v>
      </c>
    </row>
    <row r="51" spans="2:9" ht="15" customHeight="1" x14ac:dyDescent="0.2">
      <c r="B51" t="s">
        <v>121</v>
      </c>
      <c r="C51" s="12">
        <v>58</v>
      </c>
      <c r="D51" s="8">
        <v>2.59</v>
      </c>
      <c r="E51" s="12">
        <v>57</v>
      </c>
      <c r="F51" s="8">
        <v>3.92</v>
      </c>
      <c r="G51" s="12">
        <v>1</v>
      </c>
      <c r="H51" s="8">
        <v>0.13</v>
      </c>
      <c r="I51" s="12">
        <v>0</v>
      </c>
    </row>
    <row r="52" spans="2:9" ht="15" customHeight="1" x14ac:dyDescent="0.2">
      <c r="B52" t="s">
        <v>115</v>
      </c>
      <c r="C52" s="12">
        <v>53</v>
      </c>
      <c r="D52" s="8">
        <v>2.37</v>
      </c>
      <c r="E52" s="12">
        <v>29</v>
      </c>
      <c r="F52" s="8">
        <v>2</v>
      </c>
      <c r="G52" s="12">
        <v>23</v>
      </c>
      <c r="H52" s="8">
        <v>3.01</v>
      </c>
      <c r="I52" s="12">
        <v>0</v>
      </c>
    </row>
    <row r="53" spans="2:9" ht="15" customHeight="1" x14ac:dyDescent="0.2">
      <c r="B53" t="s">
        <v>122</v>
      </c>
      <c r="C53" s="12">
        <v>53</v>
      </c>
      <c r="D53" s="8">
        <v>2.37</v>
      </c>
      <c r="E53" s="12">
        <v>48</v>
      </c>
      <c r="F53" s="8">
        <v>3.3</v>
      </c>
      <c r="G53" s="12">
        <v>5</v>
      </c>
      <c r="H53" s="8">
        <v>0.66</v>
      </c>
      <c r="I53" s="12">
        <v>0</v>
      </c>
    </row>
    <row r="54" spans="2:9" ht="15" customHeight="1" x14ac:dyDescent="0.2">
      <c r="B54" t="s">
        <v>125</v>
      </c>
      <c r="C54" s="12">
        <v>51</v>
      </c>
      <c r="D54" s="8">
        <v>2.2799999999999998</v>
      </c>
      <c r="E54" s="12">
        <v>48</v>
      </c>
      <c r="F54" s="8">
        <v>3.3</v>
      </c>
      <c r="G54" s="12">
        <v>3</v>
      </c>
      <c r="H54" s="8">
        <v>0.39</v>
      </c>
      <c r="I54" s="12">
        <v>0</v>
      </c>
    </row>
    <row r="55" spans="2:9" ht="15" customHeight="1" x14ac:dyDescent="0.2">
      <c r="B55" t="s">
        <v>107</v>
      </c>
      <c r="C55" s="12">
        <v>46</v>
      </c>
      <c r="D55" s="8">
        <v>2.0499999999999998</v>
      </c>
      <c r="E55" s="12">
        <v>10</v>
      </c>
      <c r="F55" s="8">
        <v>0.69</v>
      </c>
      <c r="G55" s="12">
        <v>36</v>
      </c>
      <c r="H55" s="8">
        <v>4.72</v>
      </c>
      <c r="I55" s="12">
        <v>0</v>
      </c>
    </row>
    <row r="56" spans="2:9" ht="15" customHeight="1" x14ac:dyDescent="0.2">
      <c r="B56" t="s">
        <v>116</v>
      </c>
      <c r="C56" s="12">
        <v>39</v>
      </c>
      <c r="D56" s="8">
        <v>1.74</v>
      </c>
      <c r="E56" s="12">
        <v>29</v>
      </c>
      <c r="F56" s="8">
        <v>2</v>
      </c>
      <c r="G56" s="12">
        <v>9</v>
      </c>
      <c r="H56" s="8">
        <v>1.18</v>
      </c>
      <c r="I56" s="12">
        <v>0</v>
      </c>
    </row>
    <row r="57" spans="2:9" ht="15" customHeight="1" x14ac:dyDescent="0.2">
      <c r="B57" t="s">
        <v>108</v>
      </c>
      <c r="C57" s="12">
        <v>36</v>
      </c>
      <c r="D57" s="8">
        <v>1.61</v>
      </c>
      <c r="E57" s="12">
        <v>14</v>
      </c>
      <c r="F57" s="8">
        <v>0.96</v>
      </c>
      <c r="G57" s="12">
        <v>22</v>
      </c>
      <c r="H57" s="8">
        <v>2.88</v>
      </c>
      <c r="I57" s="12">
        <v>0</v>
      </c>
    </row>
    <row r="58" spans="2:9" ht="15" customHeight="1" x14ac:dyDescent="0.2">
      <c r="B58" t="s">
        <v>126</v>
      </c>
      <c r="C58" s="12">
        <v>36</v>
      </c>
      <c r="D58" s="8">
        <v>1.61</v>
      </c>
      <c r="E58" s="12">
        <v>29</v>
      </c>
      <c r="F58" s="8">
        <v>2</v>
      </c>
      <c r="G58" s="12">
        <v>7</v>
      </c>
      <c r="H58" s="8">
        <v>0.92</v>
      </c>
      <c r="I58" s="12">
        <v>0</v>
      </c>
    </row>
    <row r="59" spans="2:9" ht="15" customHeight="1" x14ac:dyDescent="0.2">
      <c r="B59" t="s">
        <v>109</v>
      </c>
      <c r="C59" s="12">
        <v>35</v>
      </c>
      <c r="D59" s="8">
        <v>1.56</v>
      </c>
      <c r="E59" s="12">
        <v>24</v>
      </c>
      <c r="F59" s="8">
        <v>1.65</v>
      </c>
      <c r="G59" s="12">
        <v>11</v>
      </c>
      <c r="H59" s="8">
        <v>1.44</v>
      </c>
      <c r="I59" s="12">
        <v>0</v>
      </c>
    </row>
    <row r="60" spans="2:9" ht="15" customHeight="1" x14ac:dyDescent="0.2">
      <c r="B60" t="s">
        <v>110</v>
      </c>
      <c r="C60" s="12">
        <v>34</v>
      </c>
      <c r="D60" s="8">
        <v>1.52</v>
      </c>
      <c r="E60" s="12">
        <v>18</v>
      </c>
      <c r="F60" s="8">
        <v>1.24</v>
      </c>
      <c r="G60" s="12">
        <v>16</v>
      </c>
      <c r="H60" s="8">
        <v>2.1</v>
      </c>
      <c r="I60" s="12">
        <v>0</v>
      </c>
    </row>
    <row r="61" spans="2:9" ht="15" customHeight="1" x14ac:dyDescent="0.2">
      <c r="B61" t="s">
        <v>118</v>
      </c>
      <c r="C61" s="12">
        <v>34</v>
      </c>
      <c r="D61" s="8">
        <v>1.52</v>
      </c>
      <c r="E61" s="12">
        <v>28</v>
      </c>
      <c r="F61" s="8">
        <v>1.93</v>
      </c>
      <c r="G61" s="12">
        <v>6</v>
      </c>
      <c r="H61" s="8">
        <v>0.79</v>
      </c>
      <c r="I61" s="12">
        <v>0</v>
      </c>
    </row>
    <row r="62" spans="2:9" ht="15" customHeight="1" x14ac:dyDescent="0.2">
      <c r="B62" t="s">
        <v>136</v>
      </c>
      <c r="C62" s="12">
        <v>34</v>
      </c>
      <c r="D62" s="8">
        <v>1.52</v>
      </c>
      <c r="E62" s="12">
        <v>33</v>
      </c>
      <c r="F62" s="8">
        <v>2.27</v>
      </c>
      <c r="G62" s="12">
        <v>0</v>
      </c>
      <c r="H62" s="8">
        <v>0</v>
      </c>
      <c r="I62" s="12">
        <v>1</v>
      </c>
    </row>
    <row r="63" spans="2:9" ht="15" customHeight="1" x14ac:dyDescent="0.2">
      <c r="B63" t="s">
        <v>134</v>
      </c>
      <c r="C63" s="12">
        <v>33</v>
      </c>
      <c r="D63" s="8">
        <v>1.47</v>
      </c>
      <c r="E63" s="12">
        <v>18</v>
      </c>
      <c r="F63" s="8">
        <v>1.24</v>
      </c>
      <c r="G63" s="12">
        <v>15</v>
      </c>
      <c r="H63" s="8">
        <v>1.97</v>
      </c>
      <c r="I63" s="12">
        <v>0</v>
      </c>
    </row>
    <row r="64" spans="2:9" ht="15" customHeight="1" x14ac:dyDescent="0.2">
      <c r="B64" t="s">
        <v>124</v>
      </c>
      <c r="C64" s="12">
        <v>33</v>
      </c>
      <c r="D64" s="8">
        <v>1.47</v>
      </c>
      <c r="E64" s="12">
        <v>24</v>
      </c>
      <c r="F64" s="8">
        <v>1.65</v>
      </c>
      <c r="G64" s="12">
        <v>9</v>
      </c>
      <c r="H64" s="8">
        <v>1.18</v>
      </c>
      <c r="I64" s="12">
        <v>0</v>
      </c>
    </row>
    <row r="65" spans="2:9" ht="15" customHeight="1" x14ac:dyDescent="0.2">
      <c r="B65" t="s">
        <v>114</v>
      </c>
      <c r="C65" s="12">
        <v>32</v>
      </c>
      <c r="D65" s="8">
        <v>1.43</v>
      </c>
      <c r="E65" s="12">
        <v>23</v>
      </c>
      <c r="F65" s="8">
        <v>1.58</v>
      </c>
      <c r="G65" s="12">
        <v>9</v>
      </c>
      <c r="H65" s="8">
        <v>1.18</v>
      </c>
      <c r="I65" s="12">
        <v>0</v>
      </c>
    </row>
    <row r="66" spans="2:9" ht="15" customHeight="1" x14ac:dyDescent="0.2">
      <c r="B66" t="s">
        <v>112</v>
      </c>
      <c r="C66" s="12">
        <v>30</v>
      </c>
      <c r="D66" s="8">
        <v>1.34</v>
      </c>
      <c r="E66" s="12">
        <v>14</v>
      </c>
      <c r="F66" s="8">
        <v>0.96</v>
      </c>
      <c r="G66" s="12">
        <v>16</v>
      </c>
      <c r="H66" s="8">
        <v>2.1</v>
      </c>
      <c r="I66" s="12">
        <v>0</v>
      </c>
    </row>
    <row r="67" spans="2:9" ht="15" customHeight="1" x14ac:dyDescent="0.2">
      <c r="B67" t="s">
        <v>133</v>
      </c>
      <c r="C67" s="12">
        <v>30</v>
      </c>
      <c r="D67" s="8">
        <v>1.34</v>
      </c>
      <c r="E67" s="12">
        <v>20</v>
      </c>
      <c r="F67" s="8">
        <v>1.38</v>
      </c>
      <c r="G67" s="12">
        <v>10</v>
      </c>
      <c r="H67" s="8">
        <v>1.31</v>
      </c>
      <c r="I67" s="12">
        <v>0</v>
      </c>
    </row>
    <row r="69" spans="2:9" ht="15" customHeight="1" x14ac:dyDescent="0.2">
      <c r="B69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2167E-118A-4B78-8F1D-A90616F1507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229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29</v>
      </c>
      <c r="C6" s="12">
        <v>159</v>
      </c>
      <c r="D6" s="8">
        <v>13.09</v>
      </c>
      <c r="E6" s="12">
        <v>86</v>
      </c>
      <c r="F6" s="8">
        <v>10.64</v>
      </c>
      <c r="G6" s="12">
        <v>73</v>
      </c>
      <c r="H6" s="8">
        <v>18.579999999999998</v>
      </c>
      <c r="I6" s="12">
        <v>0</v>
      </c>
    </row>
    <row r="7" spans="2:9" ht="15" customHeight="1" x14ac:dyDescent="0.2">
      <c r="B7" t="s">
        <v>30</v>
      </c>
      <c r="C7" s="12">
        <v>247</v>
      </c>
      <c r="D7" s="8">
        <v>20.329999999999998</v>
      </c>
      <c r="E7" s="12">
        <v>134</v>
      </c>
      <c r="F7" s="8">
        <v>16.579999999999998</v>
      </c>
      <c r="G7" s="12">
        <v>113</v>
      </c>
      <c r="H7" s="8">
        <v>28.75</v>
      </c>
      <c r="I7" s="12">
        <v>0</v>
      </c>
    </row>
    <row r="8" spans="2:9" ht="15" customHeight="1" x14ac:dyDescent="0.2">
      <c r="B8" t="s">
        <v>31</v>
      </c>
      <c r="C8" s="12">
        <v>4</v>
      </c>
      <c r="D8" s="8">
        <v>0.33</v>
      </c>
      <c r="E8" s="12">
        <v>0</v>
      </c>
      <c r="F8" s="8">
        <v>0</v>
      </c>
      <c r="G8" s="12">
        <v>4</v>
      </c>
      <c r="H8" s="8">
        <v>1.02</v>
      </c>
      <c r="I8" s="12">
        <v>0</v>
      </c>
    </row>
    <row r="9" spans="2:9" ht="15" customHeight="1" x14ac:dyDescent="0.2">
      <c r="B9" t="s">
        <v>32</v>
      </c>
      <c r="C9" s="12">
        <v>10</v>
      </c>
      <c r="D9" s="8">
        <v>0.82</v>
      </c>
      <c r="E9" s="12">
        <v>1</v>
      </c>
      <c r="F9" s="8">
        <v>0.12</v>
      </c>
      <c r="G9" s="12">
        <v>9</v>
      </c>
      <c r="H9" s="8">
        <v>2.29</v>
      </c>
      <c r="I9" s="12">
        <v>0</v>
      </c>
    </row>
    <row r="10" spans="2:9" ht="15" customHeight="1" x14ac:dyDescent="0.2">
      <c r="B10" t="s">
        <v>33</v>
      </c>
      <c r="C10" s="12">
        <v>12</v>
      </c>
      <c r="D10" s="8">
        <v>0.99</v>
      </c>
      <c r="E10" s="12">
        <v>2</v>
      </c>
      <c r="F10" s="8">
        <v>0.25</v>
      </c>
      <c r="G10" s="12">
        <v>10</v>
      </c>
      <c r="H10" s="8">
        <v>2.54</v>
      </c>
      <c r="I10" s="12">
        <v>0</v>
      </c>
    </row>
    <row r="11" spans="2:9" ht="15" customHeight="1" x14ac:dyDescent="0.2">
      <c r="B11" t="s">
        <v>34</v>
      </c>
      <c r="C11" s="12">
        <v>217</v>
      </c>
      <c r="D11" s="8">
        <v>17.86</v>
      </c>
      <c r="E11" s="12">
        <v>141</v>
      </c>
      <c r="F11" s="8">
        <v>17.45</v>
      </c>
      <c r="G11" s="12">
        <v>74</v>
      </c>
      <c r="H11" s="8">
        <v>18.829999999999998</v>
      </c>
      <c r="I11" s="12">
        <v>2</v>
      </c>
    </row>
    <row r="12" spans="2:9" ht="15" customHeight="1" x14ac:dyDescent="0.2">
      <c r="B12" t="s">
        <v>35</v>
      </c>
      <c r="C12" s="12">
        <v>4</v>
      </c>
      <c r="D12" s="8">
        <v>0.33</v>
      </c>
      <c r="E12" s="12">
        <v>0</v>
      </c>
      <c r="F12" s="8">
        <v>0</v>
      </c>
      <c r="G12" s="12">
        <v>4</v>
      </c>
      <c r="H12" s="8">
        <v>1.02</v>
      </c>
      <c r="I12" s="12">
        <v>0</v>
      </c>
    </row>
    <row r="13" spans="2:9" ht="15" customHeight="1" x14ac:dyDescent="0.2">
      <c r="B13" t="s">
        <v>36</v>
      </c>
      <c r="C13" s="12">
        <v>133</v>
      </c>
      <c r="D13" s="8">
        <v>10.95</v>
      </c>
      <c r="E13" s="12">
        <v>103</v>
      </c>
      <c r="F13" s="8">
        <v>12.75</v>
      </c>
      <c r="G13" s="12">
        <v>30</v>
      </c>
      <c r="H13" s="8">
        <v>7.63</v>
      </c>
      <c r="I13" s="12">
        <v>0</v>
      </c>
    </row>
    <row r="14" spans="2:9" ht="15" customHeight="1" x14ac:dyDescent="0.2">
      <c r="B14" t="s">
        <v>37</v>
      </c>
      <c r="C14" s="12">
        <v>49</v>
      </c>
      <c r="D14" s="8">
        <v>4.03</v>
      </c>
      <c r="E14" s="12">
        <v>35</v>
      </c>
      <c r="F14" s="8">
        <v>4.33</v>
      </c>
      <c r="G14" s="12">
        <v>14</v>
      </c>
      <c r="H14" s="8">
        <v>3.56</v>
      </c>
      <c r="I14" s="12">
        <v>0</v>
      </c>
    </row>
    <row r="15" spans="2:9" ht="15" customHeight="1" x14ac:dyDescent="0.2">
      <c r="B15" t="s">
        <v>38</v>
      </c>
      <c r="C15" s="12">
        <v>132</v>
      </c>
      <c r="D15" s="8">
        <v>10.86</v>
      </c>
      <c r="E15" s="12">
        <v>118</v>
      </c>
      <c r="F15" s="8">
        <v>14.6</v>
      </c>
      <c r="G15" s="12">
        <v>13</v>
      </c>
      <c r="H15" s="8">
        <v>3.31</v>
      </c>
      <c r="I15" s="12">
        <v>0</v>
      </c>
    </row>
    <row r="16" spans="2:9" ht="15" customHeight="1" x14ac:dyDescent="0.2">
      <c r="B16" t="s">
        <v>39</v>
      </c>
      <c r="C16" s="12">
        <v>126</v>
      </c>
      <c r="D16" s="8">
        <v>10.37</v>
      </c>
      <c r="E16" s="12">
        <v>102</v>
      </c>
      <c r="F16" s="8">
        <v>12.62</v>
      </c>
      <c r="G16" s="12">
        <v>24</v>
      </c>
      <c r="H16" s="8">
        <v>6.11</v>
      </c>
      <c r="I16" s="12">
        <v>0</v>
      </c>
    </row>
    <row r="17" spans="2:9" ht="15" customHeight="1" x14ac:dyDescent="0.2">
      <c r="B17" t="s">
        <v>40</v>
      </c>
      <c r="C17" s="12">
        <v>38</v>
      </c>
      <c r="D17" s="8">
        <v>3.13</v>
      </c>
      <c r="E17" s="12">
        <v>31</v>
      </c>
      <c r="F17" s="8">
        <v>3.84</v>
      </c>
      <c r="G17" s="12">
        <v>6</v>
      </c>
      <c r="H17" s="8">
        <v>1.53</v>
      </c>
      <c r="I17" s="12">
        <v>0</v>
      </c>
    </row>
    <row r="18" spans="2:9" ht="15" customHeight="1" x14ac:dyDescent="0.2">
      <c r="B18" t="s">
        <v>41</v>
      </c>
      <c r="C18" s="12">
        <v>44</v>
      </c>
      <c r="D18" s="8">
        <v>3.62</v>
      </c>
      <c r="E18" s="12">
        <v>36</v>
      </c>
      <c r="F18" s="8">
        <v>4.46</v>
      </c>
      <c r="G18" s="12">
        <v>5</v>
      </c>
      <c r="H18" s="8">
        <v>1.27</v>
      </c>
      <c r="I18" s="12">
        <v>3</v>
      </c>
    </row>
    <row r="19" spans="2:9" ht="15" customHeight="1" x14ac:dyDescent="0.2">
      <c r="B19" t="s">
        <v>42</v>
      </c>
      <c r="C19" s="12">
        <v>40</v>
      </c>
      <c r="D19" s="8">
        <v>3.29</v>
      </c>
      <c r="E19" s="12">
        <v>19</v>
      </c>
      <c r="F19" s="8">
        <v>2.35</v>
      </c>
      <c r="G19" s="12">
        <v>14</v>
      </c>
      <c r="H19" s="8">
        <v>3.56</v>
      </c>
      <c r="I19" s="12">
        <v>0</v>
      </c>
    </row>
    <row r="20" spans="2:9" ht="15" customHeight="1" x14ac:dyDescent="0.2">
      <c r="B20" s="9" t="s">
        <v>223</v>
      </c>
      <c r="C20" s="12">
        <f>SUM(LTBL_19204[総数／事業所数])</f>
        <v>1215</v>
      </c>
      <c r="E20" s="12">
        <f>SUBTOTAL(109,LTBL_19204[個人／事業所数])</f>
        <v>808</v>
      </c>
      <c r="G20" s="12">
        <f>SUBTOTAL(109,LTBL_19204[法人／事業所数])</f>
        <v>393</v>
      </c>
      <c r="I20" s="12">
        <f>SUBTOTAL(109,LTBL_19204[法人以外の団体／事業所数])</f>
        <v>5</v>
      </c>
    </row>
    <row r="21" spans="2:9" ht="15" customHeight="1" x14ac:dyDescent="0.2">
      <c r="E21" s="11">
        <f>LTBL_19204[[#Totals],[個人／事業所数]]/LTBL_19204[[#Totals],[総数／事業所数]]</f>
        <v>0.66502057613168719</v>
      </c>
      <c r="G21" s="11">
        <f>LTBL_19204[[#Totals],[法人／事業所数]]/LTBL_19204[[#Totals],[総数／事業所数]]</f>
        <v>0.32345679012345679</v>
      </c>
      <c r="I21" s="11">
        <f>LTBL_19204[[#Totals],[法人以外の団体／事業所数]]/LTBL_19204[[#Totals],[総数／事業所数]]</f>
        <v>4.11522633744856E-3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61</v>
      </c>
      <c r="C24" s="12">
        <v>117</v>
      </c>
      <c r="D24" s="8">
        <v>9.6300000000000008</v>
      </c>
      <c r="E24" s="12">
        <v>97</v>
      </c>
      <c r="F24" s="8">
        <v>12</v>
      </c>
      <c r="G24" s="12">
        <v>20</v>
      </c>
      <c r="H24" s="8">
        <v>5.09</v>
      </c>
      <c r="I24" s="12">
        <v>0</v>
      </c>
    </row>
    <row r="25" spans="2:9" ht="15" customHeight="1" x14ac:dyDescent="0.2">
      <c r="B25" t="s">
        <v>65</v>
      </c>
      <c r="C25" s="12">
        <v>109</v>
      </c>
      <c r="D25" s="8">
        <v>8.9700000000000006</v>
      </c>
      <c r="E25" s="12">
        <v>106</v>
      </c>
      <c r="F25" s="8">
        <v>13.12</v>
      </c>
      <c r="G25" s="12">
        <v>3</v>
      </c>
      <c r="H25" s="8">
        <v>0.76</v>
      </c>
      <c r="I25" s="12">
        <v>0</v>
      </c>
    </row>
    <row r="26" spans="2:9" ht="15" customHeight="1" x14ac:dyDescent="0.2">
      <c r="B26" t="s">
        <v>66</v>
      </c>
      <c r="C26" s="12">
        <v>108</v>
      </c>
      <c r="D26" s="8">
        <v>8.89</v>
      </c>
      <c r="E26" s="12">
        <v>92</v>
      </c>
      <c r="F26" s="8">
        <v>11.39</v>
      </c>
      <c r="G26" s="12">
        <v>16</v>
      </c>
      <c r="H26" s="8">
        <v>4.07</v>
      </c>
      <c r="I26" s="12">
        <v>0</v>
      </c>
    </row>
    <row r="27" spans="2:9" ht="15" customHeight="1" x14ac:dyDescent="0.2">
      <c r="B27" t="s">
        <v>60</v>
      </c>
      <c r="C27" s="12">
        <v>72</v>
      </c>
      <c r="D27" s="8">
        <v>5.93</v>
      </c>
      <c r="E27" s="12">
        <v>49</v>
      </c>
      <c r="F27" s="8">
        <v>6.06</v>
      </c>
      <c r="G27" s="12">
        <v>23</v>
      </c>
      <c r="H27" s="8">
        <v>5.85</v>
      </c>
      <c r="I27" s="12">
        <v>0</v>
      </c>
    </row>
    <row r="28" spans="2:9" ht="15" customHeight="1" x14ac:dyDescent="0.2">
      <c r="B28" t="s">
        <v>51</v>
      </c>
      <c r="C28" s="12">
        <v>68</v>
      </c>
      <c r="D28" s="8">
        <v>5.6</v>
      </c>
      <c r="E28" s="12">
        <v>33</v>
      </c>
      <c r="F28" s="8">
        <v>4.08</v>
      </c>
      <c r="G28" s="12">
        <v>35</v>
      </c>
      <c r="H28" s="8">
        <v>8.91</v>
      </c>
      <c r="I28" s="12">
        <v>0</v>
      </c>
    </row>
    <row r="29" spans="2:9" ht="15" customHeight="1" x14ac:dyDescent="0.2">
      <c r="B29" t="s">
        <v>52</v>
      </c>
      <c r="C29" s="12">
        <v>62</v>
      </c>
      <c r="D29" s="8">
        <v>5.0999999999999996</v>
      </c>
      <c r="E29" s="12">
        <v>40</v>
      </c>
      <c r="F29" s="8">
        <v>4.95</v>
      </c>
      <c r="G29" s="12">
        <v>22</v>
      </c>
      <c r="H29" s="8">
        <v>5.6</v>
      </c>
      <c r="I29" s="12">
        <v>0</v>
      </c>
    </row>
    <row r="30" spans="2:9" ht="15" customHeight="1" x14ac:dyDescent="0.2">
      <c r="B30" t="s">
        <v>77</v>
      </c>
      <c r="C30" s="12">
        <v>53</v>
      </c>
      <c r="D30" s="8">
        <v>4.3600000000000003</v>
      </c>
      <c r="E30" s="12">
        <v>31</v>
      </c>
      <c r="F30" s="8">
        <v>3.84</v>
      </c>
      <c r="G30" s="12">
        <v>22</v>
      </c>
      <c r="H30" s="8">
        <v>5.6</v>
      </c>
      <c r="I30" s="12">
        <v>0</v>
      </c>
    </row>
    <row r="31" spans="2:9" ht="15" customHeight="1" x14ac:dyDescent="0.2">
      <c r="B31" t="s">
        <v>58</v>
      </c>
      <c r="C31" s="12">
        <v>42</v>
      </c>
      <c r="D31" s="8">
        <v>3.46</v>
      </c>
      <c r="E31" s="12">
        <v>32</v>
      </c>
      <c r="F31" s="8">
        <v>3.96</v>
      </c>
      <c r="G31" s="12">
        <v>8</v>
      </c>
      <c r="H31" s="8">
        <v>2.04</v>
      </c>
      <c r="I31" s="12">
        <v>2</v>
      </c>
    </row>
    <row r="32" spans="2:9" ht="15" customHeight="1" x14ac:dyDescent="0.2">
      <c r="B32" t="s">
        <v>67</v>
      </c>
      <c r="C32" s="12">
        <v>38</v>
      </c>
      <c r="D32" s="8">
        <v>3.13</v>
      </c>
      <c r="E32" s="12">
        <v>31</v>
      </c>
      <c r="F32" s="8">
        <v>3.84</v>
      </c>
      <c r="G32" s="12">
        <v>6</v>
      </c>
      <c r="H32" s="8">
        <v>1.53</v>
      </c>
      <c r="I32" s="12">
        <v>0</v>
      </c>
    </row>
    <row r="33" spans="2:9" ht="15" customHeight="1" x14ac:dyDescent="0.2">
      <c r="B33" t="s">
        <v>75</v>
      </c>
      <c r="C33" s="12">
        <v>36</v>
      </c>
      <c r="D33" s="8">
        <v>2.96</v>
      </c>
      <c r="E33" s="12">
        <v>14</v>
      </c>
      <c r="F33" s="8">
        <v>1.73</v>
      </c>
      <c r="G33" s="12">
        <v>22</v>
      </c>
      <c r="H33" s="8">
        <v>5.6</v>
      </c>
      <c r="I33" s="12">
        <v>0</v>
      </c>
    </row>
    <row r="34" spans="2:9" ht="15" customHeight="1" x14ac:dyDescent="0.2">
      <c r="B34" t="s">
        <v>68</v>
      </c>
      <c r="C34" s="12">
        <v>36</v>
      </c>
      <c r="D34" s="8">
        <v>2.96</v>
      </c>
      <c r="E34" s="12">
        <v>36</v>
      </c>
      <c r="F34" s="8">
        <v>4.46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53</v>
      </c>
      <c r="C35" s="12">
        <v>29</v>
      </c>
      <c r="D35" s="8">
        <v>2.39</v>
      </c>
      <c r="E35" s="12">
        <v>13</v>
      </c>
      <c r="F35" s="8">
        <v>1.61</v>
      </c>
      <c r="G35" s="12">
        <v>16</v>
      </c>
      <c r="H35" s="8">
        <v>4.07</v>
      </c>
      <c r="I35" s="12">
        <v>0</v>
      </c>
    </row>
    <row r="36" spans="2:9" ht="15" customHeight="1" x14ac:dyDescent="0.2">
      <c r="B36" t="s">
        <v>59</v>
      </c>
      <c r="C36" s="12">
        <v>27</v>
      </c>
      <c r="D36" s="8">
        <v>2.2200000000000002</v>
      </c>
      <c r="E36" s="12">
        <v>20</v>
      </c>
      <c r="F36" s="8">
        <v>2.48</v>
      </c>
      <c r="G36" s="12">
        <v>7</v>
      </c>
      <c r="H36" s="8">
        <v>1.78</v>
      </c>
      <c r="I36" s="12">
        <v>0</v>
      </c>
    </row>
    <row r="37" spans="2:9" ht="15" customHeight="1" x14ac:dyDescent="0.2">
      <c r="B37" t="s">
        <v>54</v>
      </c>
      <c r="C37" s="12">
        <v>25</v>
      </c>
      <c r="D37" s="8">
        <v>2.06</v>
      </c>
      <c r="E37" s="12">
        <v>19</v>
      </c>
      <c r="F37" s="8">
        <v>2.35</v>
      </c>
      <c r="G37" s="12">
        <v>6</v>
      </c>
      <c r="H37" s="8">
        <v>1.53</v>
      </c>
      <c r="I37" s="12">
        <v>0</v>
      </c>
    </row>
    <row r="38" spans="2:9" ht="15" customHeight="1" x14ac:dyDescent="0.2">
      <c r="B38" t="s">
        <v>57</v>
      </c>
      <c r="C38" s="12">
        <v>25</v>
      </c>
      <c r="D38" s="8">
        <v>2.06</v>
      </c>
      <c r="E38" s="12">
        <v>22</v>
      </c>
      <c r="F38" s="8">
        <v>2.72</v>
      </c>
      <c r="G38" s="12">
        <v>3</v>
      </c>
      <c r="H38" s="8">
        <v>0.76</v>
      </c>
      <c r="I38" s="12">
        <v>0</v>
      </c>
    </row>
    <row r="39" spans="2:9" ht="15" customHeight="1" x14ac:dyDescent="0.2">
      <c r="B39" t="s">
        <v>63</v>
      </c>
      <c r="C39" s="12">
        <v>25</v>
      </c>
      <c r="D39" s="8">
        <v>2.06</v>
      </c>
      <c r="E39" s="12">
        <v>16</v>
      </c>
      <c r="F39" s="8">
        <v>1.98</v>
      </c>
      <c r="G39" s="12">
        <v>9</v>
      </c>
      <c r="H39" s="8">
        <v>2.29</v>
      </c>
      <c r="I39" s="12">
        <v>0</v>
      </c>
    </row>
    <row r="40" spans="2:9" ht="15" customHeight="1" x14ac:dyDescent="0.2">
      <c r="B40" t="s">
        <v>62</v>
      </c>
      <c r="C40" s="12">
        <v>24</v>
      </c>
      <c r="D40" s="8">
        <v>1.98</v>
      </c>
      <c r="E40" s="12">
        <v>19</v>
      </c>
      <c r="F40" s="8">
        <v>2.35</v>
      </c>
      <c r="G40" s="12">
        <v>5</v>
      </c>
      <c r="H40" s="8">
        <v>1.27</v>
      </c>
      <c r="I40" s="12">
        <v>0</v>
      </c>
    </row>
    <row r="41" spans="2:9" ht="15" customHeight="1" x14ac:dyDescent="0.2">
      <c r="B41" t="s">
        <v>70</v>
      </c>
      <c r="C41" s="12">
        <v>19</v>
      </c>
      <c r="D41" s="8">
        <v>1.56</v>
      </c>
      <c r="E41" s="12">
        <v>16</v>
      </c>
      <c r="F41" s="8">
        <v>1.98</v>
      </c>
      <c r="G41" s="12">
        <v>3</v>
      </c>
      <c r="H41" s="8">
        <v>0.76</v>
      </c>
      <c r="I41" s="12">
        <v>0</v>
      </c>
    </row>
    <row r="42" spans="2:9" ht="15" customHeight="1" x14ac:dyDescent="0.2">
      <c r="B42" t="s">
        <v>76</v>
      </c>
      <c r="C42" s="12">
        <v>18</v>
      </c>
      <c r="D42" s="8">
        <v>1.48</v>
      </c>
      <c r="E42" s="12">
        <v>13</v>
      </c>
      <c r="F42" s="8">
        <v>1.61</v>
      </c>
      <c r="G42" s="12">
        <v>5</v>
      </c>
      <c r="H42" s="8">
        <v>1.27</v>
      </c>
      <c r="I42" s="12">
        <v>0</v>
      </c>
    </row>
    <row r="43" spans="2:9" ht="15" customHeight="1" x14ac:dyDescent="0.2">
      <c r="B43" t="s">
        <v>74</v>
      </c>
      <c r="C43" s="12">
        <v>18</v>
      </c>
      <c r="D43" s="8">
        <v>1.48</v>
      </c>
      <c r="E43" s="12">
        <v>8</v>
      </c>
      <c r="F43" s="8">
        <v>0.99</v>
      </c>
      <c r="G43" s="12">
        <v>10</v>
      </c>
      <c r="H43" s="8">
        <v>2.54</v>
      </c>
      <c r="I43" s="12">
        <v>0</v>
      </c>
    </row>
    <row r="46" spans="2:9" ht="33" customHeight="1" x14ac:dyDescent="0.2">
      <c r="B46" t="s">
        <v>225</v>
      </c>
      <c r="C46" s="10" t="s">
        <v>44</v>
      </c>
      <c r="D46" s="10" t="s">
        <v>45</v>
      </c>
      <c r="E46" s="10" t="s">
        <v>46</v>
      </c>
      <c r="F46" s="10" t="s">
        <v>47</v>
      </c>
      <c r="G46" s="10" t="s">
        <v>48</v>
      </c>
      <c r="H46" s="10" t="s">
        <v>49</v>
      </c>
      <c r="I46" s="10" t="s">
        <v>50</v>
      </c>
    </row>
    <row r="47" spans="2:9" ht="15" customHeight="1" x14ac:dyDescent="0.2">
      <c r="B47" t="s">
        <v>115</v>
      </c>
      <c r="C47" s="12">
        <v>100</v>
      </c>
      <c r="D47" s="8">
        <v>8.23</v>
      </c>
      <c r="E47" s="12">
        <v>85</v>
      </c>
      <c r="F47" s="8">
        <v>10.52</v>
      </c>
      <c r="G47" s="12">
        <v>15</v>
      </c>
      <c r="H47" s="8">
        <v>3.82</v>
      </c>
      <c r="I47" s="12">
        <v>0</v>
      </c>
    </row>
    <row r="48" spans="2:9" ht="15" customHeight="1" x14ac:dyDescent="0.2">
      <c r="B48" t="s">
        <v>123</v>
      </c>
      <c r="C48" s="12">
        <v>65</v>
      </c>
      <c r="D48" s="8">
        <v>5.35</v>
      </c>
      <c r="E48" s="12">
        <v>59</v>
      </c>
      <c r="F48" s="8">
        <v>7.3</v>
      </c>
      <c r="G48" s="12">
        <v>6</v>
      </c>
      <c r="H48" s="8">
        <v>1.53</v>
      </c>
      <c r="I48" s="12">
        <v>0</v>
      </c>
    </row>
    <row r="49" spans="2:9" ht="15" customHeight="1" x14ac:dyDescent="0.2">
      <c r="B49" t="s">
        <v>119</v>
      </c>
      <c r="C49" s="12">
        <v>34</v>
      </c>
      <c r="D49" s="8">
        <v>2.8</v>
      </c>
      <c r="E49" s="12">
        <v>31</v>
      </c>
      <c r="F49" s="8">
        <v>3.84</v>
      </c>
      <c r="G49" s="12">
        <v>3</v>
      </c>
      <c r="H49" s="8">
        <v>0.76</v>
      </c>
      <c r="I49" s="12">
        <v>0</v>
      </c>
    </row>
    <row r="50" spans="2:9" ht="15" customHeight="1" x14ac:dyDescent="0.2">
      <c r="B50" t="s">
        <v>124</v>
      </c>
      <c r="C50" s="12">
        <v>29</v>
      </c>
      <c r="D50" s="8">
        <v>2.39</v>
      </c>
      <c r="E50" s="12">
        <v>27</v>
      </c>
      <c r="F50" s="8">
        <v>3.34</v>
      </c>
      <c r="G50" s="12">
        <v>2</v>
      </c>
      <c r="H50" s="8">
        <v>0.51</v>
      </c>
      <c r="I50" s="12">
        <v>0</v>
      </c>
    </row>
    <row r="51" spans="2:9" ht="15" customHeight="1" x14ac:dyDescent="0.2">
      <c r="B51" t="s">
        <v>107</v>
      </c>
      <c r="C51" s="12">
        <v>28</v>
      </c>
      <c r="D51" s="8">
        <v>2.2999999999999998</v>
      </c>
      <c r="E51" s="12">
        <v>9</v>
      </c>
      <c r="F51" s="8">
        <v>1.1100000000000001</v>
      </c>
      <c r="G51" s="12">
        <v>19</v>
      </c>
      <c r="H51" s="8">
        <v>4.83</v>
      </c>
      <c r="I51" s="12">
        <v>0</v>
      </c>
    </row>
    <row r="52" spans="2:9" ht="15" customHeight="1" x14ac:dyDescent="0.2">
      <c r="B52" t="s">
        <v>125</v>
      </c>
      <c r="C52" s="12">
        <v>28</v>
      </c>
      <c r="D52" s="8">
        <v>2.2999999999999998</v>
      </c>
      <c r="E52" s="12">
        <v>28</v>
      </c>
      <c r="F52" s="8">
        <v>3.47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120</v>
      </c>
      <c r="C53" s="12">
        <v>22</v>
      </c>
      <c r="D53" s="8">
        <v>1.81</v>
      </c>
      <c r="E53" s="12">
        <v>22</v>
      </c>
      <c r="F53" s="8">
        <v>2.72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122</v>
      </c>
      <c r="C54" s="12">
        <v>22</v>
      </c>
      <c r="D54" s="8">
        <v>1.81</v>
      </c>
      <c r="E54" s="12">
        <v>22</v>
      </c>
      <c r="F54" s="8">
        <v>2.72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121</v>
      </c>
      <c r="C55" s="12">
        <v>19</v>
      </c>
      <c r="D55" s="8">
        <v>1.56</v>
      </c>
      <c r="E55" s="12">
        <v>19</v>
      </c>
      <c r="F55" s="8">
        <v>2.35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126</v>
      </c>
      <c r="C56" s="12">
        <v>19</v>
      </c>
      <c r="D56" s="8">
        <v>1.56</v>
      </c>
      <c r="E56" s="12">
        <v>16</v>
      </c>
      <c r="F56" s="8">
        <v>1.98</v>
      </c>
      <c r="G56" s="12">
        <v>3</v>
      </c>
      <c r="H56" s="8">
        <v>0.76</v>
      </c>
      <c r="I56" s="12">
        <v>0</v>
      </c>
    </row>
    <row r="57" spans="2:9" ht="15" customHeight="1" x14ac:dyDescent="0.2">
      <c r="B57" t="s">
        <v>139</v>
      </c>
      <c r="C57" s="12">
        <v>17</v>
      </c>
      <c r="D57" s="8">
        <v>1.4</v>
      </c>
      <c r="E57" s="12">
        <v>8</v>
      </c>
      <c r="F57" s="8">
        <v>0.99</v>
      </c>
      <c r="G57" s="12">
        <v>9</v>
      </c>
      <c r="H57" s="8">
        <v>2.29</v>
      </c>
      <c r="I57" s="12">
        <v>0</v>
      </c>
    </row>
    <row r="58" spans="2:9" ht="15" customHeight="1" x14ac:dyDescent="0.2">
      <c r="B58" t="s">
        <v>137</v>
      </c>
      <c r="C58" s="12">
        <v>16</v>
      </c>
      <c r="D58" s="8">
        <v>1.32</v>
      </c>
      <c r="E58" s="12">
        <v>9</v>
      </c>
      <c r="F58" s="8">
        <v>1.1100000000000001</v>
      </c>
      <c r="G58" s="12">
        <v>7</v>
      </c>
      <c r="H58" s="8">
        <v>1.78</v>
      </c>
      <c r="I58" s="12">
        <v>0</v>
      </c>
    </row>
    <row r="59" spans="2:9" ht="15" customHeight="1" x14ac:dyDescent="0.2">
      <c r="B59" t="s">
        <v>138</v>
      </c>
      <c r="C59" s="12">
        <v>16</v>
      </c>
      <c r="D59" s="8">
        <v>1.32</v>
      </c>
      <c r="E59" s="12">
        <v>11</v>
      </c>
      <c r="F59" s="8">
        <v>1.36</v>
      </c>
      <c r="G59" s="12">
        <v>5</v>
      </c>
      <c r="H59" s="8">
        <v>1.27</v>
      </c>
      <c r="I59" s="12">
        <v>0</v>
      </c>
    </row>
    <row r="60" spans="2:9" ht="15" customHeight="1" x14ac:dyDescent="0.2">
      <c r="B60" t="s">
        <v>116</v>
      </c>
      <c r="C60" s="12">
        <v>16</v>
      </c>
      <c r="D60" s="8">
        <v>1.32</v>
      </c>
      <c r="E60" s="12">
        <v>8</v>
      </c>
      <c r="F60" s="8">
        <v>0.99</v>
      </c>
      <c r="G60" s="12">
        <v>8</v>
      </c>
      <c r="H60" s="8">
        <v>2.04</v>
      </c>
      <c r="I60" s="12">
        <v>0</v>
      </c>
    </row>
    <row r="61" spans="2:9" ht="15" customHeight="1" x14ac:dyDescent="0.2">
      <c r="B61" t="s">
        <v>109</v>
      </c>
      <c r="C61" s="12">
        <v>15</v>
      </c>
      <c r="D61" s="8">
        <v>1.23</v>
      </c>
      <c r="E61" s="12">
        <v>12</v>
      </c>
      <c r="F61" s="8">
        <v>1.49</v>
      </c>
      <c r="G61" s="12">
        <v>3</v>
      </c>
      <c r="H61" s="8">
        <v>0.76</v>
      </c>
      <c r="I61" s="12">
        <v>0</v>
      </c>
    </row>
    <row r="62" spans="2:9" ht="15" customHeight="1" x14ac:dyDescent="0.2">
      <c r="B62" t="s">
        <v>134</v>
      </c>
      <c r="C62" s="12">
        <v>15</v>
      </c>
      <c r="D62" s="8">
        <v>1.23</v>
      </c>
      <c r="E62" s="12">
        <v>7</v>
      </c>
      <c r="F62" s="8">
        <v>0.87</v>
      </c>
      <c r="G62" s="12">
        <v>8</v>
      </c>
      <c r="H62" s="8">
        <v>2.04</v>
      </c>
      <c r="I62" s="12">
        <v>0</v>
      </c>
    </row>
    <row r="63" spans="2:9" ht="15" customHeight="1" x14ac:dyDescent="0.2">
      <c r="B63" t="s">
        <v>111</v>
      </c>
      <c r="C63" s="12">
        <v>15</v>
      </c>
      <c r="D63" s="8">
        <v>1.23</v>
      </c>
      <c r="E63" s="12">
        <v>11</v>
      </c>
      <c r="F63" s="8">
        <v>1.36</v>
      </c>
      <c r="G63" s="12">
        <v>3</v>
      </c>
      <c r="H63" s="8">
        <v>0.76</v>
      </c>
      <c r="I63" s="12">
        <v>1</v>
      </c>
    </row>
    <row r="64" spans="2:9" ht="15" customHeight="1" x14ac:dyDescent="0.2">
      <c r="B64" t="s">
        <v>113</v>
      </c>
      <c r="C64" s="12">
        <v>15</v>
      </c>
      <c r="D64" s="8">
        <v>1.23</v>
      </c>
      <c r="E64" s="12">
        <v>11</v>
      </c>
      <c r="F64" s="8">
        <v>1.36</v>
      </c>
      <c r="G64" s="12">
        <v>4</v>
      </c>
      <c r="H64" s="8">
        <v>1.02</v>
      </c>
      <c r="I64" s="12">
        <v>0</v>
      </c>
    </row>
    <row r="65" spans="2:9" ht="15" customHeight="1" x14ac:dyDescent="0.2">
      <c r="B65" t="s">
        <v>114</v>
      </c>
      <c r="C65" s="12">
        <v>15</v>
      </c>
      <c r="D65" s="8">
        <v>1.23</v>
      </c>
      <c r="E65" s="12">
        <v>12</v>
      </c>
      <c r="F65" s="8">
        <v>1.49</v>
      </c>
      <c r="G65" s="12">
        <v>3</v>
      </c>
      <c r="H65" s="8">
        <v>0.76</v>
      </c>
      <c r="I65" s="12">
        <v>0</v>
      </c>
    </row>
    <row r="66" spans="2:9" ht="15" customHeight="1" x14ac:dyDescent="0.2">
      <c r="B66" t="s">
        <v>112</v>
      </c>
      <c r="C66" s="12">
        <v>14</v>
      </c>
      <c r="D66" s="8">
        <v>1.1499999999999999</v>
      </c>
      <c r="E66" s="12">
        <v>11</v>
      </c>
      <c r="F66" s="8">
        <v>1.36</v>
      </c>
      <c r="G66" s="12">
        <v>3</v>
      </c>
      <c r="H66" s="8">
        <v>0.76</v>
      </c>
      <c r="I66" s="12">
        <v>0</v>
      </c>
    </row>
    <row r="68" spans="2:9" ht="15" customHeight="1" x14ac:dyDescent="0.2">
      <c r="B68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D0358-9D38-4FA1-906D-462289FE2156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230</v>
      </c>
    </row>
    <row r="4" spans="2:9" ht="33" customHeight="1" x14ac:dyDescent="0.2">
      <c r="B4" t="s">
        <v>222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</row>
    <row r="5" spans="2:9" ht="15" customHeight="1" x14ac:dyDescent="0.2">
      <c r="B5" t="s">
        <v>28</v>
      </c>
      <c r="C5" s="12">
        <v>1</v>
      </c>
      <c r="D5" s="8">
        <v>0.11</v>
      </c>
      <c r="E5" s="12">
        <v>0</v>
      </c>
      <c r="F5" s="8">
        <v>0</v>
      </c>
      <c r="G5" s="12">
        <v>1</v>
      </c>
      <c r="H5" s="8">
        <v>0.3</v>
      </c>
      <c r="I5" s="12">
        <v>0</v>
      </c>
    </row>
    <row r="6" spans="2:9" ht="15" customHeight="1" x14ac:dyDescent="0.2">
      <c r="B6" t="s">
        <v>29</v>
      </c>
      <c r="C6" s="12">
        <v>113</v>
      </c>
      <c r="D6" s="8">
        <v>12.3</v>
      </c>
      <c r="E6" s="12">
        <v>47</v>
      </c>
      <c r="F6" s="8">
        <v>8.27</v>
      </c>
      <c r="G6" s="12">
        <v>66</v>
      </c>
      <c r="H6" s="8">
        <v>19.760000000000002</v>
      </c>
      <c r="I6" s="12">
        <v>0</v>
      </c>
    </row>
    <row r="7" spans="2:9" ht="15" customHeight="1" x14ac:dyDescent="0.2">
      <c r="B7" t="s">
        <v>30</v>
      </c>
      <c r="C7" s="12">
        <v>101</v>
      </c>
      <c r="D7" s="8">
        <v>10.99</v>
      </c>
      <c r="E7" s="12">
        <v>43</v>
      </c>
      <c r="F7" s="8">
        <v>7.57</v>
      </c>
      <c r="G7" s="12">
        <v>58</v>
      </c>
      <c r="H7" s="8">
        <v>17.37</v>
      </c>
      <c r="I7" s="12">
        <v>0</v>
      </c>
    </row>
    <row r="8" spans="2:9" ht="15" customHeight="1" x14ac:dyDescent="0.2">
      <c r="B8" t="s">
        <v>31</v>
      </c>
      <c r="C8" s="12">
        <v>3</v>
      </c>
      <c r="D8" s="8">
        <v>0.33</v>
      </c>
      <c r="E8" s="12">
        <v>1</v>
      </c>
      <c r="F8" s="8">
        <v>0.18</v>
      </c>
      <c r="G8" s="12">
        <v>2</v>
      </c>
      <c r="H8" s="8">
        <v>0.6</v>
      </c>
      <c r="I8" s="12">
        <v>0</v>
      </c>
    </row>
    <row r="9" spans="2:9" ht="15" customHeight="1" x14ac:dyDescent="0.2">
      <c r="B9" t="s">
        <v>32</v>
      </c>
      <c r="C9" s="12">
        <v>6</v>
      </c>
      <c r="D9" s="8">
        <v>0.65</v>
      </c>
      <c r="E9" s="12">
        <v>2</v>
      </c>
      <c r="F9" s="8">
        <v>0.35</v>
      </c>
      <c r="G9" s="12">
        <v>4</v>
      </c>
      <c r="H9" s="8">
        <v>1.2</v>
      </c>
      <c r="I9" s="12">
        <v>0</v>
      </c>
    </row>
    <row r="10" spans="2:9" ht="15" customHeight="1" x14ac:dyDescent="0.2">
      <c r="B10" t="s">
        <v>33</v>
      </c>
      <c r="C10" s="12">
        <v>7</v>
      </c>
      <c r="D10" s="8">
        <v>0.76</v>
      </c>
      <c r="E10" s="12">
        <v>2</v>
      </c>
      <c r="F10" s="8">
        <v>0.35</v>
      </c>
      <c r="G10" s="12">
        <v>5</v>
      </c>
      <c r="H10" s="8">
        <v>1.5</v>
      </c>
      <c r="I10" s="12">
        <v>0</v>
      </c>
    </row>
    <row r="11" spans="2:9" ht="15" customHeight="1" x14ac:dyDescent="0.2">
      <c r="B11" t="s">
        <v>34</v>
      </c>
      <c r="C11" s="12">
        <v>218</v>
      </c>
      <c r="D11" s="8">
        <v>23.72</v>
      </c>
      <c r="E11" s="12">
        <v>134</v>
      </c>
      <c r="F11" s="8">
        <v>23.59</v>
      </c>
      <c r="G11" s="12">
        <v>84</v>
      </c>
      <c r="H11" s="8">
        <v>25.15</v>
      </c>
      <c r="I11" s="12">
        <v>0</v>
      </c>
    </row>
    <row r="12" spans="2:9" ht="15" customHeight="1" x14ac:dyDescent="0.2">
      <c r="B12" t="s">
        <v>35</v>
      </c>
      <c r="C12" s="12">
        <v>1</v>
      </c>
      <c r="D12" s="8">
        <v>0.11</v>
      </c>
      <c r="E12" s="12">
        <v>0</v>
      </c>
      <c r="F12" s="8">
        <v>0</v>
      </c>
      <c r="G12" s="12">
        <v>1</v>
      </c>
      <c r="H12" s="8">
        <v>0.3</v>
      </c>
      <c r="I12" s="12">
        <v>0</v>
      </c>
    </row>
    <row r="13" spans="2:9" ht="15" customHeight="1" x14ac:dyDescent="0.2">
      <c r="B13" t="s">
        <v>36</v>
      </c>
      <c r="C13" s="12">
        <v>50</v>
      </c>
      <c r="D13" s="8">
        <v>5.44</v>
      </c>
      <c r="E13" s="12">
        <v>26</v>
      </c>
      <c r="F13" s="8">
        <v>4.58</v>
      </c>
      <c r="G13" s="12">
        <v>24</v>
      </c>
      <c r="H13" s="8">
        <v>7.19</v>
      </c>
      <c r="I13" s="12">
        <v>0</v>
      </c>
    </row>
    <row r="14" spans="2:9" ht="15" customHeight="1" x14ac:dyDescent="0.2">
      <c r="B14" t="s">
        <v>37</v>
      </c>
      <c r="C14" s="12">
        <v>41</v>
      </c>
      <c r="D14" s="8">
        <v>4.46</v>
      </c>
      <c r="E14" s="12">
        <v>28</v>
      </c>
      <c r="F14" s="8">
        <v>4.93</v>
      </c>
      <c r="G14" s="12">
        <v>13</v>
      </c>
      <c r="H14" s="8">
        <v>3.89</v>
      </c>
      <c r="I14" s="12">
        <v>0</v>
      </c>
    </row>
    <row r="15" spans="2:9" ht="15" customHeight="1" x14ac:dyDescent="0.2">
      <c r="B15" t="s">
        <v>38</v>
      </c>
      <c r="C15" s="12">
        <v>114</v>
      </c>
      <c r="D15" s="8">
        <v>12.4</v>
      </c>
      <c r="E15" s="12">
        <v>96</v>
      </c>
      <c r="F15" s="8">
        <v>16.899999999999999</v>
      </c>
      <c r="G15" s="12">
        <v>17</v>
      </c>
      <c r="H15" s="8">
        <v>5.09</v>
      </c>
      <c r="I15" s="12">
        <v>0</v>
      </c>
    </row>
    <row r="16" spans="2:9" ht="15" customHeight="1" x14ac:dyDescent="0.2">
      <c r="B16" t="s">
        <v>39</v>
      </c>
      <c r="C16" s="12">
        <v>111</v>
      </c>
      <c r="D16" s="8">
        <v>12.08</v>
      </c>
      <c r="E16" s="12">
        <v>90</v>
      </c>
      <c r="F16" s="8">
        <v>15.85</v>
      </c>
      <c r="G16" s="12">
        <v>20</v>
      </c>
      <c r="H16" s="8">
        <v>5.99</v>
      </c>
      <c r="I16" s="12">
        <v>0</v>
      </c>
    </row>
    <row r="17" spans="2:9" ht="15" customHeight="1" x14ac:dyDescent="0.2">
      <c r="B17" t="s">
        <v>40</v>
      </c>
      <c r="C17" s="12">
        <v>57</v>
      </c>
      <c r="D17" s="8">
        <v>6.2</v>
      </c>
      <c r="E17" s="12">
        <v>34</v>
      </c>
      <c r="F17" s="8">
        <v>5.99</v>
      </c>
      <c r="G17" s="12">
        <v>11</v>
      </c>
      <c r="H17" s="8">
        <v>3.29</v>
      </c>
      <c r="I17" s="12">
        <v>0</v>
      </c>
    </row>
    <row r="18" spans="2:9" ht="15" customHeight="1" x14ac:dyDescent="0.2">
      <c r="B18" t="s">
        <v>41</v>
      </c>
      <c r="C18" s="12">
        <v>51</v>
      </c>
      <c r="D18" s="8">
        <v>5.55</v>
      </c>
      <c r="E18" s="12">
        <v>31</v>
      </c>
      <c r="F18" s="8">
        <v>5.46</v>
      </c>
      <c r="G18" s="12">
        <v>20</v>
      </c>
      <c r="H18" s="8">
        <v>5.99</v>
      </c>
      <c r="I18" s="12">
        <v>0</v>
      </c>
    </row>
    <row r="19" spans="2:9" ht="15" customHeight="1" x14ac:dyDescent="0.2">
      <c r="B19" t="s">
        <v>42</v>
      </c>
      <c r="C19" s="12">
        <v>45</v>
      </c>
      <c r="D19" s="8">
        <v>4.9000000000000004</v>
      </c>
      <c r="E19" s="12">
        <v>34</v>
      </c>
      <c r="F19" s="8">
        <v>5.99</v>
      </c>
      <c r="G19" s="12">
        <v>8</v>
      </c>
      <c r="H19" s="8">
        <v>2.4</v>
      </c>
      <c r="I19" s="12">
        <v>1</v>
      </c>
    </row>
    <row r="20" spans="2:9" ht="15" customHeight="1" x14ac:dyDescent="0.2">
      <c r="B20" s="9" t="s">
        <v>223</v>
      </c>
      <c r="C20" s="12">
        <f>SUM(LTBL_19205[総数／事業所数])</f>
        <v>919</v>
      </c>
      <c r="E20" s="12">
        <f>SUBTOTAL(109,LTBL_19205[個人／事業所数])</f>
        <v>568</v>
      </c>
      <c r="G20" s="12">
        <f>SUBTOTAL(109,LTBL_19205[法人／事業所数])</f>
        <v>334</v>
      </c>
      <c r="I20" s="12">
        <f>SUBTOTAL(109,LTBL_19205[法人以外の団体／事業所数])</f>
        <v>1</v>
      </c>
    </row>
    <row r="21" spans="2:9" ht="15" customHeight="1" x14ac:dyDescent="0.2">
      <c r="E21" s="11">
        <f>LTBL_19205[[#Totals],[個人／事業所数]]/LTBL_19205[[#Totals],[総数／事業所数]]</f>
        <v>0.61806311207834608</v>
      </c>
      <c r="G21" s="11">
        <f>LTBL_19205[[#Totals],[法人／事業所数]]/LTBL_19205[[#Totals],[総数／事業所数]]</f>
        <v>0.3634385201305767</v>
      </c>
      <c r="I21" s="11">
        <f>LTBL_19205[[#Totals],[法人以外の団体／事業所数]]/LTBL_19205[[#Totals],[総数／事業所数]]</f>
        <v>1.088139281828074E-3</v>
      </c>
    </row>
    <row r="23" spans="2:9" ht="33" customHeight="1" x14ac:dyDescent="0.2">
      <c r="B23" t="s">
        <v>224</v>
      </c>
      <c r="C23" s="10" t="s">
        <v>44</v>
      </c>
      <c r="D23" s="10" t="s">
        <v>45</v>
      </c>
      <c r="E23" s="10" t="s">
        <v>46</v>
      </c>
      <c r="F23" s="10" t="s">
        <v>47</v>
      </c>
      <c r="G23" s="10" t="s">
        <v>48</v>
      </c>
      <c r="H23" s="10" t="s">
        <v>49</v>
      </c>
      <c r="I23" s="10" t="s">
        <v>50</v>
      </c>
    </row>
    <row r="24" spans="2:9" ht="15" customHeight="1" x14ac:dyDescent="0.2">
      <c r="B24" t="s">
        <v>66</v>
      </c>
      <c r="C24" s="12">
        <v>98</v>
      </c>
      <c r="D24" s="8">
        <v>10.66</v>
      </c>
      <c r="E24" s="12">
        <v>83</v>
      </c>
      <c r="F24" s="8">
        <v>14.61</v>
      </c>
      <c r="G24" s="12">
        <v>14</v>
      </c>
      <c r="H24" s="8">
        <v>4.1900000000000004</v>
      </c>
      <c r="I24" s="12">
        <v>0</v>
      </c>
    </row>
    <row r="25" spans="2:9" ht="15" customHeight="1" x14ac:dyDescent="0.2">
      <c r="B25" t="s">
        <v>65</v>
      </c>
      <c r="C25" s="12">
        <v>97</v>
      </c>
      <c r="D25" s="8">
        <v>10.55</v>
      </c>
      <c r="E25" s="12">
        <v>84</v>
      </c>
      <c r="F25" s="8">
        <v>14.79</v>
      </c>
      <c r="G25" s="12">
        <v>13</v>
      </c>
      <c r="H25" s="8">
        <v>3.89</v>
      </c>
      <c r="I25" s="12">
        <v>0</v>
      </c>
    </row>
    <row r="26" spans="2:9" ht="15" customHeight="1" x14ac:dyDescent="0.2">
      <c r="B26" t="s">
        <v>60</v>
      </c>
      <c r="C26" s="12">
        <v>73</v>
      </c>
      <c r="D26" s="8">
        <v>7.94</v>
      </c>
      <c r="E26" s="12">
        <v>39</v>
      </c>
      <c r="F26" s="8">
        <v>6.87</v>
      </c>
      <c r="G26" s="12">
        <v>34</v>
      </c>
      <c r="H26" s="8">
        <v>10.18</v>
      </c>
      <c r="I26" s="12">
        <v>0</v>
      </c>
    </row>
    <row r="27" spans="2:9" ht="15" customHeight="1" x14ac:dyDescent="0.2">
      <c r="B27" t="s">
        <v>58</v>
      </c>
      <c r="C27" s="12">
        <v>60</v>
      </c>
      <c r="D27" s="8">
        <v>6.53</v>
      </c>
      <c r="E27" s="12">
        <v>49</v>
      </c>
      <c r="F27" s="8">
        <v>8.6300000000000008</v>
      </c>
      <c r="G27" s="12">
        <v>11</v>
      </c>
      <c r="H27" s="8">
        <v>3.29</v>
      </c>
      <c r="I27" s="12">
        <v>0</v>
      </c>
    </row>
    <row r="28" spans="2:9" ht="15" customHeight="1" x14ac:dyDescent="0.2">
      <c r="B28" t="s">
        <v>51</v>
      </c>
      <c r="C28" s="12">
        <v>58</v>
      </c>
      <c r="D28" s="8">
        <v>6.31</v>
      </c>
      <c r="E28" s="12">
        <v>20</v>
      </c>
      <c r="F28" s="8">
        <v>3.52</v>
      </c>
      <c r="G28" s="12">
        <v>38</v>
      </c>
      <c r="H28" s="8">
        <v>11.38</v>
      </c>
      <c r="I28" s="12">
        <v>0</v>
      </c>
    </row>
    <row r="29" spans="2:9" ht="15" customHeight="1" x14ac:dyDescent="0.2">
      <c r="B29" t="s">
        <v>67</v>
      </c>
      <c r="C29" s="12">
        <v>57</v>
      </c>
      <c r="D29" s="8">
        <v>6.2</v>
      </c>
      <c r="E29" s="12">
        <v>34</v>
      </c>
      <c r="F29" s="8">
        <v>5.99</v>
      </c>
      <c r="G29" s="12">
        <v>11</v>
      </c>
      <c r="H29" s="8">
        <v>3.29</v>
      </c>
      <c r="I29" s="12">
        <v>0</v>
      </c>
    </row>
    <row r="30" spans="2:9" ht="15" customHeight="1" x14ac:dyDescent="0.2">
      <c r="B30" t="s">
        <v>61</v>
      </c>
      <c r="C30" s="12">
        <v>43</v>
      </c>
      <c r="D30" s="8">
        <v>4.68</v>
      </c>
      <c r="E30" s="12">
        <v>25</v>
      </c>
      <c r="F30" s="8">
        <v>4.4000000000000004</v>
      </c>
      <c r="G30" s="12">
        <v>18</v>
      </c>
      <c r="H30" s="8">
        <v>5.39</v>
      </c>
      <c r="I30" s="12">
        <v>0</v>
      </c>
    </row>
    <row r="31" spans="2:9" ht="15" customHeight="1" x14ac:dyDescent="0.2">
      <c r="B31" t="s">
        <v>68</v>
      </c>
      <c r="C31" s="12">
        <v>34</v>
      </c>
      <c r="D31" s="8">
        <v>3.7</v>
      </c>
      <c r="E31" s="12">
        <v>31</v>
      </c>
      <c r="F31" s="8">
        <v>5.46</v>
      </c>
      <c r="G31" s="12">
        <v>3</v>
      </c>
      <c r="H31" s="8">
        <v>0.9</v>
      </c>
      <c r="I31" s="12">
        <v>0</v>
      </c>
    </row>
    <row r="32" spans="2:9" ht="15" customHeight="1" x14ac:dyDescent="0.2">
      <c r="B32" t="s">
        <v>59</v>
      </c>
      <c r="C32" s="12">
        <v>30</v>
      </c>
      <c r="D32" s="8">
        <v>3.26</v>
      </c>
      <c r="E32" s="12">
        <v>20</v>
      </c>
      <c r="F32" s="8">
        <v>3.52</v>
      </c>
      <c r="G32" s="12">
        <v>10</v>
      </c>
      <c r="H32" s="8">
        <v>2.99</v>
      </c>
      <c r="I32" s="12">
        <v>0</v>
      </c>
    </row>
    <row r="33" spans="2:9" ht="15" customHeight="1" x14ac:dyDescent="0.2">
      <c r="B33" t="s">
        <v>53</v>
      </c>
      <c r="C33" s="12">
        <v>29</v>
      </c>
      <c r="D33" s="8">
        <v>3.16</v>
      </c>
      <c r="E33" s="12">
        <v>10</v>
      </c>
      <c r="F33" s="8">
        <v>1.76</v>
      </c>
      <c r="G33" s="12">
        <v>19</v>
      </c>
      <c r="H33" s="8">
        <v>5.69</v>
      </c>
      <c r="I33" s="12">
        <v>0</v>
      </c>
    </row>
    <row r="34" spans="2:9" ht="15" customHeight="1" x14ac:dyDescent="0.2">
      <c r="B34" t="s">
        <v>70</v>
      </c>
      <c r="C34" s="12">
        <v>27</v>
      </c>
      <c r="D34" s="8">
        <v>2.94</v>
      </c>
      <c r="E34" s="12">
        <v>25</v>
      </c>
      <c r="F34" s="8">
        <v>4.4000000000000004</v>
      </c>
      <c r="G34" s="12">
        <v>2</v>
      </c>
      <c r="H34" s="8">
        <v>0.6</v>
      </c>
      <c r="I34" s="12">
        <v>0</v>
      </c>
    </row>
    <row r="35" spans="2:9" ht="15" customHeight="1" x14ac:dyDescent="0.2">
      <c r="B35" t="s">
        <v>52</v>
      </c>
      <c r="C35" s="12">
        <v>26</v>
      </c>
      <c r="D35" s="8">
        <v>2.83</v>
      </c>
      <c r="E35" s="12">
        <v>17</v>
      </c>
      <c r="F35" s="8">
        <v>2.99</v>
      </c>
      <c r="G35" s="12">
        <v>9</v>
      </c>
      <c r="H35" s="8">
        <v>2.69</v>
      </c>
      <c r="I35" s="12">
        <v>0</v>
      </c>
    </row>
    <row r="36" spans="2:9" ht="15" customHeight="1" x14ac:dyDescent="0.2">
      <c r="B36" t="s">
        <v>62</v>
      </c>
      <c r="C36" s="12">
        <v>24</v>
      </c>
      <c r="D36" s="8">
        <v>2.61</v>
      </c>
      <c r="E36" s="12">
        <v>18</v>
      </c>
      <c r="F36" s="8">
        <v>3.17</v>
      </c>
      <c r="G36" s="12">
        <v>6</v>
      </c>
      <c r="H36" s="8">
        <v>1.8</v>
      </c>
      <c r="I36" s="12">
        <v>0</v>
      </c>
    </row>
    <row r="37" spans="2:9" ht="15" customHeight="1" x14ac:dyDescent="0.2">
      <c r="B37" t="s">
        <v>63</v>
      </c>
      <c r="C37" s="12">
        <v>17</v>
      </c>
      <c r="D37" s="8">
        <v>1.85</v>
      </c>
      <c r="E37" s="12">
        <v>10</v>
      </c>
      <c r="F37" s="8">
        <v>1.76</v>
      </c>
      <c r="G37" s="12">
        <v>7</v>
      </c>
      <c r="H37" s="8">
        <v>2.1</v>
      </c>
      <c r="I37" s="12">
        <v>0</v>
      </c>
    </row>
    <row r="38" spans="2:9" ht="15" customHeight="1" x14ac:dyDescent="0.2">
      <c r="B38" t="s">
        <v>69</v>
      </c>
      <c r="C38" s="12">
        <v>17</v>
      </c>
      <c r="D38" s="8">
        <v>1.85</v>
      </c>
      <c r="E38" s="12">
        <v>0</v>
      </c>
      <c r="F38" s="8">
        <v>0</v>
      </c>
      <c r="G38" s="12">
        <v>17</v>
      </c>
      <c r="H38" s="8">
        <v>5.09</v>
      </c>
      <c r="I38" s="12">
        <v>0</v>
      </c>
    </row>
    <row r="39" spans="2:9" ht="15" customHeight="1" x14ac:dyDescent="0.2">
      <c r="B39" t="s">
        <v>79</v>
      </c>
      <c r="C39" s="12">
        <v>14</v>
      </c>
      <c r="D39" s="8">
        <v>1.52</v>
      </c>
      <c r="E39" s="12">
        <v>2</v>
      </c>
      <c r="F39" s="8">
        <v>0.35</v>
      </c>
      <c r="G39" s="12">
        <v>12</v>
      </c>
      <c r="H39" s="8">
        <v>3.59</v>
      </c>
      <c r="I39" s="12">
        <v>0</v>
      </c>
    </row>
    <row r="40" spans="2:9" ht="15" customHeight="1" x14ac:dyDescent="0.2">
      <c r="B40" t="s">
        <v>75</v>
      </c>
      <c r="C40" s="12">
        <v>14</v>
      </c>
      <c r="D40" s="8">
        <v>1.52</v>
      </c>
      <c r="E40" s="12">
        <v>8</v>
      </c>
      <c r="F40" s="8">
        <v>1.41</v>
      </c>
      <c r="G40" s="12">
        <v>6</v>
      </c>
      <c r="H40" s="8">
        <v>1.8</v>
      </c>
      <c r="I40" s="12">
        <v>0</v>
      </c>
    </row>
    <row r="41" spans="2:9" ht="15" customHeight="1" x14ac:dyDescent="0.2">
      <c r="B41" t="s">
        <v>56</v>
      </c>
      <c r="C41" s="12">
        <v>13</v>
      </c>
      <c r="D41" s="8">
        <v>1.41</v>
      </c>
      <c r="E41" s="12">
        <v>5</v>
      </c>
      <c r="F41" s="8">
        <v>0.88</v>
      </c>
      <c r="G41" s="12">
        <v>8</v>
      </c>
      <c r="H41" s="8">
        <v>2.4</v>
      </c>
      <c r="I41" s="12">
        <v>0</v>
      </c>
    </row>
    <row r="42" spans="2:9" ht="15" customHeight="1" x14ac:dyDescent="0.2">
      <c r="B42" t="s">
        <v>78</v>
      </c>
      <c r="C42" s="12">
        <v>12</v>
      </c>
      <c r="D42" s="8">
        <v>1.31</v>
      </c>
      <c r="E42" s="12">
        <v>5</v>
      </c>
      <c r="F42" s="8">
        <v>0.88</v>
      </c>
      <c r="G42" s="12">
        <v>7</v>
      </c>
      <c r="H42" s="8">
        <v>2.1</v>
      </c>
      <c r="I42" s="12">
        <v>0</v>
      </c>
    </row>
    <row r="43" spans="2:9" ht="15" customHeight="1" x14ac:dyDescent="0.2">
      <c r="B43" t="s">
        <v>57</v>
      </c>
      <c r="C43" s="12">
        <v>10</v>
      </c>
      <c r="D43" s="8">
        <v>1.0900000000000001</v>
      </c>
      <c r="E43" s="12">
        <v>9</v>
      </c>
      <c r="F43" s="8">
        <v>1.58</v>
      </c>
      <c r="G43" s="12">
        <v>1</v>
      </c>
      <c r="H43" s="8">
        <v>0.3</v>
      </c>
      <c r="I43" s="12">
        <v>0</v>
      </c>
    </row>
    <row r="44" spans="2:9" ht="15" customHeight="1" x14ac:dyDescent="0.2">
      <c r="B44" t="s">
        <v>64</v>
      </c>
      <c r="C44" s="12">
        <v>10</v>
      </c>
      <c r="D44" s="8">
        <v>1.0900000000000001</v>
      </c>
      <c r="E44" s="12">
        <v>10</v>
      </c>
      <c r="F44" s="8">
        <v>1.76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225</v>
      </c>
      <c r="C47" s="10" t="s">
        <v>44</v>
      </c>
      <c r="D47" s="10" t="s">
        <v>45</v>
      </c>
      <c r="E47" s="10" t="s">
        <v>46</v>
      </c>
      <c r="F47" s="10" t="s">
        <v>47</v>
      </c>
      <c r="G47" s="10" t="s">
        <v>48</v>
      </c>
      <c r="H47" s="10" t="s">
        <v>49</v>
      </c>
      <c r="I47" s="10" t="s">
        <v>50</v>
      </c>
    </row>
    <row r="48" spans="2:9" ht="15" customHeight="1" x14ac:dyDescent="0.2">
      <c r="B48" t="s">
        <v>123</v>
      </c>
      <c r="C48" s="12">
        <v>52</v>
      </c>
      <c r="D48" s="8">
        <v>5.66</v>
      </c>
      <c r="E48" s="12">
        <v>48</v>
      </c>
      <c r="F48" s="8">
        <v>8.4499999999999993</v>
      </c>
      <c r="G48" s="12">
        <v>4</v>
      </c>
      <c r="H48" s="8">
        <v>1.2</v>
      </c>
      <c r="I48" s="12">
        <v>0</v>
      </c>
    </row>
    <row r="49" spans="2:9" ht="15" customHeight="1" x14ac:dyDescent="0.2">
      <c r="B49" t="s">
        <v>119</v>
      </c>
      <c r="C49" s="12">
        <v>35</v>
      </c>
      <c r="D49" s="8">
        <v>3.81</v>
      </c>
      <c r="E49" s="12">
        <v>31</v>
      </c>
      <c r="F49" s="8">
        <v>5.46</v>
      </c>
      <c r="G49" s="12">
        <v>4</v>
      </c>
      <c r="H49" s="8">
        <v>1.2</v>
      </c>
      <c r="I49" s="12">
        <v>0</v>
      </c>
    </row>
    <row r="50" spans="2:9" ht="15" customHeight="1" x14ac:dyDescent="0.2">
      <c r="B50" t="s">
        <v>125</v>
      </c>
      <c r="C50" s="12">
        <v>30</v>
      </c>
      <c r="D50" s="8">
        <v>3.26</v>
      </c>
      <c r="E50" s="12">
        <v>27</v>
      </c>
      <c r="F50" s="8">
        <v>4.75</v>
      </c>
      <c r="G50" s="12">
        <v>3</v>
      </c>
      <c r="H50" s="8">
        <v>0.9</v>
      </c>
      <c r="I50" s="12">
        <v>0</v>
      </c>
    </row>
    <row r="51" spans="2:9" ht="15" customHeight="1" x14ac:dyDescent="0.2">
      <c r="B51" t="s">
        <v>115</v>
      </c>
      <c r="C51" s="12">
        <v>27</v>
      </c>
      <c r="D51" s="8">
        <v>2.94</v>
      </c>
      <c r="E51" s="12">
        <v>16</v>
      </c>
      <c r="F51" s="8">
        <v>2.82</v>
      </c>
      <c r="G51" s="12">
        <v>11</v>
      </c>
      <c r="H51" s="8">
        <v>3.29</v>
      </c>
      <c r="I51" s="12">
        <v>0</v>
      </c>
    </row>
    <row r="52" spans="2:9" ht="15" customHeight="1" x14ac:dyDescent="0.2">
      <c r="B52" t="s">
        <v>126</v>
      </c>
      <c r="C52" s="12">
        <v>27</v>
      </c>
      <c r="D52" s="8">
        <v>2.94</v>
      </c>
      <c r="E52" s="12">
        <v>25</v>
      </c>
      <c r="F52" s="8">
        <v>4.4000000000000004</v>
      </c>
      <c r="G52" s="12">
        <v>2</v>
      </c>
      <c r="H52" s="8">
        <v>0.6</v>
      </c>
      <c r="I52" s="12">
        <v>0</v>
      </c>
    </row>
    <row r="53" spans="2:9" ht="15" customHeight="1" x14ac:dyDescent="0.2">
      <c r="B53" t="s">
        <v>124</v>
      </c>
      <c r="C53" s="12">
        <v>24</v>
      </c>
      <c r="D53" s="8">
        <v>2.61</v>
      </c>
      <c r="E53" s="12">
        <v>20</v>
      </c>
      <c r="F53" s="8">
        <v>3.52</v>
      </c>
      <c r="G53" s="12">
        <v>4</v>
      </c>
      <c r="H53" s="8">
        <v>1.2</v>
      </c>
      <c r="I53" s="12">
        <v>0</v>
      </c>
    </row>
    <row r="54" spans="2:9" ht="15" customHeight="1" x14ac:dyDescent="0.2">
      <c r="B54" t="s">
        <v>122</v>
      </c>
      <c r="C54" s="12">
        <v>21</v>
      </c>
      <c r="D54" s="8">
        <v>2.29</v>
      </c>
      <c r="E54" s="12">
        <v>21</v>
      </c>
      <c r="F54" s="8">
        <v>3.7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111</v>
      </c>
      <c r="C55" s="12">
        <v>20</v>
      </c>
      <c r="D55" s="8">
        <v>2.1800000000000002</v>
      </c>
      <c r="E55" s="12">
        <v>19</v>
      </c>
      <c r="F55" s="8">
        <v>3.35</v>
      </c>
      <c r="G55" s="12">
        <v>1</v>
      </c>
      <c r="H55" s="8">
        <v>0.3</v>
      </c>
      <c r="I55" s="12">
        <v>0</v>
      </c>
    </row>
    <row r="56" spans="2:9" ht="15" customHeight="1" x14ac:dyDescent="0.2">
      <c r="B56" t="s">
        <v>114</v>
      </c>
      <c r="C56" s="12">
        <v>20</v>
      </c>
      <c r="D56" s="8">
        <v>2.1800000000000002</v>
      </c>
      <c r="E56" s="12">
        <v>12</v>
      </c>
      <c r="F56" s="8">
        <v>2.11</v>
      </c>
      <c r="G56" s="12">
        <v>8</v>
      </c>
      <c r="H56" s="8">
        <v>2.4</v>
      </c>
      <c r="I56" s="12">
        <v>0</v>
      </c>
    </row>
    <row r="57" spans="2:9" ht="15" customHeight="1" x14ac:dyDescent="0.2">
      <c r="B57" t="s">
        <v>140</v>
      </c>
      <c r="C57" s="12">
        <v>20</v>
      </c>
      <c r="D57" s="8">
        <v>2.1800000000000002</v>
      </c>
      <c r="E57" s="12">
        <v>14</v>
      </c>
      <c r="F57" s="8">
        <v>2.46</v>
      </c>
      <c r="G57" s="12">
        <v>6</v>
      </c>
      <c r="H57" s="8">
        <v>1.8</v>
      </c>
      <c r="I57" s="12">
        <v>0</v>
      </c>
    </row>
    <row r="58" spans="2:9" ht="15" customHeight="1" x14ac:dyDescent="0.2">
      <c r="B58" t="s">
        <v>112</v>
      </c>
      <c r="C58" s="12">
        <v>19</v>
      </c>
      <c r="D58" s="8">
        <v>2.0699999999999998</v>
      </c>
      <c r="E58" s="12">
        <v>13</v>
      </c>
      <c r="F58" s="8">
        <v>2.29</v>
      </c>
      <c r="G58" s="12">
        <v>6</v>
      </c>
      <c r="H58" s="8">
        <v>1.8</v>
      </c>
      <c r="I58" s="12">
        <v>0</v>
      </c>
    </row>
    <row r="59" spans="2:9" ht="15" customHeight="1" x14ac:dyDescent="0.2">
      <c r="B59" t="s">
        <v>108</v>
      </c>
      <c r="C59" s="12">
        <v>18</v>
      </c>
      <c r="D59" s="8">
        <v>1.96</v>
      </c>
      <c r="E59" s="12">
        <v>8</v>
      </c>
      <c r="F59" s="8">
        <v>1.41</v>
      </c>
      <c r="G59" s="12">
        <v>10</v>
      </c>
      <c r="H59" s="8">
        <v>2.99</v>
      </c>
      <c r="I59" s="12">
        <v>0</v>
      </c>
    </row>
    <row r="60" spans="2:9" ht="15" customHeight="1" x14ac:dyDescent="0.2">
      <c r="B60" t="s">
        <v>113</v>
      </c>
      <c r="C60" s="12">
        <v>18</v>
      </c>
      <c r="D60" s="8">
        <v>1.96</v>
      </c>
      <c r="E60" s="12">
        <v>5</v>
      </c>
      <c r="F60" s="8">
        <v>0.88</v>
      </c>
      <c r="G60" s="12">
        <v>13</v>
      </c>
      <c r="H60" s="8">
        <v>3.89</v>
      </c>
      <c r="I60" s="12">
        <v>0</v>
      </c>
    </row>
    <row r="61" spans="2:9" ht="15" customHeight="1" x14ac:dyDescent="0.2">
      <c r="B61" t="s">
        <v>118</v>
      </c>
      <c r="C61" s="12">
        <v>18</v>
      </c>
      <c r="D61" s="8">
        <v>1.96</v>
      </c>
      <c r="E61" s="12">
        <v>14</v>
      </c>
      <c r="F61" s="8">
        <v>2.46</v>
      </c>
      <c r="G61" s="12">
        <v>4</v>
      </c>
      <c r="H61" s="8">
        <v>1.2</v>
      </c>
      <c r="I61" s="12">
        <v>0</v>
      </c>
    </row>
    <row r="62" spans="2:9" ht="15" customHeight="1" x14ac:dyDescent="0.2">
      <c r="B62" t="s">
        <v>120</v>
      </c>
      <c r="C62" s="12">
        <v>18</v>
      </c>
      <c r="D62" s="8">
        <v>1.96</v>
      </c>
      <c r="E62" s="12">
        <v>16</v>
      </c>
      <c r="F62" s="8">
        <v>2.82</v>
      </c>
      <c r="G62" s="12">
        <v>2</v>
      </c>
      <c r="H62" s="8">
        <v>0.6</v>
      </c>
      <c r="I62" s="12">
        <v>0</v>
      </c>
    </row>
    <row r="63" spans="2:9" ht="15" customHeight="1" x14ac:dyDescent="0.2">
      <c r="B63" t="s">
        <v>107</v>
      </c>
      <c r="C63" s="12">
        <v>17</v>
      </c>
      <c r="D63" s="8">
        <v>1.85</v>
      </c>
      <c r="E63" s="12">
        <v>1</v>
      </c>
      <c r="F63" s="8">
        <v>0.18</v>
      </c>
      <c r="G63" s="12">
        <v>16</v>
      </c>
      <c r="H63" s="8">
        <v>4.79</v>
      </c>
      <c r="I63" s="12">
        <v>0</v>
      </c>
    </row>
    <row r="64" spans="2:9" ht="15" customHeight="1" x14ac:dyDescent="0.2">
      <c r="B64" t="s">
        <v>139</v>
      </c>
      <c r="C64" s="12">
        <v>15</v>
      </c>
      <c r="D64" s="8">
        <v>1.63</v>
      </c>
      <c r="E64" s="12">
        <v>10</v>
      </c>
      <c r="F64" s="8">
        <v>1.76</v>
      </c>
      <c r="G64" s="12">
        <v>5</v>
      </c>
      <c r="H64" s="8">
        <v>1.5</v>
      </c>
      <c r="I64" s="12">
        <v>0</v>
      </c>
    </row>
    <row r="65" spans="2:9" ht="15" customHeight="1" x14ac:dyDescent="0.2">
      <c r="B65" t="s">
        <v>110</v>
      </c>
      <c r="C65" s="12">
        <v>14</v>
      </c>
      <c r="D65" s="8">
        <v>1.52</v>
      </c>
      <c r="E65" s="12">
        <v>6</v>
      </c>
      <c r="F65" s="8">
        <v>1.06</v>
      </c>
      <c r="G65" s="12">
        <v>8</v>
      </c>
      <c r="H65" s="8">
        <v>2.4</v>
      </c>
      <c r="I65" s="12">
        <v>0</v>
      </c>
    </row>
    <row r="66" spans="2:9" ht="15" customHeight="1" x14ac:dyDescent="0.2">
      <c r="B66" t="s">
        <v>109</v>
      </c>
      <c r="C66" s="12">
        <v>13</v>
      </c>
      <c r="D66" s="8">
        <v>1.41</v>
      </c>
      <c r="E66" s="12">
        <v>6</v>
      </c>
      <c r="F66" s="8">
        <v>1.06</v>
      </c>
      <c r="G66" s="12">
        <v>7</v>
      </c>
      <c r="H66" s="8">
        <v>2.1</v>
      </c>
      <c r="I66" s="12">
        <v>0</v>
      </c>
    </row>
    <row r="67" spans="2:9" ht="15" customHeight="1" x14ac:dyDescent="0.2">
      <c r="B67" t="s">
        <v>134</v>
      </c>
      <c r="C67" s="12">
        <v>13</v>
      </c>
      <c r="D67" s="8">
        <v>1.41</v>
      </c>
      <c r="E67" s="12">
        <v>4</v>
      </c>
      <c r="F67" s="8">
        <v>0.7</v>
      </c>
      <c r="G67" s="12">
        <v>9</v>
      </c>
      <c r="H67" s="8">
        <v>2.69</v>
      </c>
      <c r="I67" s="12">
        <v>0</v>
      </c>
    </row>
    <row r="69" spans="2:9" ht="15" customHeight="1" x14ac:dyDescent="0.2">
      <c r="B69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3</vt:i4>
      </vt:variant>
    </vt:vector>
  </HeadingPairs>
  <TitlesOfParts>
    <vt:vector size="35" baseType="lpstr">
      <vt:lpstr>目次</vt:lpstr>
      <vt:lpstr>産業大分類</vt:lpstr>
      <vt:lpstr>産業中分類</vt:lpstr>
      <vt:lpstr>産業小分類</vt:lpstr>
      <vt:lpstr>山梨県</vt:lpstr>
      <vt:lpstr>甲府市</vt:lpstr>
      <vt:lpstr>富士吉田市</vt:lpstr>
      <vt:lpstr>都留市</vt:lpstr>
      <vt:lpstr>山梨市</vt:lpstr>
      <vt:lpstr>大月市</vt:lpstr>
      <vt:lpstr>韮崎市</vt:lpstr>
      <vt:lpstr>南アルプス市</vt:lpstr>
      <vt:lpstr>北杜市</vt:lpstr>
      <vt:lpstr>甲斐市</vt:lpstr>
      <vt:lpstr>笛吹市</vt:lpstr>
      <vt:lpstr>上野原市</vt:lpstr>
      <vt:lpstr>甲州市</vt:lpstr>
      <vt:lpstr>中央市</vt:lpstr>
      <vt:lpstr>西八代郡市川三郷町</vt:lpstr>
      <vt:lpstr>南巨摩郡早川町</vt:lpstr>
      <vt:lpstr>南巨摩郡身延町</vt:lpstr>
      <vt:lpstr>南巨摩郡南部町</vt:lpstr>
      <vt:lpstr>南巨摩郡富士川町</vt:lpstr>
      <vt:lpstr>中巨摩郡昭和町</vt:lpstr>
      <vt:lpstr>南都留郡道志村</vt:lpstr>
      <vt:lpstr>南都留郡西桂町</vt:lpstr>
      <vt:lpstr>南都留郡忍野村</vt:lpstr>
      <vt:lpstr>南都留郡山中湖村</vt:lpstr>
      <vt:lpstr>南都留郡鳴沢村</vt:lpstr>
      <vt:lpstr>南都留郡富士河口湖町</vt:lpstr>
      <vt:lpstr>北都留郡小菅村</vt:lpstr>
      <vt:lpstr>北都留郡丹波山村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2023-08-17T02:22:26Z</dcterms:created>
  <dcterms:modified xsi:type="dcterms:W3CDTF">2023-08-17T02:22:26Z</dcterms:modified>
</cp:coreProperties>
</file>