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96BDF050-08B3-4108-ABDE-DF3D9FD340E3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26" r:id="rId1"/>
    <sheet name="産業大分類" sheetId="5" r:id="rId2"/>
    <sheet name="産業中分類" sheetId="6" r:id="rId3"/>
    <sheet name="産業小分類" sheetId="7" r:id="rId4"/>
    <sheet name="福井県" sheetId="8" r:id="rId5"/>
    <sheet name="福井市" sheetId="9" r:id="rId6"/>
    <sheet name="敦賀市" sheetId="10" r:id="rId7"/>
    <sheet name="小浜市" sheetId="11" r:id="rId8"/>
    <sheet name="大野市" sheetId="12" r:id="rId9"/>
    <sheet name="勝山市" sheetId="13" r:id="rId10"/>
    <sheet name="鯖江市" sheetId="14" r:id="rId11"/>
    <sheet name="あわら市" sheetId="15" r:id="rId12"/>
    <sheet name="越前市" sheetId="16" r:id="rId13"/>
    <sheet name="坂井市" sheetId="17" r:id="rId14"/>
    <sheet name="吉田郡永平寺町" sheetId="18" r:id="rId15"/>
    <sheet name="今立郡池田町" sheetId="19" r:id="rId16"/>
    <sheet name="南条郡南越前町" sheetId="20" r:id="rId17"/>
    <sheet name="丹生郡越前町" sheetId="21" r:id="rId18"/>
    <sheet name="三方郡美浜町" sheetId="22" r:id="rId19"/>
    <sheet name="大飯郡高浜町" sheetId="23" r:id="rId20"/>
    <sheet name="大飯郡おおい町" sheetId="24" r:id="rId21"/>
    <sheet name="三方上中郡若狭町" sheetId="25" r:id="rId22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179" r:id="rId23"/>
    <pivotCache cacheId="2180" r:id="rId24"/>
    <pivotCache cacheId="2181" r:id="rId2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25" l="1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<sst xmlns="http://schemas.openxmlformats.org/spreadsheetml/2006/main" count="2688" uniqueCount="203">
  <si>
    <t>18000 福井県</t>
  </si>
  <si>
    <t>18201 福井市</t>
  </si>
  <si>
    <t>18202 敦賀市</t>
  </si>
  <si>
    <t>18204 小浜市</t>
  </si>
  <si>
    <t>18205 大野市</t>
  </si>
  <si>
    <t>18206 勝山市</t>
  </si>
  <si>
    <t>18207 鯖江市</t>
  </si>
  <si>
    <t>18208 あわら市</t>
  </si>
  <si>
    <t>18209 越前市</t>
  </si>
  <si>
    <t>18210 坂井市</t>
  </si>
  <si>
    <t>18322 吉田郡永平寺町</t>
  </si>
  <si>
    <t>18382 今立郡池田町</t>
  </si>
  <si>
    <t>18404 南条郡南越前町</t>
  </si>
  <si>
    <t>18423 丹生郡越前町</t>
  </si>
  <si>
    <t>18442 三方郡美浜町</t>
  </si>
  <si>
    <t>18481 大飯郡高浜町</t>
  </si>
  <si>
    <t>18483 大飯郡おおい町</t>
  </si>
  <si>
    <t>18501 三方上中郡若狭町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</si>
  <si>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</si>
  <si>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</si>
  <si>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</si>
  <si>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</si>
  <si>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</si>
  <si>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</si>
  <si>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</si>
  <si>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</si>
  <si>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</si>
  <si>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</si>
  <si>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</si>
  <si>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</si>
  <si>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</si>
  <si>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</si>
  <si>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</si>
  <si>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</si>
  <si>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</si>
  <si>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</si>
  <si>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</si>
  <si>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</si>
  <si>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</si>
  <si>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</si>
  <si>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</si>
  <si>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</si>
  <si>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</si>
  <si>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</si>
  <si>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11 繊維工業</t>
  </si>
  <si>
    <t>32 その他の製造業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</si>
  <si>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</si>
  <si>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</si>
  <si>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</si>
  <si>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</si>
  <si>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</si>
  <si>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</si>
  <si>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</si>
  <si>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</si>
  <si>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</si>
  <si>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75 宿泊業</t>
  </si>
  <si>
    <t>76 飲食店</t>
  </si>
  <si>
    <t>78 洗濯・理容・美容・浴場業</t>
  </si>
  <si>
    <t>82 その他の教育，学習支援業</t>
  </si>
  <si>
    <t>83 医療業</t>
  </si>
  <si>
    <t>85 社会保険・社会福祉・介護事業</t>
  </si>
  <si>
    <t>51 繊維・衣服等卸売業</t>
  </si>
  <si>
    <t>53 建築材料，鉱物・金属材料等卸売業</t>
  </si>
  <si>
    <t>68 不動産取引業</t>
  </si>
  <si>
    <t>09 食料品製造業</t>
  </si>
  <si>
    <t>67 保険業（保険媒介代理業，保険サービス業を含む）</t>
  </si>
  <si>
    <t>77 持ち帰り・配達飲食サービス業</t>
  </si>
  <si>
    <t>12 木材・木製品製造業（家具を除く）</t>
  </si>
  <si>
    <t>79 その他の生活関連サービス業</t>
  </si>
  <si>
    <t>80 娯楽業</t>
  </si>
  <si>
    <t>24 金属製品製造業</t>
  </si>
  <si>
    <t>13 家具・装備品製造業</t>
  </si>
  <si>
    <t>89 自動車整備業</t>
  </si>
  <si>
    <t>26 生産用機械器具製造業</t>
  </si>
  <si>
    <t>21 窯業・土石製品製造業</t>
  </si>
  <si>
    <t>52 飲食料品卸売業</t>
  </si>
  <si>
    <t>14 パルプ・紙・紙加工品製造業</t>
  </si>
  <si>
    <t>15 印刷・同関連業</t>
  </si>
  <si>
    <t>90 機械等修理業（別掲を除く）</t>
  </si>
  <si>
    <t>10 飲料・たばこ・飼料製造業</t>
  </si>
  <si>
    <t>92 その他の事業サービス業</t>
  </si>
  <si>
    <t>48 運輸に附帯するサービス業</t>
  </si>
  <si>
    <t>88 廃棄物処理業</t>
  </si>
  <si>
    <t>18 プラスチック製品製造業（別掲を除く）</t>
  </si>
  <si>
    <t>39 情報サービス業</t>
  </si>
  <si>
    <t>70 物品賃貸業</t>
  </si>
  <si>
    <t>95 その他のサービス業</t>
  </si>
  <si>
    <t>自治体</t>
  </si>
  <si>
    <t>産業中分類</t>
  </si>
  <si>
    <t>062 土木工事業（舗装工事業を除く）</t>
  </si>
  <si>
    <t>065 木造建築工事業</t>
  </si>
  <si>
    <t>081 電気工事業</t>
  </si>
  <si>
    <t>083 管工事業（さく井工事業を除く）</t>
  </si>
  <si>
    <t>329 他に分類されない製造業</t>
  </si>
  <si>
    <t>589 その他の飲食料品小売業</t>
  </si>
  <si>
    <t>591 自動車小売業</t>
  </si>
  <si>
    <t>603 医薬品・化粧品小売業</t>
  </si>
  <si>
    <t>609 他に分類されない小売業</t>
  </si>
  <si>
    <t>692 貸家業，貸間業</t>
  </si>
  <si>
    <t>742 土木建築サービス業</t>
  </si>
  <si>
    <t>751 旅館，ホテル</t>
  </si>
  <si>
    <t>762 専門料理店</t>
  </si>
  <si>
    <t>765 酒場，ビヤホール</t>
  </si>
  <si>
    <t>766 バー，キャバレー，ナイトクラブ</t>
  </si>
  <si>
    <t>767 喫茶店</t>
  </si>
  <si>
    <t>782 理容業</t>
  </si>
  <si>
    <t>783 美容業</t>
  </si>
  <si>
    <t>824 教養・技能教授業</t>
  </si>
  <si>
    <t>835 療術業</t>
  </si>
  <si>
    <t>064 建築工事業（木造建築工事業を除く）</t>
  </si>
  <si>
    <t>573 婦人・子供服小売業</t>
  </si>
  <si>
    <t>781 洗濯業</t>
  </si>
  <si>
    <t>084 機械器具設置工事業</t>
  </si>
  <si>
    <t>586 菓子・パン小売業</t>
  </si>
  <si>
    <t>585 酒小売業</t>
  </si>
  <si>
    <t>691 不動産賃貸業（貸家業，貸間業を除く）</t>
  </si>
  <si>
    <t>809 その他の娯楽業</t>
  </si>
  <si>
    <t>076 板金・金物工事業</t>
  </si>
  <si>
    <t>077 塗装工事業</t>
  </si>
  <si>
    <t>111 製糸業，紡績業，化学繊維・ねん糸等製造業</t>
  </si>
  <si>
    <t>571 呉服・服地・寝具小売業</t>
  </si>
  <si>
    <t>605 燃料小売業</t>
  </si>
  <si>
    <t>821 社会教育</t>
  </si>
  <si>
    <t>112 織物業</t>
  </si>
  <si>
    <t>115 綱・網・レース・繊維粗製品製造業</t>
  </si>
  <si>
    <t>593 機械器具小売業（自動車，自転車を除く）</t>
  </si>
  <si>
    <t>772 配達飲食サービス業</t>
  </si>
  <si>
    <t>891 自動車整備業</t>
  </si>
  <si>
    <t>327 漆器製造業</t>
  </si>
  <si>
    <t>549 その他の機械器具卸売業</t>
  </si>
  <si>
    <t>823 学習塾</t>
  </si>
  <si>
    <t>079 その他の職別工事業</t>
  </si>
  <si>
    <t>761 食堂，レストラン（専門料理店を除く）</t>
  </si>
  <si>
    <t>559 他に分類されない卸売業</t>
  </si>
  <si>
    <t>853 児童福祉事業</t>
  </si>
  <si>
    <t>078 床・内装工事業</t>
  </si>
  <si>
    <t>119 その他の繊維製品製造業</t>
  </si>
  <si>
    <t>693 駐車場業</t>
  </si>
  <si>
    <t>071 大工工事業</t>
  </si>
  <si>
    <t>072 とび・土工・コンクリート工事業</t>
  </si>
  <si>
    <t>094 調味料製造業</t>
  </si>
  <si>
    <t>097 パン・菓子製造業</t>
  </si>
  <si>
    <t>099 その他の食料品製造業</t>
  </si>
  <si>
    <t>763 そば・うどん店</t>
  </si>
  <si>
    <t>929 他に分類されない事業サービス業</t>
  </si>
  <si>
    <t>075 左官工事業</t>
  </si>
  <si>
    <t>854 老人福祉・介護事業</t>
  </si>
  <si>
    <t>121 製材業，木製品製造業</t>
  </si>
  <si>
    <t>214 陶磁器・同関連製品製造業</t>
  </si>
  <si>
    <t>584 鮮魚小売業</t>
  </si>
  <si>
    <t>092 水産食料品製造業</t>
  </si>
  <si>
    <t>391 ソフトウェア業</t>
  </si>
  <si>
    <t>521 農畜産物・水産物卸売業</t>
  </si>
  <si>
    <t>702 産業用機械器具賃貸業</t>
  </si>
  <si>
    <t>749 その他の技術サービス業</t>
  </si>
  <si>
    <t>752 簡易宿所</t>
  </si>
  <si>
    <t>759 その他の宿泊業</t>
  </si>
  <si>
    <t>133 建具製造業</t>
  </si>
  <si>
    <t>066 建築リフォーム工事業</t>
  </si>
  <si>
    <t>601 家具・建具・畳小売業</t>
  </si>
  <si>
    <t>産業小分類</t>
  </si>
  <si>
    <t>18000　福井県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</si>
  <si>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</si>
  <si>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</si>
  <si>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</si>
  <si>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</si>
  <si>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</si>
  <si>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18201　福井市</t>
  </si>
  <si>
    <t>18202　敦賀市</t>
  </si>
  <si>
    <t>18204　小浜市</t>
  </si>
  <si>
    <t>18205　大野市</t>
  </si>
  <si>
    <t>18206　勝山市</t>
  </si>
  <si>
    <t>18207　鯖江市</t>
  </si>
  <si>
    <t>18208　あわら市</t>
  </si>
  <si>
    <t>18209　越前市</t>
  </si>
  <si>
    <t>18210　坂井市</t>
  </si>
  <si>
    <t>18322　吉田郡永平寺町</t>
  </si>
  <si>
    <t>18382　今立郡池田町</t>
  </si>
  <si>
    <t>18404　南条郡南越前町</t>
  </si>
  <si>
    <t>18423　丹生郡越前町</t>
  </si>
  <si>
    <t>18442　三方郡美浜町</t>
  </si>
  <si>
    <t>18481　大飯郡高浜町</t>
  </si>
  <si>
    <t>18483　大飯郡おおい町</t>
  </si>
  <si>
    <t>18501　三方上中郡若狭町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</si>
  <si>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</si>
  <si>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</si>
  <si>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</si>
  <si>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</si>
  <si>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</si>
  <si>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</si>
  <si>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</si>
  <si>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</si>
  <si>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</si>
  <si>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</si>
  <si>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吉田郡永平寺町</t>
  </si>
  <si>
    <t>今立郡池田町</t>
  </si>
  <si>
    <t>南条郡南越前町</t>
  </si>
  <si>
    <t>丹生郡越前町</t>
  </si>
  <si>
    <t>三方郡美浜町</t>
  </si>
  <si>
    <t>大飯郡高浜町</t>
  </si>
  <si>
    <t>大飯郡おおい町</t>
  </si>
  <si>
    <t>三方上中郡若狭町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</si>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</sst>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02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onnections" Target="connections.xml"/><Relationship Id="rId30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2715740743" createdVersion="5" refreshedVersion="8" minRefreshableVersion="3" recordCount="270" xr:uid="{F4E931F6-68CB-4D40-B785-5B6575649688}">
  <cacheSource type="external" connectionId="1"/>
  <cacheFields count="11">
    <cacheField name="都道府県" numFmtId="0" sqlType="-9">
      <sharedItems count="1">
        <s v="18 福井県"/>
      </sharedItems>
    </cacheField>
    <cacheField name="自治体名" numFmtId="0" sqlType="-9">
      <sharedItems count="18">
        <s v="福井県"/>
        <s v="福井市"/>
        <s v="敦賀市"/>
        <s v="小浜市"/>
        <s v="大野市"/>
        <s v="勝山市"/>
        <s v="鯖江市"/>
        <s v="あわら市"/>
        <s v="越前市"/>
        <s v="坂井市"/>
        <s v="吉田郡永平寺町"/>
        <s v="今立郡池田町"/>
        <s v="南条郡南越前町"/>
        <s v="丹生郡越前町"/>
        <s v="三方郡美浜町"/>
        <s v="大飯郡高浜町"/>
        <s v="大飯郡おおい町"/>
        <s v="三方上中郡若狭町"/>
      </sharedItems>
    </cacheField>
    <cacheField name="自治体" numFmtId="0" sqlType="-9">
      <sharedItems count="18">
        <s v="18000 福井県"/>
        <s v="18201 福井市"/>
        <s v="18202 敦賀市"/>
        <s v="18204 小浜市"/>
        <s v="18205 大野市"/>
        <s v="18206 勝山市"/>
        <s v="18207 鯖江市"/>
        <s v="18208 あわら市"/>
        <s v="18209 越前市"/>
        <s v="18210 坂井市"/>
        <s v="18322 吉田郡永平寺町"/>
        <s v="18382 今立郡池田町"/>
        <s v="18404 南条郡南越前町"/>
        <s v="18423 丹生郡越前町"/>
        <s v="18442 三方郡美浜町"/>
        <s v="18481 大飯郡高浜町"/>
        <s v="18483 大飯郡おおい町"/>
        <s v="18501 三方上中郡若狭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5676"/>
    </cacheField>
    <cacheField name="構成比" numFmtId="0" sqlType="3">
      <sharedItems containsSemiMixedTypes="0" containsString="0" containsNumber="1" minValue="0" maxValue="34.29"/>
    </cacheField>
    <cacheField name="総数（個人）" numFmtId="0" sqlType="4">
      <sharedItems containsSemiMixedTypes="0" containsString="0" containsNumber="1" containsInteger="1" minValue="0" maxValue="2956"/>
    </cacheField>
    <cacheField name="構成比（個人）" numFmtId="0" sqlType="3">
      <sharedItems containsSemiMixedTypes="0" containsString="0" containsNumber="1" minValue="0" maxValue="42.42"/>
    </cacheField>
    <cacheField name="総数（法人）" numFmtId="0" sqlType="4">
      <sharedItems containsSemiMixedTypes="0" containsString="0" containsNumber="1" containsInteger="1" minValue="0" maxValue="2714"/>
    </cacheField>
    <cacheField name="構成比（法人）" numFmtId="0" sqlType="3">
      <sharedItems containsSemiMixedTypes="0" containsString="0" containsNumber="1" minValue="0" maxValue="36.94"/>
    </cacheField>
    <cacheField name="総数（法人以外の団体）" numFmtId="0" sqlType="4">
      <sharedItems containsSemiMixedTypes="0" containsString="0" containsNumber="1" containsInteger="1" minValue="0" maxValue="13" count="9">
        <n v="0"/>
        <n v="4"/>
        <n v="3"/>
        <n v="1"/>
        <n v="6"/>
        <n v="5"/>
        <n v="13"/>
        <n v="8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2846296299" createdVersion="5" refreshedVersion="8" minRefreshableVersion="3" recordCount="378" xr:uid="{225BEC9E-0785-484F-98B4-4AA13C47538C}">
  <cacheSource type="external" connectionId="2"/>
  <cacheFields count="14">
    <cacheField name="都道府県" numFmtId="0" sqlType="-9">
      <sharedItems count="1">
        <s v="18 福井県"/>
      </sharedItems>
    </cacheField>
    <cacheField name="自治体名" numFmtId="0" sqlType="-9">
      <sharedItems count="18">
        <s v="福井県"/>
        <s v="福井市"/>
        <s v="敦賀市"/>
        <s v="小浜市"/>
        <s v="大野市"/>
        <s v="勝山市"/>
        <s v="鯖江市"/>
        <s v="あわら市"/>
        <s v="越前市"/>
        <s v="坂井市"/>
        <s v="吉田郡永平寺町"/>
        <s v="今立郡池田町"/>
        <s v="南条郡南越前町"/>
        <s v="丹生郡越前町"/>
        <s v="三方郡美浜町"/>
        <s v="大飯郡高浜町"/>
        <s v="大飯郡おおい町"/>
        <s v="三方上中郡若狭町"/>
      </sharedItems>
    </cacheField>
    <cacheField name="自治体" numFmtId="0" sqlType="-9">
      <sharedItems count="18">
        <s v="18000 福井県"/>
        <s v="18201 福井市"/>
        <s v="18202 敦賀市"/>
        <s v="18204 小浜市"/>
        <s v="18205 大野市"/>
        <s v="18206 勝山市"/>
        <s v="18207 鯖江市"/>
        <s v="18208 あわら市"/>
        <s v="18209 越前市"/>
        <s v="18210 坂井市"/>
        <s v="18322 吉田郡永平寺町"/>
        <s v="18382 今立郡池田町"/>
        <s v="18404 南条郡南越前町"/>
        <s v="18423 丹生郡越前町"/>
        <s v="18442 三方郡美浜町"/>
        <s v="18481 大飯郡高浜町"/>
        <s v="18483 大飯郡おおい町"/>
        <s v="18501 三方上中郡若狭町"/>
      </sharedItems>
    </cacheField>
    <cacheField name="産業分類コード" numFmtId="0" sqlType="-8">
      <sharedItems count="46">
        <s v="78"/>
        <s v="76"/>
        <s v="60"/>
        <s v="06"/>
        <s v="07"/>
        <s v="58"/>
        <s v="08"/>
        <s v="82"/>
        <s v="69"/>
        <s v="57"/>
        <s v="32"/>
        <s v="11"/>
        <s v="59"/>
        <s v="83"/>
        <s v="72"/>
        <s v="74"/>
        <s v="75"/>
        <s v="55"/>
        <s v="85"/>
        <s v="54"/>
        <s v="68"/>
        <s v="53"/>
        <s v="51"/>
        <s v="09"/>
        <s v="77"/>
        <s v="67"/>
        <s v="80"/>
        <s v="12"/>
        <s v="79"/>
        <s v="24"/>
        <s v="89"/>
        <s v="13"/>
        <s v="26"/>
        <s v="21"/>
        <s v="52"/>
        <s v="14"/>
        <s v="15"/>
        <s v="90"/>
        <s v="10"/>
        <s v="92"/>
        <s v="48"/>
        <s v="88"/>
        <s v="18"/>
        <s v="70"/>
        <s v="39"/>
        <s v="95"/>
      </sharedItems>
    </cacheField>
    <cacheField name="産業分類" numFmtId="0" sqlType="-9">
      <sharedItems count="46">
        <s v="洗濯・理容・美容・浴場業"/>
        <s v="飲食店"/>
        <s v="その他の小売業"/>
        <s v="総合工事業"/>
        <s v="職別工事業（設備工事業を除く）"/>
        <s v="飲食料品小売業"/>
        <s v="設備工事業"/>
        <s v="その他の教育，学習支援業"/>
        <s v="不動産賃貸業・管理業"/>
        <s v="織物・衣服・身の回り品小売業"/>
        <s v="その他の製造業"/>
        <s v="繊維工業"/>
        <s v="機械器具小売業"/>
        <s v="医療業"/>
        <s v="専門サービス業（他に分類されないもの）"/>
        <s v="技術サービス業（他に分類されないもの）"/>
        <s v="宿泊業"/>
        <s v="その他の卸売業"/>
        <s v="社会保険・社会福祉・介護事業"/>
        <s v="機械器具卸売業"/>
        <s v="不動産取引業"/>
        <s v="建築材料，鉱物・金属材料等卸売業"/>
        <s v="繊維・衣服等卸売業"/>
        <s v="食料品製造業"/>
        <s v="持ち帰り・配達飲食サービス業"/>
        <s v="保険業（保険媒介代理業，保険サービス業を含む）"/>
        <s v="娯楽業"/>
        <s v="木材・木製品製造業（家具を除く）"/>
        <s v="その他の生活関連サービス業"/>
        <s v="金属製品製造業"/>
        <s v="自動車整備業"/>
        <s v="家具・装備品製造業"/>
        <s v="生産用機械器具製造業"/>
        <s v="窯業・土石製品製造業"/>
        <s v="飲食料品卸売業"/>
        <s v="パルプ・紙・紙加工品製造業"/>
        <s v="印刷・同関連業"/>
        <s v="機械等修理業（別掲を除く）"/>
        <s v="飲料・たばこ・飼料製造業"/>
        <s v="その他の事業サービス業"/>
        <s v="運輸に附帯するサービス業"/>
        <s v="廃棄物処理業"/>
        <s v="プラスチック製品製造業（別掲を除く）"/>
        <s v="物品賃貸業"/>
        <s v="情報サービス業"/>
        <s v="その他のサービス業"/>
      </sharedItems>
    </cacheField>
    <cacheField name="産業中分類" numFmtId="0" sqlType="-9">
      <sharedItems count="46">
        <s v="78 洗濯・理容・美容・浴場業"/>
        <s v="76 飲食店"/>
        <s v="60 その他の小売業"/>
        <s v="06 総合工事業"/>
        <s v="07 職別工事業（設備工事業を除く）"/>
        <s v="58 飲食料品小売業"/>
        <s v="08 設備工事業"/>
        <s v="82 その他の教育，学習支援業"/>
        <s v="69 不動産賃貸業・管理業"/>
        <s v="57 織物・衣服・身の回り品小売業"/>
        <s v="32 その他の製造業"/>
        <s v="11 繊維工業"/>
        <s v="59 機械器具小売業"/>
        <s v="83 医療業"/>
        <s v="72 専門サービス業（他に分類されないもの）"/>
        <s v="74 技術サービス業（他に分類されないもの）"/>
        <s v="75 宿泊業"/>
        <s v="55 その他の卸売業"/>
        <s v="85 社会保険・社会福祉・介護事業"/>
        <s v="54 機械器具卸売業"/>
        <s v="68 不動産取引業"/>
        <s v="53 建築材料，鉱物・金属材料等卸売業"/>
        <s v="51 繊維・衣服等卸売業"/>
        <s v="09 食料品製造業"/>
        <s v="77 持ち帰り・配達飲食サービス業"/>
        <s v="67 保険業（保険媒介代理業，保険サービス業を含む）"/>
        <s v="80 娯楽業"/>
        <s v="12 木材・木製品製造業（家具を除く）"/>
        <s v="79 その他の生活関連サービス業"/>
        <s v="24 金属製品製造業"/>
        <s v="89 自動車整備業"/>
        <s v="13 家具・装備品製造業"/>
        <s v="26 生産用機械器具製造業"/>
        <s v="21 窯業・土石製品製造業"/>
        <s v="52 飲食料品卸売業"/>
        <s v="14 パルプ・紙・紙加工品製造業"/>
        <s v="15 印刷・同関連業"/>
        <s v="90 機械等修理業（別掲を除く）"/>
        <s v="10 飲料・たばこ・飼料製造業"/>
        <s v="92 その他の事業サービス業"/>
        <s v="48 運輸に附帯するサービス業"/>
        <s v="88 廃棄物処理業"/>
        <s v="18 プラスチック製品製造業（別掲を除く）"/>
        <s v="70 物品賃貸業"/>
        <s v="39 情報サービス業"/>
        <s v="95 その他のサービス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2" maxValue="2429" count="137">
        <n v="2429"/>
        <n v="2367"/>
        <n v="1617"/>
        <n v="1482"/>
        <n v="1206"/>
        <n v="1187"/>
        <n v="911"/>
        <n v="852"/>
        <n v="808"/>
        <n v="742"/>
        <n v="735"/>
        <n v="672"/>
        <n v="662"/>
        <n v="597"/>
        <n v="572"/>
        <n v="520"/>
        <n v="407"/>
        <n v="348"/>
        <n v="328"/>
        <n v="313"/>
        <n v="950"/>
        <n v="908"/>
        <n v="550"/>
        <n v="452"/>
        <n v="397"/>
        <n v="351"/>
        <n v="327"/>
        <n v="297"/>
        <n v="291"/>
        <n v="289"/>
        <n v="245"/>
        <n v="244"/>
        <n v="234"/>
        <n v="181"/>
        <n v="167"/>
        <n v="146"/>
        <n v="136"/>
        <n v="119"/>
        <n v="107"/>
        <n v="236"/>
        <n v="179"/>
        <n v="125"/>
        <n v="123"/>
        <n v="113"/>
        <n v="89"/>
        <n v="85"/>
        <n v="63"/>
        <n v="53"/>
        <n v="51"/>
        <n v="48"/>
        <n v="46"/>
        <n v="45"/>
        <n v="35"/>
        <n v="34"/>
        <n v="33"/>
        <n v="31"/>
        <n v="26"/>
        <n v="24"/>
        <n v="22"/>
        <n v="109"/>
        <n v="100"/>
        <n v="75"/>
        <n v="74"/>
        <n v="42"/>
        <n v="30"/>
        <n v="27"/>
        <n v="23"/>
        <n v="21"/>
        <n v="18"/>
        <n v="15"/>
        <n v="134"/>
        <n v="97"/>
        <n v="92"/>
        <n v="84"/>
        <n v="56"/>
        <n v="50"/>
        <n v="49"/>
        <n v="44"/>
        <n v="32"/>
        <n v="17"/>
        <n v="16"/>
        <n v="13"/>
        <n v="12"/>
        <n v="73"/>
        <n v="59"/>
        <n v="55"/>
        <n v="20"/>
        <n v="14"/>
        <n v="10"/>
        <n v="9"/>
        <n v="500"/>
        <n v="197"/>
        <n v="147"/>
        <n v="122"/>
        <n v="91"/>
        <n v="70"/>
        <n v="54"/>
        <n v="47"/>
        <n v="39"/>
        <n v="104"/>
        <n v="76"/>
        <n v="52"/>
        <n v="28"/>
        <n v="11"/>
        <n v="8"/>
        <n v="266"/>
        <n v="237"/>
        <n v="177"/>
        <n v="153"/>
        <n v="152"/>
        <n v="99"/>
        <n v="94"/>
        <n v="65"/>
        <n v="57"/>
        <n v="37"/>
        <n v="225"/>
        <n v="176"/>
        <n v="173"/>
        <n v="156"/>
        <n v="130"/>
        <n v="106"/>
        <n v="83"/>
        <n v="79"/>
        <n v="64"/>
        <n v="36"/>
        <n v="40"/>
        <n v="29"/>
        <n v="7"/>
        <n v="6"/>
        <n v="4"/>
        <n v="3"/>
        <n v="2"/>
        <n v="19"/>
        <n v="5"/>
        <n v="41"/>
        <n v="25"/>
        <n v="43"/>
      </sharedItems>
    </cacheField>
    <cacheField name="構成比" numFmtId="0" sqlType="3">
      <sharedItems containsSemiMixedTypes="0" containsString="0" containsNumber="1" minValue="0.78" maxValue="22.74" count="240">
        <n v="10.210000000000001"/>
        <n v="9.9499999999999993"/>
        <n v="6.8"/>
        <n v="6.23"/>
        <n v="5.07"/>
        <n v="4.99"/>
        <n v="3.83"/>
        <n v="3.58"/>
        <n v="3.4"/>
        <n v="3.12"/>
        <n v="3.09"/>
        <n v="2.82"/>
        <n v="2.78"/>
        <n v="2.5099999999999998"/>
        <n v="2.4"/>
        <n v="2.19"/>
        <n v="1.71"/>
        <n v="1.46"/>
        <n v="1.38"/>
        <n v="1.32"/>
        <n v="10.97"/>
        <n v="10.49"/>
        <n v="6.35"/>
        <n v="5.22"/>
        <n v="4.7"/>
        <n v="4.59"/>
        <n v="4.05"/>
        <n v="3.78"/>
        <n v="3.43"/>
        <n v="3.36"/>
        <n v="3.34"/>
        <n v="2.83"/>
        <n v="2.7"/>
        <n v="2.09"/>
        <n v="1.93"/>
        <n v="1.69"/>
        <n v="1.57"/>
        <n v="1.37"/>
        <n v="1.24"/>
        <n v="13.18"/>
        <n v="9.99"/>
        <n v="6.98"/>
        <n v="6.87"/>
        <n v="6.31"/>
        <n v="4.97"/>
        <n v="4.75"/>
        <n v="3.52"/>
        <n v="2.96"/>
        <n v="2.85"/>
        <n v="2.68"/>
        <n v="2.57"/>
        <n v="1.95"/>
        <n v="1.9"/>
        <n v="1.84"/>
        <n v="1.73"/>
        <n v="1.45"/>
        <n v="1.34"/>
        <n v="1.23"/>
        <n v="10.220000000000001"/>
        <n v="9.3699999999999992"/>
        <n v="7.97"/>
        <n v="7.03"/>
        <n v="6.94"/>
        <n v="4.5"/>
        <n v="4.3099999999999996"/>
        <n v="4.22"/>
        <n v="3.94"/>
        <n v="2.81"/>
        <n v="2.5299999999999998"/>
        <n v="2.44"/>
        <n v="2.16"/>
        <n v="1.97"/>
        <n v="1.41"/>
        <n v="12.07"/>
        <n v="11.89"/>
        <n v="8.61"/>
        <n v="8.16"/>
        <n v="7.45"/>
        <n v="4.4400000000000004"/>
        <n v="4.3499999999999996"/>
        <n v="3.9"/>
        <n v="3.11"/>
        <n v="3.02"/>
        <n v="2.84"/>
        <n v="1.51"/>
        <n v="1.42"/>
        <n v="1.33"/>
        <n v="1.1499999999999999"/>
        <n v="1.06"/>
        <n v="12.01"/>
        <n v="9.85"/>
        <n v="7.96"/>
        <n v="7.42"/>
        <n v="5.67"/>
        <n v="4.45"/>
        <n v="3.64"/>
        <n v="2.02"/>
        <n v="1.89"/>
        <n v="1.62"/>
        <n v="1.35"/>
        <n v="1.21"/>
        <n v="22.74"/>
        <n v="8.9600000000000009"/>
        <n v="6.68"/>
        <n v="5.55"/>
        <n v="4.1399999999999997"/>
        <n v="3.37"/>
        <n v="3.32"/>
        <n v="3.18"/>
        <n v="2.5499999999999998"/>
        <n v="2.46"/>
        <n v="2.41"/>
        <n v="2.23"/>
        <n v="2.14"/>
        <n v="1.77"/>
        <n v="1.36"/>
        <n v="13.81"/>
        <n v="10.09"/>
        <n v="7.3"/>
        <n v="6.91"/>
        <n v="6.64"/>
        <n v="4.6500000000000004"/>
        <n v="3.72"/>
        <n v="3.19"/>
        <n v="3.05"/>
        <n v="2.79"/>
        <n v="2.2599999999999998"/>
        <n v="2.12"/>
        <n v="1.59"/>
        <n v="10.26"/>
        <n v="9.14"/>
        <n v="6.83"/>
        <n v="5.9"/>
        <n v="5.86"/>
        <n v="3.82"/>
        <n v="3.63"/>
        <n v="2.93"/>
        <n v="2.2000000000000002"/>
        <n v="2.0099999999999998"/>
        <n v="1.85"/>
        <n v="1.43"/>
        <n v="1.31"/>
        <n v="10.42"/>
        <n v="8.15"/>
        <n v="8.01"/>
        <n v="7.23"/>
        <n v="6.3"/>
        <n v="6.02"/>
        <n v="4.91"/>
        <n v="3.84"/>
        <n v="3.66"/>
        <n v="2.27"/>
        <n v="2.04"/>
        <n v="1.67"/>
        <n v="1.53"/>
        <n v="1.25"/>
        <n v="1.02"/>
        <n v="11.04"/>
        <n v="8.66"/>
        <n v="7.36"/>
        <n v="6.93"/>
        <n v="6.71"/>
        <n v="6.49"/>
        <n v="6.28"/>
        <n v="4.9800000000000004"/>
        <n v="4.33"/>
        <n v="2.38"/>
        <n v="1.52"/>
        <n v="1.3"/>
        <n v="11.54"/>
        <n v="10.58"/>
        <n v="9.6199999999999992"/>
        <n v="7.69"/>
        <n v="6.73"/>
        <n v="3.85"/>
        <n v="2.88"/>
        <n v="1.92"/>
        <n v="12.13"/>
        <n v="8.7899999999999991"/>
        <n v="8.3699999999999992"/>
        <n v="7.95"/>
        <n v="7.53"/>
        <n v="7.11"/>
        <n v="5.44"/>
        <n v="4.18"/>
        <n v="3.77"/>
        <n v="3.35"/>
        <n v="1.26"/>
        <n v="10.08"/>
        <n v="9.15"/>
        <n v="8.68"/>
        <n v="8.5299999999999994"/>
        <n v="7.29"/>
        <n v="5.12"/>
        <n v="4.03"/>
        <n v="3.41"/>
        <n v="2.95"/>
        <n v="2.17"/>
        <n v="1.86"/>
        <n v="1.0900000000000001"/>
        <n v="16.02"/>
        <n v="9.77"/>
        <n v="8.1999999999999993"/>
        <n v="5.08"/>
        <n v="4.3"/>
        <n v="2.73"/>
        <n v="2.34"/>
        <n v="1.56"/>
        <n v="1.17"/>
        <n v="17.93"/>
        <n v="9.66"/>
        <n v="8.9700000000000006"/>
        <n v="8.6199999999999992"/>
        <n v="6.9"/>
        <n v="4.83"/>
        <n v="4.4800000000000004"/>
        <n v="2.0699999999999998"/>
        <n v="1.72"/>
        <n v="15.12"/>
        <n v="11.63"/>
        <n v="8.14"/>
        <n v="6.59"/>
        <n v="5.81"/>
        <n v="5.43"/>
        <n v="5.04"/>
        <n v="3.1"/>
        <n v="2.71"/>
        <n v="1.94"/>
        <n v="1.55"/>
        <n v="1.1599999999999999"/>
        <n v="0.78"/>
        <n v="11.53"/>
        <n v="9.5299999999999994"/>
        <n v="8.8699999999999992"/>
        <n v="7.76"/>
        <n v="7.1"/>
        <n v="4.21"/>
        <n v="3.55"/>
        <n v="2.2200000000000002"/>
        <n v="1.1100000000000001"/>
      </sharedItems>
    </cacheField>
    <cacheField name="総数（個人）" numFmtId="0" sqlType="4">
      <sharedItems containsSemiMixedTypes="0" containsString="0" containsNumber="1" containsInteger="1" minValue="0" maxValue="2106" count="109">
        <n v="2106"/>
        <n v="2038"/>
        <n v="898"/>
        <n v="412"/>
        <n v="710"/>
        <n v="876"/>
        <n v="293"/>
        <n v="517"/>
        <n v="231"/>
        <n v="435"/>
        <n v="481"/>
        <n v="286"/>
        <n v="368"/>
        <n v="550"/>
        <n v="404"/>
        <n v="233"/>
        <n v="315"/>
        <n v="125"/>
        <n v="1"/>
        <n v="48"/>
        <n v="811"/>
        <n v="750"/>
        <n v="285"/>
        <n v="77"/>
        <n v="180"/>
        <n v="84"/>
        <n v="252"/>
        <n v="165"/>
        <n v="75"/>
        <n v="198"/>
        <n v="185"/>
        <n v="218"/>
        <n v="100"/>
        <n v="118"/>
        <n v="60"/>
        <n v="18"/>
        <n v="35"/>
        <n v="25"/>
        <n v="17"/>
        <n v="27"/>
        <n v="196"/>
        <n v="145"/>
        <n v="16"/>
        <n v="65"/>
        <n v="30"/>
        <n v="40"/>
        <n v="19"/>
        <n v="26"/>
        <n v="31"/>
        <n v="44"/>
        <n v="32"/>
        <n v="12"/>
        <n v="7"/>
        <n v="6"/>
        <n v="4"/>
        <n v="102"/>
        <n v="88"/>
        <n v="58"/>
        <n v="50"/>
        <n v="29"/>
        <n v="22"/>
        <n v="23"/>
        <n v="13"/>
        <n v="9"/>
        <n v="11"/>
        <n v="14"/>
        <n v="128"/>
        <n v="124"/>
        <n v="20"/>
        <n v="49"/>
        <n v="37"/>
        <n v="24"/>
        <n v="0"/>
        <n v="3"/>
        <n v="10"/>
        <n v="86"/>
        <n v="63"/>
        <n v="21"/>
        <n v="43"/>
        <n v="8"/>
        <n v="352"/>
        <n v="171"/>
        <n v="51"/>
        <n v="28"/>
        <n v="54"/>
        <n v="52"/>
        <n v="5"/>
        <n v="95"/>
        <n v="70"/>
        <n v="39"/>
        <n v="15"/>
        <n v="2"/>
        <n v="216"/>
        <n v="109"/>
        <n v="67"/>
        <n v="120"/>
        <n v="47"/>
        <n v="61"/>
        <n v="62"/>
        <n v="55"/>
        <n v="42"/>
        <n v="201"/>
        <n v="87"/>
        <n v="134"/>
        <n v="94"/>
        <n v="34"/>
        <n v="46"/>
        <n v="36"/>
        <n v="33"/>
      </sharedItems>
    </cacheField>
    <cacheField name="構成比（個人）" numFmtId="0" sqlType="3">
      <sharedItems containsSemiMixedTypes="0" containsString="0" containsNumber="1" minValue="0" maxValue="27.88" count="241">
        <n v="16.13"/>
        <n v="15.61"/>
        <n v="6.88"/>
        <n v="3.16"/>
        <n v="5.44"/>
        <n v="6.71"/>
        <n v="2.2400000000000002"/>
        <n v="3.96"/>
        <n v="1.77"/>
        <n v="3.33"/>
        <n v="3.68"/>
        <n v="2.19"/>
        <n v="2.82"/>
        <n v="4.21"/>
        <n v="3.09"/>
        <n v="1.78"/>
        <n v="2.41"/>
        <n v="0.96"/>
        <n v="0.01"/>
        <n v="0.37"/>
        <n v="19.12"/>
        <n v="17.68"/>
        <n v="6.72"/>
        <n v="1.82"/>
        <n v="4.24"/>
        <n v="1.98"/>
        <n v="5.94"/>
        <n v="3.89"/>
        <n v="4.67"/>
        <n v="4.3600000000000003"/>
        <n v="5.14"/>
        <n v="2.36"/>
        <n v="2.78"/>
        <n v="1.41"/>
        <n v="0.42"/>
        <n v="0.83"/>
        <n v="0.59"/>
        <n v="0.4"/>
        <n v="0.64"/>
        <n v="23"/>
        <n v="17.02"/>
        <n v="1.88"/>
        <n v="3.17"/>
        <n v="7.63"/>
        <n v="3.52"/>
        <n v="4.6900000000000004"/>
        <n v="2.23"/>
        <n v="3.05"/>
        <n v="2.93"/>
        <n v="3.64"/>
        <n v="5.16"/>
        <n v="3.76"/>
        <n v="0.82"/>
        <n v="0.7"/>
        <n v="0.47"/>
        <n v="15.55"/>
        <n v="13.41"/>
        <n v="8.84"/>
        <n v="4.88"/>
        <n v="7.62"/>
        <n v="4.42"/>
        <n v="3.35"/>
        <n v="3.51"/>
        <n v="4.57"/>
        <n v="3.81"/>
        <n v="2.44"/>
        <n v="1.37"/>
        <n v="1.68"/>
        <n v="0.61"/>
        <n v="2.13"/>
        <n v="1.07"/>
        <n v="18.600000000000001"/>
        <n v="18.02"/>
        <n v="2.91"/>
        <n v="8.7200000000000006"/>
        <n v="7.12"/>
        <n v="5.38"/>
        <n v="3.49"/>
        <n v="3.34"/>
        <n v="0"/>
        <n v="4.22"/>
        <n v="1.31"/>
        <n v="2.0299999999999998"/>
        <n v="1.74"/>
        <n v="0.44"/>
        <n v="0.87"/>
        <n v="1.02"/>
        <n v="1.45"/>
        <n v="18.420000000000002"/>
        <n v="13.49"/>
        <n v="4.5"/>
        <n v="9.2100000000000009"/>
        <n v="6.64"/>
        <n v="6.21"/>
        <n v="4.07"/>
        <n v="2.57"/>
        <n v="3"/>
        <n v="3.43"/>
        <n v="2.14"/>
        <n v="1.93"/>
        <n v="1.71"/>
        <n v="0.86"/>
        <n v="1.5"/>
        <n v="27.12"/>
        <n v="13.17"/>
        <n v="9.6300000000000008"/>
        <n v="3.93"/>
        <n v="2.16"/>
        <n v="4.16"/>
        <n v="4.01"/>
        <n v="2.31"/>
        <n v="1.69"/>
        <n v="0.85"/>
        <n v="1.46"/>
        <n v="1.23"/>
        <n v="0.39"/>
        <n v="1.54"/>
        <n v="20.93"/>
        <n v="15.42"/>
        <n v="8.59"/>
        <n v="6.39"/>
        <n v="5.51"/>
        <n v="3.74"/>
        <n v="4.1900000000000004"/>
        <n v="2.42"/>
        <n v="2.2000000000000002"/>
        <n v="3.3"/>
        <n v="1.1000000000000001"/>
        <n v="0.88"/>
        <n v="1.32"/>
        <n v="0.22"/>
        <n v="14.54"/>
        <n v="13.47"/>
        <n v="6.8"/>
        <n v="4.18"/>
        <n v="7.36"/>
        <n v="7.49"/>
        <n v="2"/>
        <n v="3.87"/>
        <n v="2.62"/>
        <n v="1.81"/>
        <n v="2.74"/>
        <n v="1.56"/>
        <n v="0.81"/>
        <n v="1.19"/>
        <n v="17.93"/>
        <n v="7.76"/>
        <n v="11.95"/>
        <n v="4.91"/>
        <n v="5.35"/>
        <n v="8.39"/>
        <n v="3.48"/>
        <n v="2.3199999999999998"/>
        <n v="3.75"/>
        <n v="3.03"/>
        <n v="1.25"/>
        <n v="1.1599999999999999"/>
        <n v="1.34"/>
        <n v="0.62"/>
        <n v="0.71"/>
        <n v="16.32"/>
        <n v="6.6"/>
        <n v="3.47"/>
        <n v="8.68"/>
        <n v="9.3800000000000008"/>
        <n v="7.64"/>
        <n v="5.9"/>
        <n v="4.51"/>
        <n v="5.21"/>
        <n v="2.08"/>
        <n v="2.4300000000000002"/>
        <n v="1.04"/>
        <n v="12.5"/>
        <n v="10.94"/>
        <n v="7.81"/>
        <n v="3.13"/>
        <n v="17.88"/>
        <n v="13.25"/>
        <n v="11.92"/>
        <n v="7.95"/>
        <n v="0.66"/>
        <n v="9.93"/>
        <n v="5.96"/>
        <n v="2.65"/>
        <n v="5.3"/>
        <n v="3.31"/>
        <n v="3.97"/>
        <n v="1.99"/>
        <n v="10.11"/>
        <n v="12.64"/>
        <n v="5.0599999999999996"/>
        <n v="10.57"/>
        <n v="9.1999999999999993"/>
        <n v="7.13"/>
        <n v="4.5999999999999996"/>
        <n v="2.99"/>
        <n v="2.2999999999999998"/>
        <n v="3.22"/>
        <n v="2.0699999999999998"/>
        <n v="1.1499999999999999"/>
        <n v="1.38"/>
        <n v="1.61"/>
        <n v="0.92"/>
        <n v="0.23"/>
        <n v="26.09"/>
        <n v="17.39"/>
        <n v="9.42"/>
        <n v="2.9"/>
        <n v="7.97"/>
        <n v="5.07"/>
        <n v="4.3499999999999996"/>
        <n v="2.17"/>
        <n v="0.72"/>
        <n v="27.88"/>
        <n v="15.76"/>
        <n v="13.33"/>
        <n v="7.27"/>
        <n v="1.21"/>
        <n v="25.93"/>
        <n v="4.4400000000000004"/>
        <n v="15.56"/>
        <n v="8.89"/>
        <n v="5.93"/>
        <n v="5.19"/>
        <n v="2.2200000000000002"/>
        <n v="6.67"/>
        <n v="2.96"/>
        <n v="3.7"/>
        <n v="1.48"/>
        <n v="0.74"/>
        <n v="16.440000000000001"/>
        <n v="13.09"/>
        <n v="11.07"/>
        <n v="4.7"/>
        <n v="9.06"/>
        <n v="2.35"/>
        <n v="4.03"/>
        <n v="2.0099999999999998"/>
        <n v="0.34"/>
        <n v="1.01"/>
        <n v="0.67"/>
      </sharedItems>
    </cacheField>
    <cacheField name="総数（法人）" numFmtId="0" sqlType="4">
      <sharedItems containsSemiMixedTypes="0" containsString="0" containsNumber="1" containsInteger="1" minValue="0" maxValue="1070" count="94">
        <n v="323"/>
        <n v="326"/>
        <n v="719"/>
        <n v="1070"/>
        <n v="496"/>
        <n v="305"/>
        <n v="618"/>
        <n v="139"/>
        <n v="573"/>
        <n v="307"/>
        <n v="254"/>
        <n v="386"/>
        <n v="294"/>
        <n v="47"/>
        <n v="168"/>
        <n v="281"/>
        <n v="89"/>
        <n v="223"/>
        <n v="233"/>
        <n v="265"/>
        <n v="158"/>
        <n v="375"/>
        <n v="227"/>
        <n v="312"/>
        <n v="99"/>
        <n v="162"/>
        <n v="222"/>
        <n v="93"/>
        <n v="66"/>
        <n v="27"/>
        <n v="142"/>
        <n v="116"/>
        <n v="121"/>
        <n v="149"/>
        <n v="111"/>
        <n v="102"/>
        <n v="80"/>
        <n v="40"/>
        <n v="34"/>
        <n v="109"/>
        <n v="96"/>
        <n v="48"/>
        <n v="59"/>
        <n v="45"/>
        <n v="44"/>
        <n v="26"/>
        <n v="17"/>
        <n v="2"/>
        <n v="5"/>
        <n v="10"/>
        <n v="21"/>
        <n v="12"/>
        <n v="18"/>
        <n v="7"/>
        <n v="43"/>
        <n v="24"/>
        <n v="4"/>
        <n v="22"/>
        <n v="8"/>
        <n v="14"/>
        <n v="77"/>
        <n v="32"/>
        <n v="35"/>
        <n v="13"/>
        <n v="25"/>
        <n v="31"/>
        <n v="3"/>
        <n v="9"/>
        <n v="38"/>
        <n v="23"/>
        <n v="11"/>
        <n v="6"/>
        <n v="0"/>
        <n v="148"/>
        <n v="71"/>
        <n v="63"/>
        <n v="42"/>
        <n v="15"/>
        <n v="37"/>
        <n v="1"/>
        <n v="16"/>
        <n v="33"/>
        <n v="68"/>
        <n v="86"/>
        <n v="52"/>
        <n v="67"/>
        <n v="20"/>
        <n v="39"/>
        <n v="101"/>
        <n v="76"/>
        <n v="36"/>
        <n v="19"/>
        <n v="53"/>
        <n v="30"/>
      </sharedItems>
    </cacheField>
    <cacheField name="構成比（法人）" numFmtId="0" sqlType="3">
      <sharedItems containsSemiMixedTypes="0" containsString="0" containsNumber="1" minValue="0" maxValue="22.67" count="198">
        <n v="3.13"/>
        <n v="3.16"/>
        <n v="6.96"/>
        <n v="10.36"/>
        <n v="4.8"/>
        <n v="2.95"/>
        <n v="5.98"/>
        <n v="1.35"/>
        <n v="5.55"/>
        <n v="2.97"/>
        <n v="2.46"/>
        <n v="3.74"/>
        <n v="2.85"/>
        <n v="0.45"/>
        <n v="1.63"/>
        <n v="2.72"/>
        <n v="0.86"/>
        <n v="2.16"/>
        <n v="2.2599999999999998"/>
        <n v="2.57"/>
        <n v="3.19"/>
        <n v="3.62"/>
        <n v="6.08"/>
        <n v="8.6"/>
        <n v="5.21"/>
        <n v="7.16"/>
        <n v="2.27"/>
        <n v="3.72"/>
        <n v="5.09"/>
        <n v="2.13"/>
        <n v="1.51"/>
        <n v="0.62"/>
        <n v="3.26"/>
        <n v="2.66"/>
        <n v="2.78"/>
        <n v="3.42"/>
        <n v="2.5499999999999998"/>
        <n v="2.34"/>
        <n v="1.84"/>
        <n v="4.3899999999999997"/>
        <n v="3.73"/>
        <n v="11.95"/>
        <n v="10.53"/>
        <n v="5.26"/>
        <n v="6.47"/>
        <n v="4.93"/>
        <n v="4.82"/>
        <n v="2.96"/>
        <n v="1.86"/>
        <n v="0.22"/>
        <n v="0.55000000000000004"/>
        <n v="1.1000000000000001"/>
        <n v="2.2999999999999998"/>
        <n v="1.32"/>
        <n v="1.97"/>
        <n v="1.87"/>
        <n v="3.2"/>
        <n v="7.2"/>
        <n v="11.47"/>
        <n v="6.4"/>
        <n v="1.07"/>
        <n v="5.87"/>
        <n v="0.53"/>
        <n v="2.67"/>
        <n v="1.33"/>
        <n v="1.94"/>
        <n v="2.4300000000000002"/>
        <n v="18.690000000000001"/>
        <n v="7.77"/>
        <n v="8.5"/>
        <n v="1.7"/>
        <n v="6.07"/>
        <n v="0.97"/>
        <n v="2.91"/>
        <n v="7.52"/>
        <n v="0.73"/>
        <n v="4.37"/>
        <n v="0.49"/>
        <n v="1.23"/>
        <n v="3.69"/>
        <n v="15.57"/>
        <n v="4.92"/>
        <n v="9.84"/>
        <n v="5.33"/>
        <n v="9.43"/>
        <n v="8.61"/>
        <n v="2.0499999999999998"/>
        <n v="4.51"/>
        <n v="0"/>
        <n v="0.82"/>
        <n v="1.64"/>
        <n v="17.010000000000002"/>
        <n v="2.99"/>
        <n v="2.5299999999999998"/>
        <n v="8.16"/>
        <n v="7.24"/>
        <n v="1.26"/>
        <n v="1.95"/>
        <n v="3.56"/>
        <n v="0.46"/>
        <n v="2.76"/>
        <n v="4.83"/>
        <n v="3.91"/>
        <n v="2.0699999999999998"/>
        <n v="2.64"/>
        <n v="1.72"/>
        <n v="1.1499999999999999"/>
        <n v="2.8"/>
        <n v="2.1"/>
        <n v="12.94"/>
        <n v="4.55"/>
        <n v="7.34"/>
        <n v="3.5"/>
        <n v="6.29"/>
        <n v="0.35"/>
        <n v="2.4500000000000002"/>
        <n v="5.59"/>
        <n v="0.7"/>
        <n v="1.4"/>
        <n v="3.15"/>
        <n v="1.05"/>
        <n v="2.1800000000000002"/>
        <n v="7.05"/>
        <n v="8.92"/>
        <n v="3.53"/>
        <n v="2.4900000000000002"/>
        <n v="5.39"/>
        <n v="6.95"/>
        <n v="4.67"/>
        <n v="0.21"/>
        <n v="2.39"/>
        <n v="1.1399999999999999"/>
        <n v="1.56"/>
        <n v="9.08"/>
        <n v="3.98"/>
        <n v="10.31"/>
        <n v="7.76"/>
        <n v="3.67"/>
        <n v="4.59"/>
        <n v="5.41"/>
        <n v="2.2400000000000002"/>
        <n v="3.06"/>
        <n v="3.88"/>
        <n v="3.57"/>
        <n v="2.35"/>
        <n v="1.02"/>
        <n v="0.2"/>
        <n v="2.14"/>
        <n v="2.65"/>
        <n v="1.43"/>
        <n v="2.58"/>
        <n v="13.55"/>
        <n v="15.48"/>
        <n v="4.5199999999999996"/>
        <n v="5.16"/>
        <n v="7.74"/>
        <n v="6.45"/>
        <n v="3.23"/>
        <n v="1.29"/>
        <n v="0.65"/>
        <n v="15.15"/>
        <n v="9.09"/>
        <n v="21.21"/>
        <n v="6.06"/>
        <n v="3.03"/>
        <n v="22.67"/>
        <n v="8"/>
        <n v="4"/>
        <n v="10.5"/>
        <n v="2"/>
        <n v="17"/>
        <n v="4.5"/>
        <n v="0.5"/>
        <n v="2.5"/>
        <n v="3"/>
        <n v="1.5"/>
        <n v="1"/>
        <n v="4.8099999999999996"/>
        <n v="0.96"/>
        <n v="18.27"/>
        <n v="5.77"/>
        <n v="13.46"/>
        <n v="1.92"/>
        <n v="3.85"/>
        <n v="2.88"/>
        <n v="1.8"/>
        <n v="18.920000000000002"/>
        <n v="2.7"/>
        <n v="11.71"/>
        <n v="0.9"/>
        <n v="3.6"/>
        <n v="21.62"/>
        <n v="8.11"/>
        <n v="9.91"/>
        <n v="15.11"/>
        <n v="5.04"/>
        <n v="1.44"/>
        <n v="0.72"/>
      </sharedItems>
    </cacheField>
    <cacheField name="総数（法人以外の団体）" numFmtId="0" sqlType="4">
      <sharedItems containsSemiMixedTypes="0" containsString="0" containsNumber="1" containsInteger="1" minValue="0" maxValue="6" count="5">
        <n v="0"/>
        <n v="3"/>
        <n v="6"/>
        <n v="1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2975578701" createdVersion="5" refreshedVersion="8" minRefreshableVersion="3" recordCount="402" xr:uid="{DD76486D-A103-4573-8E39-F873300E9686}">
  <cacheSource type="external" connectionId="3"/>
  <cacheFields count="14">
    <cacheField name="都道府県" numFmtId="0" sqlType="-9">
      <sharedItems count="1">
        <s v="18 福井県"/>
      </sharedItems>
    </cacheField>
    <cacheField name="自治体名" numFmtId="0" sqlType="-9">
      <sharedItems count="18">
        <s v="福井県"/>
        <s v="福井市"/>
        <s v="敦賀市"/>
        <s v="小浜市"/>
        <s v="大野市"/>
        <s v="勝山市"/>
        <s v="鯖江市"/>
        <s v="あわら市"/>
        <s v="越前市"/>
        <s v="坂井市"/>
        <s v="吉田郡永平寺町"/>
        <s v="今立郡池田町"/>
        <s v="南条郡南越前町"/>
        <s v="丹生郡越前町"/>
        <s v="三方郡美浜町"/>
        <s v="大飯郡高浜町"/>
        <s v="大飯郡おおい町"/>
        <s v="三方上中郡若狭町"/>
      </sharedItems>
    </cacheField>
    <cacheField name="自治体" numFmtId="0" sqlType="-9">
      <sharedItems count="18">
        <s v="18000 福井県"/>
        <s v="18201 福井市"/>
        <s v="18202 敦賀市"/>
        <s v="18204 小浜市"/>
        <s v="18205 大野市"/>
        <s v="18206 勝山市"/>
        <s v="18207 鯖江市"/>
        <s v="18208 あわら市"/>
        <s v="18209 越前市"/>
        <s v="18210 坂井市"/>
        <s v="18322 吉田郡永平寺町"/>
        <s v="18382 今立郡池田町"/>
        <s v="18404 南条郡南越前町"/>
        <s v="18423 丹生郡越前町"/>
        <s v="18442 三方郡美浜町"/>
        <s v="18481 大飯郡高浜町"/>
        <s v="18483 大飯郡おおい町"/>
        <s v="18501 三方上中郡若狭町"/>
      </sharedItems>
    </cacheField>
    <cacheField name="産業分類コード" numFmtId="0" sqlType="-8">
      <sharedItems count="71">
        <s v="783"/>
        <s v="782"/>
        <s v="762"/>
        <s v="062"/>
        <s v="329"/>
        <s v="766"/>
        <s v="835"/>
        <s v="767"/>
        <s v="824"/>
        <s v="589"/>
        <s v="065"/>
        <s v="692"/>
        <s v="081"/>
        <s v="609"/>
        <s v="083"/>
        <s v="751"/>
        <s v="591"/>
        <s v="742"/>
        <s v="603"/>
        <s v="765"/>
        <s v="573"/>
        <s v="781"/>
        <s v="064"/>
        <s v="084"/>
        <s v="586"/>
        <s v="691"/>
        <s v="585"/>
        <s v="809"/>
        <s v="111"/>
        <s v="077"/>
        <s v="605"/>
        <s v="076"/>
        <s v="571"/>
        <s v="821"/>
        <s v="772"/>
        <s v="112"/>
        <s v="115"/>
        <s v="593"/>
        <s v="891"/>
        <s v="327"/>
        <s v="549"/>
        <s v="823"/>
        <s v="761"/>
        <s v="079"/>
        <s v="559"/>
        <s v="853"/>
        <s v="078"/>
        <s v="119"/>
        <s v="693"/>
        <s v="097"/>
        <s v="099"/>
        <s v="071"/>
        <s v="763"/>
        <s v="072"/>
        <s v="094"/>
        <s v="929"/>
        <s v="075"/>
        <s v="854"/>
        <s v="584"/>
        <s v="214"/>
        <s v="121"/>
        <s v="521"/>
        <s v="092"/>
        <s v="391"/>
        <s v="702"/>
        <s v="749"/>
        <s v="752"/>
        <s v="759"/>
        <s v="133"/>
        <s v="601"/>
        <s v="066"/>
      </sharedItems>
    </cacheField>
    <cacheField name="産業分類" numFmtId="0" sqlType="-9">
      <sharedItems count="71">
        <s v="美容業"/>
        <s v="理容業"/>
        <s v="専門料理店"/>
        <s v="土木工事業（舗装工事業を除く）"/>
        <s v="他に分類されない製造業"/>
        <s v="バー，キャバレー，ナイトクラブ"/>
        <s v="療術業"/>
        <s v="喫茶店"/>
        <s v="教養・技能教授業"/>
        <s v="その他の飲食料品小売業"/>
        <s v="木造建築工事業"/>
        <s v="貸家業，貸間業"/>
        <s v="電気工事業"/>
        <s v="他に分類されない小売業"/>
        <s v="管工事業（さく井工事業を除く）"/>
        <s v="旅館，ホテル"/>
        <s v="自動車小売業"/>
        <s v="土木建築サービス業"/>
        <s v="医薬品・化粧品小売業"/>
        <s v="酒場，ビヤホール"/>
        <s v="婦人・子供服小売業"/>
        <s v="洗濯業"/>
        <s v="建築工事業（木造建築工事業を除く）"/>
        <s v="機械器具設置工事業"/>
        <s v="菓子・パン小売業"/>
        <s v="不動産賃貸業（貸家業，貸間業を除く）"/>
        <s v="酒小売業"/>
        <s v="その他の娯楽業"/>
        <s v="製糸業，紡績業，化学繊維・ねん糸等製造業"/>
        <s v="塗装工事業"/>
        <s v="燃料小売業"/>
        <s v="板金・金物工事業"/>
        <s v="呉服・服地・寝具小売業"/>
        <s v="社会教育"/>
        <s v="配達飲食サービス業"/>
        <s v="織物業"/>
        <s v="綱・網・レース・繊維粗製品製造業"/>
        <s v="機械器具小売業（自動車，自転車を除く）"/>
        <s v="自動車整備業"/>
        <s v="漆器製造業"/>
        <s v="その他の機械器具卸売業"/>
        <s v="学習塾"/>
        <s v="食堂，レストラン（専門料理店を除く）"/>
        <s v="その他の職別工事業"/>
        <s v="他に分類されない卸売業"/>
        <s v="児童福祉事業"/>
        <s v="床・内装工事業"/>
        <s v="その他の繊維製品製造業"/>
        <s v="駐車場業"/>
        <s v="パン・菓子製造業"/>
        <s v="その他の食料品製造業"/>
        <s v="大工工事業"/>
        <s v="そば・うどん店"/>
        <s v="とび・土工・コンクリート工事業"/>
        <s v="調味料製造業"/>
        <s v="他に分類されない事業サービス業"/>
        <s v="左官工事業"/>
        <s v="老人福祉・介護事業"/>
        <s v="鮮魚小売業"/>
        <s v="陶磁器・同関連製品製造業"/>
        <s v="製材業，木製品製造業"/>
        <s v="農畜産物・水産物卸売業"/>
        <s v="水産食料品製造業"/>
        <s v="ソフトウェア業"/>
        <s v="産業用機械器具賃貸業"/>
        <s v="その他の技術サービス業"/>
        <s v="簡易宿所"/>
        <s v="その他の宿泊業"/>
        <s v="建具製造業"/>
        <s v="家具・建具・畳小売業"/>
        <s v="建築リフォーム工事業"/>
      </sharedItems>
    </cacheField>
    <cacheField name="産業小分類" numFmtId="0" sqlType="-9">
      <sharedItems count="71">
        <s v="783 美容業"/>
        <s v="782 理容業"/>
        <s v="762 専門料理店"/>
        <s v="062 土木工事業（舗装工事業を除く）"/>
        <s v="329 他に分類されない製造業"/>
        <s v="766 バー，キャバレー，ナイトクラブ"/>
        <s v="835 療術業"/>
        <s v="767 喫茶店"/>
        <s v="824 教養・技能教授業"/>
        <s v="589 その他の飲食料品小売業"/>
        <s v="065 木造建築工事業"/>
        <s v="692 貸家業，貸間業"/>
        <s v="081 電気工事業"/>
        <s v="609 他に分類されない小売業"/>
        <s v="083 管工事業（さく井工事業を除く）"/>
        <s v="751 旅館，ホテル"/>
        <s v="591 自動車小売業"/>
        <s v="742 土木建築サービス業"/>
        <s v="603 医薬品・化粧品小売業"/>
        <s v="765 酒場，ビヤホール"/>
        <s v="573 婦人・子供服小売業"/>
        <s v="781 洗濯業"/>
        <s v="064 建築工事業（木造建築工事業を除く）"/>
        <s v="084 機械器具設置工事業"/>
        <s v="586 菓子・パン小売業"/>
        <s v="691 不動産賃貸業（貸家業，貸間業を除く）"/>
        <s v="585 酒小売業"/>
        <s v="809 その他の娯楽業"/>
        <s v="111 製糸業，紡績業，化学繊維・ねん糸等製造業"/>
        <s v="077 塗装工事業"/>
        <s v="605 燃料小売業"/>
        <s v="076 板金・金物工事業"/>
        <s v="571 呉服・服地・寝具小売業"/>
        <s v="821 社会教育"/>
        <s v="772 配達飲食サービス業"/>
        <s v="112 織物業"/>
        <s v="115 綱・網・レース・繊維粗製品製造業"/>
        <s v="593 機械器具小売業（自動車，自転車を除く）"/>
        <s v="891 自動車整備業"/>
        <s v="327 漆器製造業"/>
        <s v="549 その他の機械器具卸売業"/>
        <s v="823 学習塾"/>
        <s v="761 食堂，レストラン（専門料理店を除く）"/>
        <s v="079 その他の職別工事業"/>
        <s v="559 他に分類されない卸売業"/>
        <s v="853 児童福祉事業"/>
        <s v="078 床・内装工事業"/>
        <s v="119 その他の繊維製品製造業"/>
        <s v="693 駐車場業"/>
        <s v="097 パン・菓子製造業"/>
        <s v="099 その他の食料品製造業"/>
        <s v="071 大工工事業"/>
        <s v="763 そば・うどん店"/>
        <s v="072 とび・土工・コンクリート工事業"/>
        <s v="094 調味料製造業"/>
        <s v="929 他に分類されない事業サービス業"/>
        <s v="075 左官工事業"/>
        <s v="854 老人福祉・介護事業"/>
        <s v="584 鮮魚小売業"/>
        <s v="214 陶磁器・同関連製品製造業"/>
        <s v="121 製材業，木製品製造業"/>
        <s v="521 農畜産物・水産物卸売業"/>
        <s v="092 水産食料品製造業"/>
        <s v="391 ソフトウェア業"/>
        <s v="702 産業用機械器具賃貸業"/>
        <s v="749 その他の技術サービス業"/>
        <s v="752 簡易宿所"/>
        <s v="759 その他の宿泊業"/>
        <s v="133 建具製造業"/>
        <s v="601 家具・建具・畳小売業"/>
        <s v="066 建築リフォーム工事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2" maxValue="1259" count="104">
        <n v="1259"/>
        <n v="677"/>
        <n v="572"/>
        <n v="553"/>
        <n v="485"/>
        <n v="480"/>
        <n v="475"/>
        <n v="458"/>
        <n v="413"/>
        <n v="410"/>
        <n v="401"/>
        <n v="387"/>
        <n v="386"/>
        <n v="382"/>
        <n v="351"/>
        <n v="345"/>
        <n v="342"/>
        <n v="338"/>
        <n v="336"/>
        <n v="335"/>
        <n v="468"/>
        <n v="244"/>
        <n v="231"/>
        <n v="221"/>
        <n v="190"/>
        <n v="185"/>
        <n v="179"/>
        <n v="176"/>
        <n v="156"/>
        <n v="150"/>
        <n v="143"/>
        <n v="139"/>
        <n v="137"/>
        <n v="130"/>
        <n v="124"/>
        <n v="123"/>
        <n v="121"/>
        <n v="115"/>
        <n v="111"/>
        <n v="106"/>
        <n v="97"/>
        <n v="56"/>
        <n v="53"/>
        <n v="51"/>
        <n v="50"/>
        <n v="41"/>
        <n v="39"/>
        <n v="38"/>
        <n v="36"/>
        <n v="31"/>
        <n v="26"/>
        <n v="25"/>
        <n v="24"/>
        <n v="23"/>
        <n v="54"/>
        <n v="32"/>
        <n v="30"/>
        <n v="28"/>
        <n v="27"/>
        <n v="22"/>
        <n v="18"/>
        <n v="17"/>
        <n v="16"/>
        <n v="15"/>
        <n v="65"/>
        <n v="21"/>
        <n v="20"/>
        <n v="19"/>
        <n v="47"/>
        <n v="34"/>
        <n v="14"/>
        <n v="13"/>
        <n v="12"/>
        <n v="11"/>
        <n v="10"/>
        <n v="332"/>
        <n v="162"/>
        <n v="110"/>
        <n v="49"/>
        <n v="43"/>
        <n v="33"/>
        <n v="29"/>
        <n v="67"/>
        <n v="61"/>
        <n v="58"/>
        <n v="55"/>
        <n v="48"/>
        <n v="44"/>
        <n v="40"/>
        <n v="37"/>
        <n v="117"/>
        <n v="79"/>
        <n v="68"/>
        <n v="42"/>
        <n v="8"/>
        <n v="7"/>
        <n v="6"/>
        <n v="4"/>
        <n v="3"/>
        <n v="2"/>
        <n v="9"/>
        <n v="5"/>
        <n v="35"/>
        <n v="52"/>
      </sharedItems>
    </cacheField>
    <cacheField name="構成比" numFmtId="0" sqlType="3">
      <sharedItems containsSemiMixedTypes="0" containsString="0" containsNumber="1" minValue="0.95" maxValue="15.1" count="161">
        <n v="5.29"/>
        <n v="2.85"/>
        <n v="2.4"/>
        <n v="2.3199999999999998"/>
        <n v="2.04"/>
        <n v="2.02"/>
        <n v="2"/>
        <n v="1.93"/>
        <n v="1.74"/>
        <n v="1.72"/>
        <n v="1.69"/>
        <n v="1.63"/>
        <n v="1.62"/>
        <n v="1.61"/>
        <n v="1.48"/>
        <n v="1.45"/>
        <n v="1.44"/>
        <n v="1.42"/>
        <n v="1.41"/>
        <n v="5.41"/>
        <n v="2.82"/>
        <n v="2.67"/>
        <n v="2.5499999999999998"/>
        <n v="2.19"/>
        <n v="2.14"/>
        <n v="2.0699999999999998"/>
        <n v="2.0299999999999998"/>
        <n v="1.8"/>
        <n v="1.73"/>
        <n v="1.65"/>
        <n v="1.58"/>
        <n v="1.5"/>
        <n v="1.43"/>
        <n v="1.4"/>
        <n v="1.33"/>
        <n v="1.28"/>
        <n v="1.22"/>
        <n v="5.42"/>
        <n v="3.13"/>
        <n v="2.96"/>
        <n v="2.79"/>
        <n v="2.29"/>
        <n v="2.1800000000000002"/>
        <n v="2.12"/>
        <n v="2.0099999999999998"/>
        <n v="1.34"/>
        <n v="5.0599999999999996"/>
        <n v="3"/>
        <n v="2.81"/>
        <n v="2.62"/>
        <n v="2.5299999999999998"/>
        <n v="2.34"/>
        <n v="2.25"/>
        <n v="2.16"/>
        <n v="2.06"/>
        <n v="1.59"/>
        <n v="5.77"/>
        <n v="4.53"/>
        <n v="3.46"/>
        <n v="2.84"/>
        <n v="2.75"/>
        <n v="2.48"/>
        <n v="2.31"/>
        <n v="2.2200000000000002"/>
        <n v="2.13"/>
        <n v="1.95"/>
        <n v="1.86"/>
        <n v="1.77"/>
        <n v="1.6"/>
        <n v="6.34"/>
        <n v="4.59"/>
        <n v="3.78"/>
        <n v="1.89"/>
        <n v="1.75"/>
        <n v="1.35"/>
        <n v="15.1"/>
        <n v="7.37"/>
        <n v="5"/>
        <n v="2.23"/>
        <n v="1.96"/>
        <n v="1.46"/>
        <n v="1.36"/>
        <n v="1.32"/>
        <n v="1.23"/>
        <n v="1.18"/>
        <n v="1.1399999999999999"/>
        <n v="1.0900000000000001"/>
        <n v="1"/>
        <n v="0.95"/>
        <n v="4.78"/>
        <n v="3.59"/>
        <n v="3.32"/>
        <n v="3.05"/>
        <n v="2.39"/>
        <n v="2.2599999999999998"/>
        <n v="5.28"/>
        <n v="2.58"/>
        <n v="2.35"/>
        <n v="2.2400000000000002"/>
        <n v="1.97"/>
        <n v="1.85"/>
        <n v="1.7"/>
        <n v="1.66"/>
        <n v="1.54"/>
        <n v="1.47"/>
        <n v="1.39"/>
        <n v="3.66"/>
        <n v="3.15"/>
        <n v="2.59"/>
        <n v="1.9"/>
        <n v="1.57"/>
        <n v="1.53"/>
        <n v="1.3"/>
        <n v="4.9800000000000004"/>
        <n v="3.9"/>
        <n v="3.03"/>
        <n v="2.6"/>
        <n v="2.38"/>
        <n v="1.52"/>
        <n v="3.85"/>
        <n v="2.88"/>
        <n v="1.92"/>
        <n v="5.44"/>
        <n v="4.5999999999999996"/>
        <n v="3.77"/>
        <n v="3.35"/>
        <n v="2.93"/>
        <n v="2.5099999999999998"/>
        <n v="2.09"/>
        <n v="1.67"/>
        <n v="4.03"/>
        <n v="3.88"/>
        <n v="3.72"/>
        <n v="3.26"/>
        <n v="3.1"/>
        <n v="2.95"/>
        <n v="2.33"/>
        <n v="2.17"/>
        <n v="1.71"/>
        <n v="1.55"/>
        <n v="13.67"/>
        <n v="5.86"/>
        <n v="3.52"/>
        <n v="2.73"/>
        <n v="1.56"/>
        <n v="1.17"/>
        <n v="14.14"/>
        <n v="5.52"/>
        <n v="2.76"/>
        <n v="2.41"/>
        <n v="1.38"/>
        <n v="14.34"/>
        <n v="4.6500000000000004"/>
        <n v="3.49"/>
        <n v="2.71"/>
        <n v="1.94"/>
        <n v="11.53"/>
        <n v="5.0999999999999996"/>
        <n v="3.33"/>
        <n v="2.66"/>
        <n v="2.44"/>
      </sharedItems>
    </cacheField>
    <cacheField name="総数（個人）" numFmtId="0" sqlType="4">
      <sharedItems containsSemiMixedTypes="0" containsString="0" containsNumber="1" containsInteger="1" minValue="0" maxValue="1127" count="90">
        <n v="1127"/>
        <n v="672"/>
        <n v="463"/>
        <n v="90"/>
        <n v="299"/>
        <n v="459"/>
        <n v="456"/>
        <n v="425"/>
        <n v="343"/>
        <n v="277"/>
        <n v="193"/>
        <n v="140"/>
        <n v="146"/>
        <n v="263"/>
        <n v="130"/>
        <n v="298"/>
        <n v="163"/>
        <n v="152"/>
        <n v="178"/>
        <n v="315"/>
        <n v="398"/>
        <n v="201"/>
        <n v="214"/>
        <n v="220"/>
        <n v="174"/>
        <n v="50"/>
        <n v="74"/>
        <n v="123"/>
        <n v="66"/>
        <n v="84"/>
        <n v="16"/>
        <n v="72"/>
        <n v="53"/>
        <n v="67"/>
        <n v="39"/>
        <n v="79"/>
        <n v="108"/>
        <n v="30"/>
        <n v="81"/>
        <n v="43"/>
        <n v="51"/>
        <n v="11"/>
        <n v="48"/>
        <n v="45"/>
        <n v="5"/>
        <n v="19"/>
        <n v="28"/>
        <n v="31"/>
        <n v="38"/>
        <n v="2"/>
        <n v="33"/>
        <n v="3"/>
        <n v="0"/>
        <n v="9"/>
        <n v="7"/>
        <n v="32"/>
        <n v="27"/>
        <n v="18"/>
        <n v="23"/>
        <n v="15"/>
        <n v="20"/>
        <n v="21"/>
        <n v="17"/>
        <n v="8"/>
        <n v="13"/>
        <n v="62"/>
        <n v="6"/>
        <n v="22"/>
        <n v="24"/>
        <n v="12"/>
        <n v="14"/>
        <n v="47"/>
        <n v="10"/>
        <n v="4"/>
        <n v="215"/>
        <n v="135"/>
        <n v="100"/>
        <n v="49"/>
        <n v="29"/>
        <n v="35"/>
        <n v="124"/>
        <n v="54"/>
        <n v="44"/>
        <n v="34"/>
        <n v="41"/>
        <n v="104"/>
        <n v="25"/>
        <n v="1"/>
        <n v="26"/>
        <n v="40"/>
      </sharedItems>
    </cacheField>
    <cacheField name="構成比（個人）" numFmtId="0" sqlType="3">
      <sharedItems containsSemiMixedTypes="0" containsString="0" containsNumber="1" minValue="0" maxValue="25.19" count="195">
        <n v="8.6300000000000008"/>
        <n v="5.15"/>
        <n v="3.55"/>
        <n v="0.69"/>
        <n v="2.29"/>
        <n v="3.52"/>
        <n v="3.49"/>
        <n v="3.26"/>
        <n v="2.63"/>
        <n v="2.12"/>
        <n v="1.48"/>
        <n v="1.07"/>
        <n v="1.1200000000000001"/>
        <n v="2.0099999999999998"/>
        <n v="1"/>
        <n v="2.2799999999999998"/>
        <n v="1.25"/>
        <n v="1.1599999999999999"/>
        <n v="1.36"/>
        <n v="2.41"/>
        <n v="9.3800000000000008"/>
        <n v="4.74"/>
        <n v="5.04"/>
        <n v="5.19"/>
        <n v="4.2"/>
        <n v="4.0999999999999996"/>
        <n v="1.18"/>
        <n v="1.74"/>
        <n v="2.9"/>
        <n v="1.56"/>
        <n v="1.98"/>
        <n v="0.38"/>
        <n v="1.7"/>
        <n v="1.58"/>
        <n v="0.92"/>
        <n v="1.86"/>
        <n v="2.5499999999999998"/>
        <n v="0.71"/>
        <n v="9.51"/>
        <n v="5.05"/>
        <n v="5.99"/>
        <n v="1.29"/>
        <n v="5.63"/>
        <n v="5.28"/>
        <n v="0.59"/>
        <n v="2.23"/>
        <n v="3.29"/>
        <n v="3.64"/>
        <n v="1.88"/>
        <n v="4.46"/>
        <n v="0.23"/>
        <n v="3.87"/>
        <n v="0.35"/>
        <n v="0"/>
        <n v="1.06"/>
        <n v="0.82"/>
        <n v="7.62"/>
        <n v="4.88"/>
        <n v="4.12"/>
        <n v="0.76"/>
        <n v="2.74"/>
        <n v="3.51"/>
        <n v="3.05"/>
        <n v="3.2"/>
        <n v="2.59"/>
        <n v="1.22"/>
        <n v="0.3"/>
        <n v="9.01"/>
        <n v="0.87"/>
        <n v="5.67"/>
        <n v="4.6500000000000004"/>
        <n v="4.51"/>
        <n v="2.1800000000000002"/>
        <n v="1.6"/>
        <n v="2.62"/>
        <n v="2.76"/>
        <n v="2.0299999999999998"/>
        <n v="10.06"/>
        <n v="1.71"/>
        <n v="6"/>
        <n v="2.57"/>
        <n v="3.21"/>
        <n v="2.14"/>
        <n v="1.28"/>
        <n v="0.86"/>
        <n v="1.93"/>
        <n v="0.64"/>
        <n v="1.5"/>
        <n v="16.559999999999999"/>
        <n v="10.4"/>
        <n v="7.7"/>
        <n v="3.78"/>
        <n v="3.62"/>
        <n v="2.93"/>
        <n v="0.85"/>
        <n v="2.08"/>
        <n v="1.31"/>
        <n v="0.54"/>
        <n v="1.46"/>
        <n v="0.62"/>
        <n v="1.23"/>
        <n v="7.71"/>
        <n v="5.95"/>
        <n v="4.8499999999999996"/>
        <n v="2.42"/>
        <n v="5.07"/>
        <n v="0.44"/>
        <n v="3.74"/>
        <n v="2.2000000000000002"/>
        <n v="1.54"/>
        <n v="3.3"/>
        <n v="2.64"/>
        <n v="1.1000000000000001"/>
        <n v="1.32"/>
        <n v="1.76"/>
        <n v="0.88"/>
        <n v="7.74"/>
        <n v="4.18"/>
        <n v="3.37"/>
        <n v="2.99"/>
        <n v="1.68"/>
        <n v="2"/>
        <n v="2.56"/>
        <n v="1.81"/>
        <n v="1.19"/>
        <n v="9.2799999999999994"/>
        <n v="7.05"/>
        <n v="1.43"/>
        <n v="3.48"/>
        <n v="3.84"/>
        <n v="1.69"/>
        <n v="0.98"/>
        <n v="0.8"/>
        <n v="2.85"/>
        <n v="1.34"/>
        <n v="1.96"/>
        <n v="1.61"/>
        <n v="6.6"/>
        <n v="7.99"/>
        <n v="1.04"/>
        <n v="5.9"/>
        <n v="3.47"/>
        <n v="4.17"/>
        <n v="2.78"/>
        <n v="1.39"/>
        <n v="2.4300000000000002"/>
        <n v="4.6900000000000004"/>
        <n v="3.13"/>
        <n v="6.25"/>
        <n v="8.61"/>
        <n v="5.3"/>
        <n v="4.6399999999999997"/>
        <n v="3.97"/>
        <n v="2.65"/>
        <n v="3.31"/>
        <n v="0.66"/>
        <n v="1.99"/>
        <n v="5.98"/>
        <n v="4.5999999999999996"/>
        <n v="3.68"/>
        <n v="3.22"/>
        <n v="2.5299999999999998"/>
        <n v="3.45"/>
        <n v="1.84"/>
        <n v="2.2999999999999998"/>
        <n v="1.1499999999999999"/>
        <n v="2.0699999999999998"/>
        <n v="24.64"/>
        <n v="10.87"/>
        <n v="1.45"/>
        <n v="2.17"/>
        <n v="0.72"/>
        <n v="24.24"/>
        <n v="9.6999999999999993"/>
        <n v="5.45"/>
        <n v="3.03"/>
        <n v="0.61"/>
        <n v="1.21"/>
        <n v="1.82"/>
        <n v="25.19"/>
        <n v="0.74"/>
        <n v="6.67"/>
        <n v="7.41"/>
        <n v="2.96"/>
        <n v="5.93"/>
        <n v="4.4400000000000004"/>
        <n v="3.7"/>
        <n v="2.2200000000000002"/>
        <n v="16.440000000000001"/>
        <n v="5.03"/>
        <n v="3.02"/>
        <n v="0.67"/>
        <n v="2.35"/>
        <n v="2.68"/>
        <n v="1.01"/>
      </sharedItems>
    </cacheField>
    <cacheField name="総数（法人）" numFmtId="0" sqlType="4">
      <sharedItems containsSemiMixedTypes="0" containsString="0" containsNumber="1" containsInteger="1" minValue="0" maxValue="463" count="64">
        <n v="132"/>
        <n v="5"/>
        <n v="107"/>
        <n v="463"/>
        <n v="186"/>
        <n v="21"/>
        <n v="19"/>
        <n v="32"/>
        <n v="70"/>
        <n v="208"/>
        <n v="244"/>
        <n v="240"/>
        <n v="119"/>
        <n v="221"/>
        <n v="46"/>
        <n v="179"/>
        <n v="181"/>
        <n v="158"/>
        <n v="20"/>
        <n v="43"/>
        <n v="17"/>
        <n v="1"/>
        <n v="12"/>
        <n v="11"/>
        <n v="129"/>
        <n v="101"/>
        <n v="33"/>
        <n v="84"/>
        <n v="59"/>
        <n v="123"/>
        <n v="65"/>
        <n v="77"/>
        <n v="57"/>
        <n v="42"/>
        <n v="7"/>
        <n v="95"/>
        <n v="76"/>
        <n v="16"/>
        <n v="13"/>
        <n v="2"/>
        <n v="40"/>
        <n v="3"/>
        <n v="36"/>
        <n v="8"/>
        <n v="22"/>
        <n v="0"/>
        <n v="34"/>
        <n v="28"/>
        <n v="15"/>
        <n v="25"/>
        <n v="4"/>
        <n v="9"/>
        <n v="14"/>
        <n v="45"/>
        <n v="6"/>
        <n v="26"/>
        <n v="10"/>
        <n v="117"/>
        <n v="27"/>
        <n v="23"/>
        <n v="52"/>
        <n v="29"/>
        <n v="31"/>
        <n v="24"/>
      </sharedItems>
    </cacheField>
    <cacheField name="構成比（法人）" numFmtId="0" sqlType="3">
      <sharedItems containsSemiMixedTypes="0" containsString="0" containsNumber="1" minValue="0" maxValue="18.18" count="153">
        <n v="1.28"/>
        <n v="0.05"/>
        <n v="1.04"/>
        <n v="4.4800000000000004"/>
        <n v="1.8"/>
        <n v="0.2"/>
        <n v="0.18"/>
        <n v="0.31"/>
        <n v="0.68"/>
        <n v="2.0099999999999998"/>
        <n v="2.36"/>
        <n v="2.3199999999999998"/>
        <n v="1.1499999999999999"/>
        <n v="2.14"/>
        <n v="0.45"/>
        <n v="1.73"/>
        <n v="1.75"/>
        <n v="1.53"/>
        <n v="0.19"/>
        <n v="1.61"/>
        <n v="0.99"/>
        <n v="0.39"/>
        <n v="0.02"/>
        <n v="0.28000000000000003"/>
        <n v="0.25"/>
        <n v="2.96"/>
        <n v="0.76"/>
        <n v="1.93"/>
        <n v="1.35"/>
        <n v="2.82"/>
        <n v="1.49"/>
        <n v="1.77"/>
        <n v="1.31"/>
        <n v="0.96"/>
        <n v="0.16"/>
        <n v="2.1800000000000002"/>
        <n v="1.74"/>
        <n v="1.43"/>
        <n v="0.22"/>
        <n v="4.3899999999999997"/>
        <n v="0.33"/>
        <n v="0.55000000000000004"/>
        <n v="3.95"/>
        <n v="2.19"/>
        <n v="1.21"/>
        <n v="0.88"/>
        <n v="2.41"/>
        <n v="0"/>
        <n v="3.73"/>
        <n v="3.07"/>
        <n v="1.64"/>
        <n v="2.74"/>
        <n v="1.32"/>
        <n v="1.07"/>
        <n v="0.8"/>
        <n v="0.27"/>
        <n v="5.87"/>
        <n v="1.87"/>
        <n v="2.13"/>
        <n v="0.53"/>
        <n v="3.47"/>
        <n v="2.4"/>
        <n v="0.73"/>
        <n v="10.92"/>
        <n v="3.16"/>
        <n v="3.64"/>
        <n v="0.97"/>
        <n v="0.24"/>
        <n v="0.49"/>
        <n v="1.46"/>
        <n v="1.7"/>
        <n v="10.66"/>
        <n v="2.0499999999999998"/>
        <n v="4.0999999999999996"/>
        <n v="0.82"/>
        <n v="2.87"/>
        <n v="3.69"/>
        <n v="0.41"/>
        <n v="1.23"/>
        <n v="13.45"/>
        <n v="3.1"/>
        <n v="0.23"/>
        <n v="0.56999999999999995"/>
        <n v="1.03"/>
        <n v="2.5299999999999998"/>
        <n v="2.64"/>
        <n v="0.34"/>
        <n v="1.26"/>
        <n v="1.38"/>
        <n v="1.72"/>
        <n v="0.35"/>
        <n v="0.7"/>
        <n v="4.2"/>
        <n v="5.59"/>
        <n v="2.4500000000000002"/>
        <n v="3.15"/>
        <n v="2.1"/>
        <n v="1.05"/>
        <n v="4.1500000000000004"/>
        <n v="0.1"/>
        <n v="0.21"/>
        <n v="2.9"/>
        <n v="1.66"/>
        <n v="1.24"/>
        <n v="1.45"/>
        <n v="1.76"/>
        <n v="0.93"/>
        <n v="1.97"/>
        <n v="1.33"/>
        <n v="5.31"/>
        <n v="2.65"/>
        <n v="2.86"/>
        <n v="0.92"/>
        <n v="2.2400000000000002"/>
        <n v="0.71"/>
        <n v="1.02"/>
        <n v="3.87"/>
        <n v="9.68"/>
        <n v="0.65"/>
        <n v="2.58"/>
        <n v="1.94"/>
        <n v="3.23"/>
        <n v="1.29"/>
        <n v="18.18"/>
        <n v="3.03"/>
        <n v="6.06"/>
        <n v="14.67"/>
        <n v="2.67"/>
        <n v="4"/>
        <n v="5.33"/>
        <n v="2.5"/>
        <n v="10.5"/>
        <n v="3"/>
        <n v="1.5"/>
        <n v="1"/>
        <n v="0.5"/>
        <n v="8.65"/>
        <n v="6.73"/>
        <n v="2.88"/>
        <n v="1.92"/>
        <n v="3.85"/>
        <n v="0.9"/>
        <n v="8.11"/>
        <n v="2.7"/>
        <n v="5.41"/>
        <n v="3.6"/>
        <n v="9.91"/>
        <n v="4.5"/>
        <n v="2.16"/>
        <n v="1.44"/>
        <n v="6.47"/>
        <n v="5.04"/>
        <n v="0.72"/>
      </sharedItems>
    </cacheField>
    <cacheField name="総数（法人以外の団体）" numFmtId="0" sqlType="4">
      <sharedItems containsSemiMixedTypes="0" containsString="0" containsNumber="1" containsInteger="1" minValue="0" maxValue="2" count="3">
        <n v="0"/>
        <n v="2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0">
  <r>
    <x v="0"/>
    <x v="0"/>
    <x v="0"/>
    <x v="0"/>
    <n v="6"/>
    <n v="0.03"/>
    <n v="1"/>
    <n v="0.01"/>
    <n v="5"/>
    <n v="0.05"/>
    <x v="0"/>
  </r>
  <r>
    <x v="0"/>
    <x v="0"/>
    <x v="0"/>
    <x v="1"/>
    <n v="3599"/>
    <n v="15.13"/>
    <n v="1415"/>
    <n v="10.84"/>
    <n v="2184"/>
    <n v="21.14"/>
    <x v="0"/>
  </r>
  <r>
    <x v="0"/>
    <x v="0"/>
    <x v="0"/>
    <x v="2"/>
    <n v="3238"/>
    <n v="13.61"/>
    <n v="1522"/>
    <n v="11.66"/>
    <n v="1712"/>
    <n v="16.57"/>
    <x v="1"/>
  </r>
  <r>
    <x v="0"/>
    <x v="0"/>
    <x v="0"/>
    <x v="3"/>
    <n v="28"/>
    <n v="0.12"/>
    <n v="0"/>
    <n v="0"/>
    <n v="16"/>
    <n v="0.15"/>
    <x v="0"/>
  </r>
  <r>
    <x v="0"/>
    <x v="0"/>
    <x v="0"/>
    <x v="4"/>
    <n v="188"/>
    <n v="0.79"/>
    <n v="21"/>
    <n v="0.16"/>
    <n v="163"/>
    <n v="1.58"/>
    <x v="2"/>
  </r>
  <r>
    <x v="0"/>
    <x v="0"/>
    <x v="0"/>
    <x v="5"/>
    <n v="232"/>
    <n v="0.98"/>
    <n v="69"/>
    <n v="0.53"/>
    <n v="160"/>
    <n v="1.55"/>
    <x v="3"/>
  </r>
  <r>
    <x v="0"/>
    <x v="0"/>
    <x v="0"/>
    <x v="6"/>
    <n v="5676"/>
    <n v="23.86"/>
    <n v="2956"/>
    <n v="22.64"/>
    <n v="2714"/>
    <n v="26.27"/>
    <x v="4"/>
  </r>
  <r>
    <x v="0"/>
    <x v="0"/>
    <x v="0"/>
    <x v="7"/>
    <n v="204"/>
    <n v="0.86"/>
    <n v="50"/>
    <n v="0.38"/>
    <n v="154"/>
    <n v="1.49"/>
    <x v="0"/>
  </r>
  <r>
    <x v="0"/>
    <x v="0"/>
    <x v="0"/>
    <x v="8"/>
    <n v="1165"/>
    <n v="4.9000000000000004"/>
    <n v="294"/>
    <n v="2.25"/>
    <n v="867"/>
    <n v="8.39"/>
    <x v="3"/>
  </r>
  <r>
    <x v="0"/>
    <x v="0"/>
    <x v="0"/>
    <x v="9"/>
    <n v="1151"/>
    <n v="4.84"/>
    <n v="639"/>
    <n v="4.8899999999999997"/>
    <n v="506"/>
    <n v="4.9000000000000004"/>
    <x v="3"/>
  </r>
  <r>
    <x v="0"/>
    <x v="0"/>
    <x v="0"/>
    <x v="10"/>
    <n v="2986"/>
    <n v="12.55"/>
    <n v="2440"/>
    <n v="18.690000000000001"/>
    <n v="535"/>
    <n v="5.18"/>
    <x v="5"/>
  </r>
  <r>
    <x v="0"/>
    <x v="0"/>
    <x v="0"/>
    <x v="11"/>
    <n v="2807"/>
    <n v="11.8"/>
    <n v="2288"/>
    <n v="17.53"/>
    <n v="494"/>
    <n v="4.78"/>
    <x v="6"/>
  </r>
  <r>
    <x v="0"/>
    <x v="0"/>
    <x v="0"/>
    <x v="12"/>
    <n v="852"/>
    <n v="3.58"/>
    <n v="517"/>
    <n v="3.96"/>
    <n v="139"/>
    <n v="1.35"/>
    <x v="3"/>
  </r>
  <r>
    <x v="0"/>
    <x v="0"/>
    <x v="0"/>
    <x v="13"/>
    <n v="925"/>
    <n v="3.89"/>
    <n v="551"/>
    <n v="4.22"/>
    <n v="280"/>
    <n v="2.71"/>
    <x v="2"/>
  </r>
  <r>
    <x v="0"/>
    <x v="0"/>
    <x v="0"/>
    <x v="14"/>
    <n v="735"/>
    <n v="3.09"/>
    <n v="292"/>
    <n v="2.2400000000000002"/>
    <n v="401"/>
    <n v="3.88"/>
    <x v="7"/>
  </r>
  <r>
    <x v="0"/>
    <x v="1"/>
    <x v="1"/>
    <x v="0"/>
    <n v="4"/>
    <n v="0.05"/>
    <n v="1"/>
    <n v="0.02"/>
    <n v="3"/>
    <n v="7.0000000000000007E-2"/>
    <x v="0"/>
  </r>
  <r>
    <x v="0"/>
    <x v="1"/>
    <x v="1"/>
    <x v="1"/>
    <n v="1156"/>
    <n v="13.35"/>
    <n v="332"/>
    <n v="7.83"/>
    <n v="824"/>
    <n v="18.899999999999999"/>
    <x v="0"/>
  </r>
  <r>
    <x v="0"/>
    <x v="1"/>
    <x v="1"/>
    <x v="2"/>
    <n v="886"/>
    <n v="10.23"/>
    <n v="313"/>
    <n v="7.38"/>
    <n v="572"/>
    <n v="13.12"/>
    <x v="3"/>
  </r>
  <r>
    <x v="0"/>
    <x v="1"/>
    <x v="1"/>
    <x v="3"/>
    <n v="9"/>
    <n v="0.1"/>
    <n v="0"/>
    <n v="0"/>
    <n v="7"/>
    <n v="0.16"/>
    <x v="0"/>
  </r>
  <r>
    <x v="0"/>
    <x v="1"/>
    <x v="1"/>
    <x v="4"/>
    <n v="90"/>
    <n v="1.04"/>
    <n v="9"/>
    <n v="0.21"/>
    <n v="80"/>
    <n v="1.84"/>
    <x v="3"/>
  </r>
  <r>
    <x v="0"/>
    <x v="1"/>
    <x v="1"/>
    <x v="5"/>
    <n v="94"/>
    <n v="1.0900000000000001"/>
    <n v="40"/>
    <n v="0.94"/>
    <n v="54"/>
    <n v="1.24"/>
    <x v="0"/>
  </r>
  <r>
    <x v="0"/>
    <x v="1"/>
    <x v="1"/>
    <x v="6"/>
    <n v="2141"/>
    <n v="24.73"/>
    <n v="944"/>
    <n v="22.25"/>
    <n v="1197"/>
    <n v="27.46"/>
    <x v="0"/>
  </r>
  <r>
    <x v="0"/>
    <x v="1"/>
    <x v="1"/>
    <x v="7"/>
    <n v="99"/>
    <n v="1.1399999999999999"/>
    <n v="19"/>
    <n v="0.45"/>
    <n v="80"/>
    <n v="1.84"/>
    <x v="0"/>
  </r>
  <r>
    <x v="0"/>
    <x v="1"/>
    <x v="1"/>
    <x v="8"/>
    <n v="582"/>
    <n v="6.72"/>
    <n v="115"/>
    <n v="2.71"/>
    <n v="466"/>
    <n v="10.69"/>
    <x v="3"/>
  </r>
  <r>
    <x v="0"/>
    <x v="1"/>
    <x v="1"/>
    <x v="9"/>
    <n v="571"/>
    <n v="6.6"/>
    <n v="299"/>
    <n v="7.05"/>
    <n v="270"/>
    <n v="6.19"/>
    <x v="3"/>
  </r>
  <r>
    <x v="0"/>
    <x v="1"/>
    <x v="1"/>
    <x v="10"/>
    <n v="1051"/>
    <n v="12.14"/>
    <n v="845"/>
    <n v="19.920000000000002"/>
    <n v="206"/>
    <n v="4.7300000000000004"/>
    <x v="0"/>
  </r>
  <r>
    <x v="0"/>
    <x v="1"/>
    <x v="1"/>
    <x v="11"/>
    <n v="1053"/>
    <n v="12.16"/>
    <n v="818"/>
    <n v="19.28"/>
    <n v="229"/>
    <n v="5.25"/>
    <x v="4"/>
  </r>
  <r>
    <x v="0"/>
    <x v="1"/>
    <x v="1"/>
    <x v="12"/>
    <n v="289"/>
    <n v="3.34"/>
    <n v="185"/>
    <n v="4.3600000000000003"/>
    <n v="66"/>
    <n v="1.51"/>
    <x v="3"/>
  </r>
  <r>
    <x v="0"/>
    <x v="1"/>
    <x v="1"/>
    <x v="13"/>
    <n v="346"/>
    <n v="4"/>
    <n v="219"/>
    <n v="5.16"/>
    <n v="124"/>
    <n v="2.84"/>
    <x v="3"/>
  </r>
  <r>
    <x v="0"/>
    <x v="1"/>
    <x v="1"/>
    <x v="14"/>
    <n v="286"/>
    <n v="3.3"/>
    <n v="103"/>
    <n v="2.4300000000000002"/>
    <n v="181"/>
    <n v="4.1500000000000004"/>
    <x v="0"/>
  </r>
  <r>
    <x v="0"/>
    <x v="2"/>
    <x v="2"/>
    <x v="0"/>
    <n v="0"/>
    <n v="0"/>
    <n v="0"/>
    <n v="0"/>
    <n v="0"/>
    <n v="0"/>
    <x v="0"/>
  </r>
  <r>
    <x v="0"/>
    <x v="2"/>
    <x v="2"/>
    <x v="1"/>
    <n v="337"/>
    <n v="18.82"/>
    <n v="73"/>
    <n v="8.57"/>
    <n v="264"/>
    <n v="28.95"/>
    <x v="0"/>
  </r>
  <r>
    <x v="0"/>
    <x v="2"/>
    <x v="2"/>
    <x v="2"/>
    <n v="115"/>
    <n v="6.42"/>
    <n v="46"/>
    <n v="5.4"/>
    <n v="69"/>
    <n v="7.57"/>
    <x v="0"/>
  </r>
  <r>
    <x v="0"/>
    <x v="2"/>
    <x v="2"/>
    <x v="3"/>
    <n v="3"/>
    <n v="0.17"/>
    <n v="0"/>
    <n v="0"/>
    <n v="2"/>
    <n v="0.22"/>
    <x v="0"/>
  </r>
  <r>
    <x v="0"/>
    <x v="2"/>
    <x v="2"/>
    <x v="4"/>
    <n v="15"/>
    <n v="0.84"/>
    <n v="1"/>
    <n v="0.12"/>
    <n v="14"/>
    <n v="1.54"/>
    <x v="0"/>
  </r>
  <r>
    <x v="0"/>
    <x v="2"/>
    <x v="2"/>
    <x v="5"/>
    <n v="22"/>
    <n v="1.23"/>
    <n v="0"/>
    <n v="0"/>
    <n v="22"/>
    <n v="2.41"/>
    <x v="0"/>
  </r>
  <r>
    <x v="0"/>
    <x v="2"/>
    <x v="2"/>
    <x v="6"/>
    <n v="414"/>
    <n v="23.12"/>
    <n v="184"/>
    <n v="21.6"/>
    <n v="230"/>
    <n v="25.22"/>
    <x v="0"/>
  </r>
  <r>
    <x v="0"/>
    <x v="2"/>
    <x v="2"/>
    <x v="7"/>
    <n v="24"/>
    <n v="1.34"/>
    <n v="6"/>
    <n v="0.7"/>
    <n v="18"/>
    <n v="1.97"/>
    <x v="0"/>
  </r>
  <r>
    <x v="0"/>
    <x v="2"/>
    <x v="2"/>
    <x v="8"/>
    <n v="91"/>
    <n v="5.08"/>
    <n v="20"/>
    <n v="2.35"/>
    <n v="71"/>
    <n v="7.79"/>
    <x v="0"/>
  </r>
  <r>
    <x v="0"/>
    <x v="2"/>
    <x v="2"/>
    <x v="9"/>
    <n v="79"/>
    <n v="4.41"/>
    <n v="37"/>
    <n v="4.34"/>
    <n v="41"/>
    <n v="4.5"/>
    <x v="0"/>
  </r>
  <r>
    <x v="0"/>
    <x v="2"/>
    <x v="2"/>
    <x v="10"/>
    <n v="310"/>
    <n v="17.309999999999999"/>
    <n v="234"/>
    <n v="27.46"/>
    <n v="75"/>
    <n v="8.2200000000000006"/>
    <x v="0"/>
  </r>
  <r>
    <x v="0"/>
    <x v="2"/>
    <x v="2"/>
    <x v="11"/>
    <n v="210"/>
    <n v="11.73"/>
    <n v="159"/>
    <n v="18.66"/>
    <n v="47"/>
    <n v="5.15"/>
    <x v="3"/>
  </r>
  <r>
    <x v="0"/>
    <x v="2"/>
    <x v="2"/>
    <x v="12"/>
    <n v="45"/>
    <n v="2.5099999999999998"/>
    <n v="32"/>
    <n v="3.76"/>
    <n v="5"/>
    <n v="0.55000000000000004"/>
    <x v="0"/>
  </r>
  <r>
    <x v="0"/>
    <x v="2"/>
    <x v="2"/>
    <x v="13"/>
    <n v="67"/>
    <n v="3.74"/>
    <n v="44"/>
    <n v="5.16"/>
    <n v="14"/>
    <n v="1.54"/>
    <x v="0"/>
  </r>
  <r>
    <x v="0"/>
    <x v="2"/>
    <x v="2"/>
    <x v="14"/>
    <n v="59"/>
    <n v="3.29"/>
    <n v="16"/>
    <n v="1.88"/>
    <n v="40"/>
    <n v="4.3899999999999997"/>
    <x v="3"/>
  </r>
  <r>
    <x v="0"/>
    <x v="3"/>
    <x v="3"/>
    <x v="0"/>
    <n v="0"/>
    <n v="0"/>
    <n v="0"/>
    <n v="0"/>
    <n v="0"/>
    <n v="0"/>
    <x v="0"/>
  </r>
  <r>
    <x v="0"/>
    <x v="3"/>
    <x v="3"/>
    <x v="1"/>
    <n v="162"/>
    <n v="15.18"/>
    <n v="85"/>
    <n v="12.96"/>
    <n v="77"/>
    <n v="20.53"/>
    <x v="0"/>
  </r>
  <r>
    <x v="0"/>
    <x v="3"/>
    <x v="3"/>
    <x v="2"/>
    <n v="98"/>
    <n v="9.18"/>
    <n v="48"/>
    <n v="7.32"/>
    <n v="50"/>
    <n v="13.33"/>
    <x v="0"/>
  </r>
  <r>
    <x v="0"/>
    <x v="3"/>
    <x v="3"/>
    <x v="3"/>
    <n v="2"/>
    <n v="0.19"/>
    <n v="0"/>
    <n v="0"/>
    <n v="1"/>
    <n v="0.27"/>
    <x v="0"/>
  </r>
  <r>
    <x v="0"/>
    <x v="3"/>
    <x v="3"/>
    <x v="4"/>
    <n v="9"/>
    <n v="0.84"/>
    <n v="0"/>
    <n v="0"/>
    <n v="9"/>
    <n v="2.4"/>
    <x v="0"/>
  </r>
  <r>
    <x v="0"/>
    <x v="3"/>
    <x v="3"/>
    <x v="5"/>
    <n v="4"/>
    <n v="0.37"/>
    <n v="0"/>
    <n v="0"/>
    <n v="3"/>
    <n v="0.8"/>
    <x v="0"/>
  </r>
  <r>
    <x v="0"/>
    <x v="3"/>
    <x v="3"/>
    <x v="6"/>
    <n v="268"/>
    <n v="25.12"/>
    <n v="154"/>
    <n v="23.48"/>
    <n v="114"/>
    <n v="30.4"/>
    <x v="0"/>
  </r>
  <r>
    <x v="0"/>
    <x v="3"/>
    <x v="3"/>
    <x v="7"/>
    <n v="9"/>
    <n v="0.84"/>
    <n v="2"/>
    <n v="0.3"/>
    <n v="7"/>
    <n v="1.87"/>
    <x v="0"/>
  </r>
  <r>
    <x v="0"/>
    <x v="3"/>
    <x v="3"/>
    <x v="8"/>
    <n v="63"/>
    <n v="5.9"/>
    <n v="28"/>
    <n v="4.2699999999999996"/>
    <n v="35"/>
    <n v="9.33"/>
    <x v="0"/>
  </r>
  <r>
    <x v="0"/>
    <x v="3"/>
    <x v="3"/>
    <x v="9"/>
    <n v="56"/>
    <n v="5.25"/>
    <n v="34"/>
    <n v="5.18"/>
    <n v="20"/>
    <n v="5.33"/>
    <x v="0"/>
  </r>
  <r>
    <x v="0"/>
    <x v="3"/>
    <x v="3"/>
    <x v="10"/>
    <n v="151"/>
    <n v="14.15"/>
    <n v="136"/>
    <n v="20.73"/>
    <n v="15"/>
    <n v="4"/>
    <x v="0"/>
  </r>
  <r>
    <x v="0"/>
    <x v="3"/>
    <x v="3"/>
    <x v="11"/>
    <n v="133"/>
    <n v="12.46"/>
    <n v="111"/>
    <n v="16.920000000000002"/>
    <n v="21"/>
    <n v="5.6"/>
    <x v="0"/>
  </r>
  <r>
    <x v="0"/>
    <x v="3"/>
    <x v="3"/>
    <x v="12"/>
    <n v="48"/>
    <n v="4.5"/>
    <n v="29"/>
    <n v="4.42"/>
    <n v="4"/>
    <n v="1.07"/>
    <x v="0"/>
  </r>
  <r>
    <x v="0"/>
    <x v="3"/>
    <x v="3"/>
    <x v="13"/>
    <n v="40"/>
    <n v="3.75"/>
    <n v="25"/>
    <n v="3.81"/>
    <n v="6"/>
    <n v="1.6"/>
    <x v="0"/>
  </r>
  <r>
    <x v="0"/>
    <x v="3"/>
    <x v="3"/>
    <x v="14"/>
    <n v="24"/>
    <n v="2.25"/>
    <n v="4"/>
    <n v="0.61"/>
    <n v="13"/>
    <n v="3.47"/>
    <x v="0"/>
  </r>
  <r>
    <x v="0"/>
    <x v="4"/>
    <x v="4"/>
    <x v="0"/>
    <n v="0"/>
    <n v="0"/>
    <n v="0"/>
    <n v="0"/>
    <n v="0"/>
    <n v="0"/>
    <x v="0"/>
  </r>
  <r>
    <x v="0"/>
    <x v="4"/>
    <x v="4"/>
    <x v="1"/>
    <n v="216"/>
    <n v="19.170000000000002"/>
    <n v="89"/>
    <n v="12.94"/>
    <n v="127"/>
    <n v="30.83"/>
    <x v="0"/>
  </r>
  <r>
    <x v="0"/>
    <x v="4"/>
    <x v="4"/>
    <x v="2"/>
    <n v="128"/>
    <n v="11.36"/>
    <n v="63"/>
    <n v="9.16"/>
    <n v="65"/>
    <n v="15.78"/>
    <x v="0"/>
  </r>
  <r>
    <x v="0"/>
    <x v="4"/>
    <x v="4"/>
    <x v="3"/>
    <n v="0"/>
    <n v="0"/>
    <n v="0"/>
    <n v="0"/>
    <n v="0"/>
    <n v="0"/>
    <x v="0"/>
  </r>
  <r>
    <x v="0"/>
    <x v="4"/>
    <x v="4"/>
    <x v="4"/>
    <n v="5"/>
    <n v="0.44"/>
    <n v="0"/>
    <n v="0"/>
    <n v="5"/>
    <n v="1.21"/>
    <x v="0"/>
  </r>
  <r>
    <x v="0"/>
    <x v="4"/>
    <x v="4"/>
    <x v="5"/>
    <n v="8"/>
    <n v="0.71"/>
    <n v="1"/>
    <n v="0.15"/>
    <n v="7"/>
    <n v="1.7"/>
    <x v="0"/>
  </r>
  <r>
    <x v="0"/>
    <x v="4"/>
    <x v="4"/>
    <x v="6"/>
    <n v="263"/>
    <n v="23.34"/>
    <n v="167"/>
    <n v="24.27"/>
    <n v="96"/>
    <n v="23.3"/>
    <x v="0"/>
  </r>
  <r>
    <x v="0"/>
    <x v="4"/>
    <x v="4"/>
    <x v="7"/>
    <n v="9"/>
    <n v="0.8"/>
    <n v="1"/>
    <n v="0.15"/>
    <n v="8"/>
    <n v="1.94"/>
    <x v="0"/>
  </r>
  <r>
    <x v="0"/>
    <x v="4"/>
    <x v="4"/>
    <x v="8"/>
    <n v="24"/>
    <n v="2.13"/>
    <n v="6"/>
    <n v="0.87"/>
    <n v="18"/>
    <n v="4.37"/>
    <x v="0"/>
  </r>
  <r>
    <x v="0"/>
    <x v="4"/>
    <x v="4"/>
    <x v="9"/>
    <n v="30"/>
    <n v="2.66"/>
    <n v="15"/>
    <n v="2.1800000000000002"/>
    <n v="15"/>
    <n v="3.64"/>
    <x v="0"/>
  </r>
  <r>
    <x v="0"/>
    <x v="4"/>
    <x v="4"/>
    <x v="10"/>
    <n v="165"/>
    <n v="14.64"/>
    <n v="152"/>
    <n v="22.09"/>
    <n v="13"/>
    <n v="3.16"/>
    <x v="0"/>
  </r>
  <r>
    <x v="0"/>
    <x v="4"/>
    <x v="4"/>
    <x v="11"/>
    <n v="145"/>
    <n v="12.87"/>
    <n v="131"/>
    <n v="19.04"/>
    <n v="12"/>
    <n v="2.91"/>
    <x v="0"/>
  </r>
  <r>
    <x v="0"/>
    <x v="4"/>
    <x v="4"/>
    <x v="12"/>
    <n v="44"/>
    <n v="3.9"/>
    <n v="23"/>
    <n v="3.34"/>
    <n v="4"/>
    <n v="0.97"/>
    <x v="0"/>
  </r>
  <r>
    <x v="0"/>
    <x v="4"/>
    <x v="4"/>
    <x v="13"/>
    <n v="66"/>
    <n v="5.86"/>
    <n v="29"/>
    <n v="4.22"/>
    <n v="34"/>
    <n v="8.25"/>
    <x v="3"/>
  </r>
  <r>
    <x v="0"/>
    <x v="4"/>
    <x v="4"/>
    <x v="14"/>
    <n v="24"/>
    <n v="2.13"/>
    <n v="11"/>
    <n v="1.6"/>
    <n v="8"/>
    <n v="1.94"/>
    <x v="8"/>
  </r>
  <r>
    <x v="0"/>
    <x v="5"/>
    <x v="5"/>
    <x v="0"/>
    <n v="0"/>
    <n v="0"/>
    <n v="0"/>
    <n v="0"/>
    <n v="0"/>
    <n v="0"/>
    <x v="0"/>
  </r>
  <r>
    <x v="0"/>
    <x v="5"/>
    <x v="5"/>
    <x v="1"/>
    <n v="134"/>
    <n v="18.079999999999998"/>
    <n v="62"/>
    <n v="13.28"/>
    <n v="72"/>
    <n v="29.51"/>
    <x v="0"/>
  </r>
  <r>
    <x v="0"/>
    <x v="5"/>
    <x v="5"/>
    <x v="2"/>
    <n v="85"/>
    <n v="11.47"/>
    <n v="43"/>
    <n v="9.2100000000000009"/>
    <n v="42"/>
    <n v="17.21"/>
    <x v="0"/>
  </r>
  <r>
    <x v="0"/>
    <x v="5"/>
    <x v="5"/>
    <x v="3"/>
    <n v="2"/>
    <n v="0.27"/>
    <n v="0"/>
    <n v="0"/>
    <n v="0"/>
    <n v="0"/>
    <x v="0"/>
  </r>
  <r>
    <x v="0"/>
    <x v="5"/>
    <x v="5"/>
    <x v="4"/>
    <n v="5"/>
    <n v="0.67"/>
    <n v="1"/>
    <n v="0.21"/>
    <n v="4"/>
    <n v="1.64"/>
    <x v="0"/>
  </r>
  <r>
    <x v="0"/>
    <x v="5"/>
    <x v="5"/>
    <x v="5"/>
    <n v="4"/>
    <n v="0.54"/>
    <n v="2"/>
    <n v="0.43"/>
    <n v="2"/>
    <n v="0.82"/>
    <x v="0"/>
  </r>
  <r>
    <x v="0"/>
    <x v="5"/>
    <x v="5"/>
    <x v="6"/>
    <n v="181"/>
    <n v="24.43"/>
    <n v="115"/>
    <n v="24.63"/>
    <n v="66"/>
    <n v="27.05"/>
    <x v="0"/>
  </r>
  <r>
    <x v="0"/>
    <x v="5"/>
    <x v="5"/>
    <x v="7"/>
    <n v="5"/>
    <n v="0.67"/>
    <n v="2"/>
    <n v="0.43"/>
    <n v="3"/>
    <n v="1.23"/>
    <x v="0"/>
  </r>
  <r>
    <x v="0"/>
    <x v="5"/>
    <x v="5"/>
    <x v="8"/>
    <n v="18"/>
    <n v="2.4300000000000002"/>
    <n v="5"/>
    <n v="1.07"/>
    <n v="12"/>
    <n v="4.92"/>
    <x v="0"/>
  </r>
  <r>
    <x v="0"/>
    <x v="5"/>
    <x v="5"/>
    <x v="9"/>
    <n v="26"/>
    <n v="3.51"/>
    <n v="19"/>
    <n v="4.07"/>
    <n v="7"/>
    <n v="2.87"/>
    <x v="0"/>
  </r>
  <r>
    <x v="0"/>
    <x v="5"/>
    <x v="5"/>
    <x v="10"/>
    <n v="96"/>
    <n v="12.96"/>
    <n v="84"/>
    <n v="17.989999999999998"/>
    <n v="11"/>
    <n v="4.51"/>
    <x v="3"/>
  </r>
  <r>
    <x v="0"/>
    <x v="5"/>
    <x v="5"/>
    <x v="11"/>
    <n v="99"/>
    <n v="13.36"/>
    <n v="91"/>
    <n v="19.489999999999998"/>
    <n v="7"/>
    <n v="2.87"/>
    <x v="3"/>
  </r>
  <r>
    <x v="0"/>
    <x v="5"/>
    <x v="5"/>
    <x v="12"/>
    <n v="30"/>
    <n v="4.05"/>
    <n v="14"/>
    <n v="3"/>
    <n v="5"/>
    <n v="2.0499999999999998"/>
    <x v="0"/>
  </r>
  <r>
    <x v="0"/>
    <x v="5"/>
    <x v="5"/>
    <x v="13"/>
    <n v="26"/>
    <n v="3.51"/>
    <n v="16"/>
    <n v="3.43"/>
    <n v="3"/>
    <n v="1.23"/>
    <x v="0"/>
  </r>
  <r>
    <x v="0"/>
    <x v="5"/>
    <x v="5"/>
    <x v="14"/>
    <n v="30"/>
    <n v="4.05"/>
    <n v="13"/>
    <n v="2.78"/>
    <n v="10"/>
    <n v="4.0999999999999996"/>
    <x v="0"/>
  </r>
  <r>
    <x v="0"/>
    <x v="6"/>
    <x v="6"/>
    <x v="0"/>
    <n v="0"/>
    <n v="0"/>
    <n v="0"/>
    <n v="0"/>
    <n v="0"/>
    <n v="0"/>
    <x v="0"/>
  </r>
  <r>
    <x v="0"/>
    <x v="6"/>
    <x v="6"/>
    <x v="1"/>
    <n v="217"/>
    <n v="9.8699999999999992"/>
    <n v="101"/>
    <n v="7.78"/>
    <n v="116"/>
    <n v="13.33"/>
    <x v="0"/>
  </r>
  <r>
    <x v="0"/>
    <x v="6"/>
    <x v="6"/>
    <x v="2"/>
    <n v="754"/>
    <n v="34.29"/>
    <n v="466"/>
    <n v="35.9"/>
    <n v="288"/>
    <n v="33.1"/>
    <x v="0"/>
  </r>
  <r>
    <x v="0"/>
    <x v="6"/>
    <x v="6"/>
    <x v="3"/>
    <n v="1"/>
    <n v="0.05"/>
    <n v="0"/>
    <n v="0"/>
    <n v="1"/>
    <n v="0.11"/>
    <x v="0"/>
  </r>
  <r>
    <x v="0"/>
    <x v="6"/>
    <x v="6"/>
    <x v="4"/>
    <n v="10"/>
    <n v="0.45"/>
    <n v="0"/>
    <n v="0"/>
    <n v="10"/>
    <n v="1.1499999999999999"/>
    <x v="0"/>
  </r>
  <r>
    <x v="0"/>
    <x v="6"/>
    <x v="6"/>
    <x v="5"/>
    <n v="9"/>
    <n v="0.41"/>
    <n v="2"/>
    <n v="0.15"/>
    <n v="7"/>
    <n v="0.8"/>
    <x v="0"/>
  </r>
  <r>
    <x v="0"/>
    <x v="6"/>
    <x v="6"/>
    <x v="6"/>
    <n v="436"/>
    <n v="19.829999999999998"/>
    <n v="198"/>
    <n v="15.25"/>
    <n v="237"/>
    <n v="27.24"/>
    <x v="3"/>
  </r>
  <r>
    <x v="0"/>
    <x v="6"/>
    <x v="6"/>
    <x v="7"/>
    <n v="12"/>
    <n v="0.55000000000000004"/>
    <n v="3"/>
    <n v="0.23"/>
    <n v="9"/>
    <n v="1.03"/>
    <x v="0"/>
  </r>
  <r>
    <x v="0"/>
    <x v="6"/>
    <x v="6"/>
    <x v="8"/>
    <n v="78"/>
    <n v="3.55"/>
    <n v="23"/>
    <n v="1.77"/>
    <n v="55"/>
    <n v="6.32"/>
    <x v="0"/>
  </r>
  <r>
    <x v="0"/>
    <x v="6"/>
    <x v="6"/>
    <x v="9"/>
    <n v="79"/>
    <n v="3.59"/>
    <n v="49"/>
    <n v="3.78"/>
    <n v="30"/>
    <n v="3.45"/>
    <x v="0"/>
  </r>
  <r>
    <x v="0"/>
    <x v="6"/>
    <x v="6"/>
    <x v="10"/>
    <n v="165"/>
    <n v="7.5"/>
    <n v="138"/>
    <n v="10.63"/>
    <n v="27"/>
    <n v="3.1"/>
    <x v="0"/>
  </r>
  <r>
    <x v="0"/>
    <x v="6"/>
    <x v="6"/>
    <x v="11"/>
    <n v="218"/>
    <n v="9.91"/>
    <n v="179"/>
    <n v="13.79"/>
    <n v="35"/>
    <n v="4.0199999999999996"/>
    <x v="8"/>
  </r>
  <r>
    <x v="0"/>
    <x v="6"/>
    <x v="6"/>
    <x v="12"/>
    <n v="74"/>
    <n v="3.37"/>
    <n v="54"/>
    <n v="4.16"/>
    <n v="11"/>
    <n v="1.26"/>
    <x v="0"/>
  </r>
  <r>
    <x v="0"/>
    <x v="6"/>
    <x v="6"/>
    <x v="13"/>
    <n v="82"/>
    <n v="3.73"/>
    <n v="52"/>
    <n v="4.01"/>
    <n v="17"/>
    <n v="1.95"/>
    <x v="0"/>
  </r>
  <r>
    <x v="0"/>
    <x v="6"/>
    <x v="6"/>
    <x v="14"/>
    <n v="64"/>
    <n v="2.91"/>
    <n v="33"/>
    <n v="2.54"/>
    <n v="27"/>
    <n v="3.1"/>
    <x v="3"/>
  </r>
  <r>
    <x v="0"/>
    <x v="7"/>
    <x v="7"/>
    <x v="0"/>
    <n v="1"/>
    <n v="0.13"/>
    <n v="0"/>
    <n v="0"/>
    <n v="1"/>
    <n v="0.35"/>
    <x v="0"/>
  </r>
  <r>
    <x v="0"/>
    <x v="7"/>
    <x v="7"/>
    <x v="1"/>
    <n v="125"/>
    <n v="16.600000000000001"/>
    <n v="60"/>
    <n v="13.22"/>
    <n v="65"/>
    <n v="22.73"/>
    <x v="0"/>
  </r>
  <r>
    <x v="0"/>
    <x v="7"/>
    <x v="7"/>
    <x v="2"/>
    <n v="96"/>
    <n v="12.75"/>
    <n v="35"/>
    <n v="7.71"/>
    <n v="61"/>
    <n v="21.33"/>
    <x v="0"/>
  </r>
  <r>
    <x v="0"/>
    <x v="7"/>
    <x v="7"/>
    <x v="3"/>
    <n v="0"/>
    <n v="0"/>
    <n v="0"/>
    <n v="0"/>
    <n v="0"/>
    <n v="0"/>
    <x v="0"/>
  </r>
  <r>
    <x v="0"/>
    <x v="7"/>
    <x v="7"/>
    <x v="4"/>
    <n v="2"/>
    <n v="0.27"/>
    <n v="1"/>
    <n v="0.22"/>
    <n v="1"/>
    <n v="0.35"/>
    <x v="0"/>
  </r>
  <r>
    <x v="0"/>
    <x v="7"/>
    <x v="7"/>
    <x v="5"/>
    <n v="10"/>
    <n v="1.33"/>
    <n v="4"/>
    <n v="0.88"/>
    <n v="6"/>
    <n v="2.1"/>
    <x v="0"/>
  </r>
  <r>
    <x v="0"/>
    <x v="7"/>
    <x v="7"/>
    <x v="6"/>
    <n v="180"/>
    <n v="23.9"/>
    <n v="105"/>
    <n v="23.13"/>
    <n v="75"/>
    <n v="26.22"/>
    <x v="0"/>
  </r>
  <r>
    <x v="0"/>
    <x v="7"/>
    <x v="7"/>
    <x v="7"/>
    <n v="5"/>
    <n v="0.66"/>
    <n v="2"/>
    <n v="0.44"/>
    <n v="3"/>
    <n v="1.05"/>
    <x v="0"/>
  </r>
  <r>
    <x v="0"/>
    <x v="7"/>
    <x v="7"/>
    <x v="8"/>
    <n v="19"/>
    <n v="2.52"/>
    <n v="6"/>
    <n v="1.32"/>
    <n v="13"/>
    <n v="4.55"/>
    <x v="0"/>
  </r>
  <r>
    <x v="0"/>
    <x v="7"/>
    <x v="7"/>
    <x v="9"/>
    <n v="30"/>
    <n v="3.98"/>
    <n v="19"/>
    <n v="4.1900000000000004"/>
    <n v="11"/>
    <n v="3.85"/>
    <x v="0"/>
  </r>
  <r>
    <x v="0"/>
    <x v="7"/>
    <x v="7"/>
    <x v="10"/>
    <n v="123"/>
    <n v="16.329999999999998"/>
    <n v="103"/>
    <n v="22.69"/>
    <n v="19"/>
    <n v="6.64"/>
    <x v="3"/>
  </r>
  <r>
    <x v="0"/>
    <x v="7"/>
    <x v="7"/>
    <x v="11"/>
    <n v="92"/>
    <n v="12.22"/>
    <n v="77"/>
    <n v="16.96"/>
    <n v="13"/>
    <n v="4.55"/>
    <x v="0"/>
  </r>
  <r>
    <x v="0"/>
    <x v="7"/>
    <x v="7"/>
    <x v="12"/>
    <n v="28"/>
    <n v="3.72"/>
    <n v="19"/>
    <n v="4.1900000000000004"/>
    <n v="1"/>
    <n v="0.35"/>
    <x v="0"/>
  </r>
  <r>
    <x v="0"/>
    <x v="7"/>
    <x v="7"/>
    <x v="13"/>
    <n v="24"/>
    <n v="3.19"/>
    <n v="15"/>
    <n v="3.3"/>
    <n v="7"/>
    <n v="2.4500000000000002"/>
    <x v="3"/>
  </r>
  <r>
    <x v="0"/>
    <x v="7"/>
    <x v="7"/>
    <x v="14"/>
    <n v="18"/>
    <n v="2.39"/>
    <n v="8"/>
    <n v="1.76"/>
    <n v="10"/>
    <n v="3.5"/>
    <x v="0"/>
  </r>
  <r>
    <x v="0"/>
    <x v="8"/>
    <x v="8"/>
    <x v="0"/>
    <n v="0"/>
    <n v="0"/>
    <n v="0"/>
    <n v="0"/>
    <n v="0"/>
    <n v="0"/>
    <x v="0"/>
  </r>
  <r>
    <x v="0"/>
    <x v="8"/>
    <x v="8"/>
    <x v="1"/>
    <n v="379"/>
    <n v="14.62"/>
    <n v="214"/>
    <n v="13.35"/>
    <n v="165"/>
    <n v="17.12"/>
    <x v="0"/>
  </r>
  <r>
    <x v="0"/>
    <x v="8"/>
    <x v="8"/>
    <x v="2"/>
    <n v="416"/>
    <n v="16.04"/>
    <n v="207"/>
    <n v="12.91"/>
    <n v="209"/>
    <n v="21.68"/>
    <x v="0"/>
  </r>
  <r>
    <x v="0"/>
    <x v="8"/>
    <x v="8"/>
    <x v="3"/>
    <n v="4"/>
    <n v="0.15"/>
    <n v="0"/>
    <n v="0"/>
    <n v="3"/>
    <n v="0.31"/>
    <x v="0"/>
  </r>
  <r>
    <x v="0"/>
    <x v="8"/>
    <x v="8"/>
    <x v="4"/>
    <n v="17"/>
    <n v="0.66"/>
    <n v="2"/>
    <n v="0.12"/>
    <n v="15"/>
    <n v="1.56"/>
    <x v="0"/>
  </r>
  <r>
    <x v="0"/>
    <x v="8"/>
    <x v="8"/>
    <x v="5"/>
    <n v="14"/>
    <n v="0.54"/>
    <n v="3"/>
    <n v="0.19"/>
    <n v="11"/>
    <n v="1.1399999999999999"/>
    <x v="0"/>
  </r>
  <r>
    <x v="0"/>
    <x v="8"/>
    <x v="8"/>
    <x v="6"/>
    <n v="697"/>
    <n v="26.88"/>
    <n v="427"/>
    <n v="26.64"/>
    <n v="267"/>
    <n v="27.7"/>
    <x v="2"/>
  </r>
  <r>
    <x v="0"/>
    <x v="8"/>
    <x v="8"/>
    <x v="7"/>
    <n v="20"/>
    <n v="0.77"/>
    <n v="3"/>
    <n v="0.19"/>
    <n v="17"/>
    <n v="1.76"/>
    <x v="0"/>
  </r>
  <r>
    <x v="0"/>
    <x v="8"/>
    <x v="8"/>
    <x v="8"/>
    <n v="132"/>
    <n v="5.09"/>
    <n v="35"/>
    <n v="2.1800000000000002"/>
    <n v="97"/>
    <n v="10.06"/>
    <x v="0"/>
  </r>
  <r>
    <x v="0"/>
    <x v="8"/>
    <x v="8"/>
    <x v="9"/>
    <n v="94"/>
    <n v="3.63"/>
    <n v="69"/>
    <n v="4.3"/>
    <n v="25"/>
    <n v="2.59"/>
    <x v="0"/>
  </r>
  <r>
    <x v="0"/>
    <x v="8"/>
    <x v="8"/>
    <x v="10"/>
    <n v="260"/>
    <n v="10.029999999999999"/>
    <n v="228"/>
    <n v="14.22"/>
    <n v="32"/>
    <n v="3.32"/>
    <x v="0"/>
  </r>
  <r>
    <x v="0"/>
    <x v="8"/>
    <x v="8"/>
    <x v="11"/>
    <n v="297"/>
    <n v="11.45"/>
    <n v="249"/>
    <n v="15.53"/>
    <n v="47"/>
    <n v="4.88"/>
    <x v="3"/>
  </r>
  <r>
    <x v="0"/>
    <x v="8"/>
    <x v="8"/>
    <x v="12"/>
    <n v="94"/>
    <n v="3.63"/>
    <n v="61"/>
    <n v="3.81"/>
    <n v="13"/>
    <n v="1.35"/>
    <x v="0"/>
  </r>
  <r>
    <x v="0"/>
    <x v="8"/>
    <x v="8"/>
    <x v="13"/>
    <n v="90"/>
    <n v="3.47"/>
    <n v="63"/>
    <n v="3.93"/>
    <n v="27"/>
    <n v="2.8"/>
    <x v="0"/>
  </r>
  <r>
    <x v="0"/>
    <x v="8"/>
    <x v="8"/>
    <x v="14"/>
    <n v="79"/>
    <n v="3.05"/>
    <n v="42"/>
    <n v="2.62"/>
    <n v="36"/>
    <n v="3.73"/>
    <x v="3"/>
  </r>
  <r>
    <x v="0"/>
    <x v="9"/>
    <x v="9"/>
    <x v="0"/>
    <n v="1"/>
    <n v="0.05"/>
    <n v="0"/>
    <n v="0"/>
    <n v="1"/>
    <n v="0.1"/>
    <x v="0"/>
  </r>
  <r>
    <x v="0"/>
    <x v="9"/>
    <x v="9"/>
    <x v="1"/>
    <n v="341"/>
    <n v="15.79"/>
    <n v="142"/>
    <n v="12.67"/>
    <n v="199"/>
    <n v="20.309999999999999"/>
    <x v="0"/>
  </r>
  <r>
    <x v="0"/>
    <x v="9"/>
    <x v="9"/>
    <x v="2"/>
    <n v="329"/>
    <n v="15.24"/>
    <n v="127"/>
    <n v="11.33"/>
    <n v="202"/>
    <n v="20.61"/>
    <x v="0"/>
  </r>
  <r>
    <x v="0"/>
    <x v="9"/>
    <x v="9"/>
    <x v="3"/>
    <n v="2"/>
    <n v="0.09"/>
    <n v="0"/>
    <n v="0"/>
    <n v="1"/>
    <n v="0.1"/>
    <x v="0"/>
  </r>
  <r>
    <x v="0"/>
    <x v="9"/>
    <x v="9"/>
    <x v="4"/>
    <n v="21"/>
    <n v="0.97"/>
    <n v="5"/>
    <n v="0.45"/>
    <n v="16"/>
    <n v="1.63"/>
    <x v="0"/>
  </r>
  <r>
    <x v="0"/>
    <x v="9"/>
    <x v="9"/>
    <x v="5"/>
    <n v="33"/>
    <n v="1.53"/>
    <n v="12"/>
    <n v="1.07"/>
    <n v="21"/>
    <n v="2.14"/>
    <x v="0"/>
  </r>
  <r>
    <x v="0"/>
    <x v="9"/>
    <x v="9"/>
    <x v="6"/>
    <n v="546"/>
    <n v="25.29"/>
    <n v="289"/>
    <n v="25.78"/>
    <n v="257"/>
    <n v="26.22"/>
    <x v="0"/>
  </r>
  <r>
    <x v="0"/>
    <x v="9"/>
    <x v="9"/>
    <x v="7"/>
    <n v="13"/>
    <n v="0.6"/>
    <n v="9"/>
    <n v="0.8"/>
    <n v="4"/>
    <n v="0.41"/>
    <x v="0"/>
  </r>
  <r>
    <x v="0"/>
    <x v="9"/>
    <x v="9"/>
    <x v="8"/>
    <n v="74"/>
    <n v="3.43"/>
    <n v="23"/>
    <n v="2.0499999999999998"/>
    <n v="50"/>
    <n v="5.0999999999999996"/>
    <x v="0"/>
  </r>
  <r>
    <x v="0"/>
    <x v="9"/>
    <x v="9"/>
    <x v="9"/>
    <n v="96"/>
    <n v="4.45"/>
    <n v="48"/>
    <n v="4.28"/>
    <n v="48"/>
    <n v="4.9000000000000004"/>
    <x v="0"/>
  </r>
  <r>
    <x v="0"/>
    <x v="9"/>
    <x v="9"/>
    <x v="10"/>
    <n v="207"/>
    <n v="9.59"/>
    <n v="145"/>
    <n v="12.93"/>
    <n v="61"/>
    <n v="6.22"/>
    <x v="0"/>
  </r>
  <r>
    <x v="0"/>
    <x v="9"/>
    <x v="9"/>
    <x v="11"/>
    <n v="254"/>
    <n v="11.76"/>
    <n v="211"/>
    <n v="18.82"/>
    <n v="41"/>
    <n v="4.18"/>
    <x v="3"/>
  </r>
  <r>
    <x v="0"/>
    <x v="9"/>
    <x v="9"/>
    <x v="12"/>
    <n v="83"/>
    <n v="3.84"/>
    <n v="39"/>
    <n v="3.48"/>
    <n v="19"/>
    <n v="1.94"/>
    <x v="0"/>
  </r>
  <r>
    <x v="0"/>
    <x v="9"/>
    <x v="9"/>
    <x v="13"/>
    <n v="93"/>
    <n v="4.3099999999999996"/>
    <n v="42"/>
    <n v="3.75"/>
    <n v="25"/>
    <n v="2.5499999999999998"/>
    <x v="0"/>
  </r>
  <r>
    <x v="0"/>
    <x v="9"/>
    <x v="9"/>
    <x v="14"/>
    <n v="66"/>
    <n v="3.06"/>
    <n v="29"/>
    <n v="2.59"/>
    <n v="35"/>
    <n v="3.57"/>
    <x v="3"/>
  </r>
  <r>
    <x v="0"/>
    <x v="10"/>
    <x v="10"/>
    <x v="0"/>
    <n v="0"/>
    <n v="0"/>
    <n v="0"/>
    <n v="0"/>
    <n v="0"/>
    <n v="0"/>
    <x v="0"/>
  </r>
  <r>
    <x v="0"/>
    <x v="10"/>
    <x v="10"/>
    <x v="1"/>
    <n v="86"/>
    <n v="18.61"/>
    <n v="40"/>
    <n v="13.89"/>
    <n v="46"/>
    <n v="29.68"/>
    <x v="0"/>
  </r>
  <r>
    <x v="0"/>
    <x v="10"/>
    <x v="10"/>
    <x v="2"/>
    <n v="81"/>
    <n v="17.53"/>
    <n v="44"/>
    <n v="15.28"/>
    <n v="37"/>
    <n v="23.87"/>
    <x v="0"/>
  </r>
  <r>
    <x v="0"/>
    <x v="10"/>
    <x v="10"/>
    <x v="3"/>
    <n v="1"/>
    <n v="0.22"/>
    <n v="0"/>
    <n v="0"/>
    <n v="0"/>
    <n v="0"/>
    <x v="0"/>
  </r>
  <r>
    <x v="0"/>
    <x v="10"/>
    <x v="10"/>
    <x v="4"/>
    <n v="2"/>
    <n v="0.43"/>
    <n v="0"/>
    <n v="0"/>
    <n v="2"/>
    <n v="1.29"/>
    <x v="0"/>
  </r>
  <r>
    <x v="0"/>
    <x v="10"/>
    <x v="10"/>
    <x v="5"/>
    <n v="8"/>
    <n v="1.73"/>
    <n v="2"/>
    <n v="0.69"/>
    <n v="6"/>
    <n v="3.87"/>
    <x v="0"/>
  </r>
  <r>
    <x v="0"/>
    <x v="10"/>
    <x v="10"/>
    <x v="6"/>
    <n v="79"/>
    <n v="17.100000000000001"/>
    <n v="56"/>
    <n v="19.440000000000001"/>
    <n v="23"/>
    <n v="14.84"/>
    <x v="0"/>
  </r>
  <r>
    <x v="0"/>
    <x v="10"/>
    <x v="10"/>
    <x v="7"/>
    <n v="2"/>
    <n v="0.43"/>
    <n v="1"/>
    <n v="0.35"/>
    <n v="1"/>
    <n v="0.65"/>
    <x v="0"/>
  </r>
  <r>
    <x v="0"/>
    <x v="10"/>
    <x v="10"/>
    <x v="8"/>
    <n v="35"/>
    <n v="7.58"/>
    <n v="27"/>
    <n v="9.3800000000000008"/>
    <n v="8"/>
    <n v="5.16"/>
    <x v="0"/>
  </r>
  <r>
    <x v="0"/>
    <x v="10"/>
    <x v="10"/>
    <x v="9"/>
    <n v="18"/>
    <n v="3.9"/>
    <n v="10"/>
    <n v="3.47"/>
    <n v="7"/>
    <n v="4.5199999999999996"/>
    <x v="0"/>
  </r>
  <r>
    <x v="0"/>
    <x v="10"/>
    <x v="10"/>
    <x v="10"/>
    <n v="39"/>
    <n v="8.44"/>
    <n v="26"/>
    <n v="9.0299999999999994"/>
    <n v="13"/>
    <n v="8.39"/>
    <x v="0"/>
  </r>
  <r>
    <x v="0"/>
    <x v="10"/>
    <x v="10"/>
    <x v="11"/>
    <n v="56"/>
    <n v="12.12"/>
    <n v="51"/>
    <n v="17.71"/>
    <n v="5"/>
    <n v="3.23"/>
    <x v="0"/>
  </r>
  <r>
    <x v="0"/>
    <x v="10"/>
    <x v="10"/>
    <x v="12"/>
    <n v="20"/>
    <n v="4.33"/>
    <n v="15"/>
    <n v="5.21"/>
    <n v="0"/>
    <n v="0"/>
    <x v="0"/>
  </r>
  <r>
    <x v="0"/>
    <x v="10"/>
    <x v="10"/>
    <x v="13"/>
    <n v="22"/>
    <n v="4.76"/>
    <n v="7"/>
    <n v="2.4300000000000002"/>
    <n v="4"/>
    <n v="2.58"/>
    <x v="0"/>
  </r>
  <r>
    <x v="0"/>
    <x v="10"/>
    <x v="10"/>
    <x v="14"/>
    <n v="13"/>
    <n v="2.81"/>
    <n v="9"/>
    <n v="3.13"/>
    <n v="3"/>
    <n v="1.94"/>
    <x v="0"/>
  </r>
  <r>
    <x v="0"/>
    <x v="11"/>
    <x v="11"/>
    <x v="0"/>
    <n v="0"/>
    <n v="0"/>
    <n v="0"/>
    <n v="0"/>
    <n v="0"/>
    <n v="0"/>
    <x v="0"/>
  </r>
  <r>
    <x v="0"/>
    <x v="11"/>
    <x v="11"/>
    <x v="1"/>
    <n v="20"/>
    <n v="19.23"/>
    <n v="11"/>
    <n v="17.190000000000001"/>
    <n v="9"/>
    <n v="27.27"/>
    <x v="0"/>
  </r>
  <r>
    <x v="0"/>
    <x v="11"/>
    <x v="11"/>
    <x v="2"/>
    <n v="25"/>
    <n v="24.04"/>
    <n v="12"/>
    <n v="18.75"/>
    <n v="12"/>
    <n v="36.36"/>
    <x v="3"/>
  </r>
  <r>
    <x v="0"/>
    <x v="11"/>
    <x v="11"/>
    <x v="3"/>
    <n v="0"/>
    <n v="0"/>
    <n v="0"/>
    <n v="0"/>
    <n v="0"/>
    <n v="0"/>
    <x v="0"/>
  </r>
  <r>
    <x v="0"/>
    <x v="11"/>
    <x v="11"/>
    <x v="4"/>
    <n v="1"/>
    <n v="0.96"/>
    <n v="0"/>
    <n v="0"/>
    <n v="1"/>
    <n v="3.03"/>
    <x v="0"/>
  </r>
  <r>
    <x v="0"/>
    <x v="11"/>
    <x v="11"/>
    <x v="5"/>
    <n v="1"/>
    <n v="0.96"/>
    <n v="1"/>
    <n v="1.56"/>
    <n v="0"/>
    <n v="0"/>
    <x v="0"/>
  </r>
  <r>
    <x v="0"/>
    <x v="11"/>
    <x v="11"/>
    <x v="6"/>
    <n v="23"/>
    <n v="22.12"/>
    <n v="17"/>
    <n v="26.56"/>
    <n v="5"/>
    <n v="15.15"/>
    <x v="3"/>
  </r>
  <r>
    <x v="0"/>
    <x v="11"/>
    <x v="11"/>
    <x v="7"/>
    <n v="0"/>
    <n v="0"/>
    <n v="0"/>
    <n v="0"/>
    <n v="0"/>
    <n v="0"/>
    <x v="0"/>
  </r>
  <r>
    <x v="0"/>
    <x v="11"/>
    <x v="11"/>
    <x v="8"/>
    <n v="0"/>
    <n v="0"/>
    <n v="0"/>
    <n v="0"/>
    <n v="0"/>
    <n v="0"/>
    <x v="0"/>
  </r>
  <r>
    <x v="0"/>
    <x v="11"/>
    <x v="11"/>
    <x v="9"/>
    <n v="4"/>
    <n v="3.85"/>
    <n v="4"/>
    <n v="6.25"/>
    <n v="0"/>
    <n v="0"/>
    <x v="0"/>
  </r>
  <r>
    <x v="0"/>
    <x v="11"/>
    <x v="11"/>
    <x v="10"/>
    <n v="13"/>
    <n v="12.5"/>
    <n v="10"/>
    <n v="15.63"/>
    <n v="3"/>
    <n v="9.09"/>
    <x v="0"/>
  </r>
  <r>
    <x v="0"/>
    <x v="11"/>
    <x v="11"/>
    <x v="11"/>
    <n v="10"/>
    <n v="9.6199999999999992"/>
    <n v="6"/>
    <n v="9.3800000000000008"/>
    <n v="3"/>
    <n v="9.09"/>
    <x v="0"/>
  </r>
  <r>
    <x v="0"/>
    <x v="11"/>
    <x v="11"/>
    <x v="12"/>
    <n v="2"/>
    <n v="1.92"/>
    <n v="1"/>
    <n v="1.56"/>
    <n v="0"/>
    <n v="0"/>
    <x v="0"/>
  </r>
  <r>
    <x v="0"/>
    <x v="11"/>
    <x v="11"/>
    <x v="13"/>
    <n v="3"/>
    <n v="2.88"/>
    <n v="1"/>
    <n v="1.56"/>
    <n v="0"/>
    <n v="0"/>
    <x v="0"/>
  </r>
  <r>
    <x v="0"/>
    <x v="11"/>
    <x v="11"/>
    <x v="14"/>
    <n v="2"/>
    <n v="1.92"/>
    <n v="1"/>
    <n v="1.56"/>
    <n v="0"/>
    <n v="0"/>
    <x v="3"/>
  </r>
  <r>
    <x v="0"/>
    <x v="12"/>
    <x v="12"/>
    <x v="0"/>
    <n v="0"/>
    <n v="0"/>
    <n v="0"/>
    <n v="0"/>
    <n v="0"/>
    <n v="0"/>
    <x v="0"/>
  </r>
  <r>
    <x v="0"/>
    <x v="12"/>
    <x v="12"/>
    <x v="1"/>
    <n v="48"/>
    <n v="20.079999999999998"/>
    <n v="23"/>
    <n v="15.23"/>
    <n v="25"/>
    <n v="33.33"/>
    <x v="0"/>
  </r>
  <r>
    <x v="0"/>
    <x v="12"/>
    <x v="12"/>
    <x v="2"/>
    <n v="20"/>
    <n v="8.3699999999999992"/>
    <n v="11"/>
    <n v="7.28"/>
    <n v="9"/>
    <n v="12"/>
    <x v="0"/>
  </r>
  <r>
    <x v="0"/>
    <x v="12"/>
    <x v="12"/>
    <x v="3"/>
    <n v="0"/>
    <n v="0"/>
    <n v="0"/>
    <n v="0"/>
    <n v="0"/>
    <n v="0"/>
    <x v="0"/>
  </r>
  <r>
    <x v="0"/>
    <x v="12"/>
    <x v="12"/>
    <x v="4"/>
    <n v="1"/>
    <n v="0.42"/>
    <n v="0"/>
    <n v="0"/>
    <n v="0"/>
    <n v="0"/>
    <x v="0"/>
  </r>
  <r>
    <x v="0"/>
    <x v="12"/>
    <x v="12"/>
    <x v="5"/>
    <n v="4"/>
    <n v="1.67"/>
    <n v="0"/>
    <n v="0"/>
    <n v="3"/>
    <n v="4"/>
    <x v="3"/>
  </r>
  <r>
    <x v="0"/>
    <x v="12"/>
    <x v="12"/>
    <x v="6"/>
    <n v="46"/>
    <n v="19.25"/>
    <n v="35"/>
    <n v="23.18"/>
    <n v="10"/>
    <n v="13.33"/>
    <x v="3"/>
  </r>
  <r>
    <x v="0"/>
    <x v="12"/>
    <x v="12"/>
    <x v="7"/>
    <n v="0"/>
    <n v="0"/>
    <n v="0"/>
    <n v="0"/>
    <n v="0"/>
    <n v="0"/>
    <x v="0"/>
  </r>
  <r>
    <x v="0"/>
    <x v="12"/>
    <x v="12"/>
    <x v="8"/>
    <n v="3"/>
    <n v="1.26"/>
    <n v="0"/>
    <n v="0"/>
    <n v="3"/>
    <n v="4"/>
    <x v="0"/>
  </r>
  <r>
    <x v="0"/>
    <x v="12"/>
    <x v="12"/>
    <x v="9"/>
    <n v="10"/>
    <n v="4.18"/>
    <n v="4"/>
    <n v="2.65"/>
    <n v="6"/>
    <n v="8"/>
    <x v="0"/>
  </r>
  <r>
    <x v="0"/>
    <x v="12"/>
    <x v="12"/>
    <x v="10"/>
    <n v="41"/>
    <n v="17.149999999999999"/>
    <n v="36"/>
    <n v="23.84"/>
    <n v="5"/>
    <n v="6.67"/>
    <x v="0"/>
  </r>
  <r>
    <x v="0"/>
    <x v="12"/>
    <x v="12"/>
    <x v="11"/>
    <n v="26"/>
    <n v="10.88"/>
    <n v="21"/>
    <n v="13.91"/>
    <n v="5"/>
    <n v="6.67"/>
    <x v="0"/>
  </r>
  <r>
    <x v="0"/>
    <x v="12"/>
    <x v="12"/>
    <x v="12"/>
    <n v="19"/>
    <n v="7.95"/>
    <n v="12"/>
    <n v="7.95"/>
    <n v="2"/>
    <n v="2.67"/>
    <x v="0"/>
  </r>
  <r>
    <x v="0"/>
    <x v="12"/>
    <x v="12"/>
    <x v="13"/>
    <n v="14"/>
    <n v="5.86"/>
    <n v="8"/>
    <n v="5.3"/>
    <n v="4"/>
    <n v="5.33"/>
    <x v="0"/>
  </r>
  <r>
    <x v="0"/>
    <x v="12"/>
    <x v="12"/>
    <x v="14"/>
    <n v="7"/>
    <n v="2.93"/>
    <n v="1"/>
    <n v="0.66"/>
    <n v="3"/>
    <n v="4"/>
    <x v="3"/>
  </r>
  <r>
    <x v="0"/>
    <x v="13"/>
    <x v="13"/>
    <x v="0"/>
    <n v="0"/>
    <n v="0"/>
    <n v="0"/>
    <n v="0"/>
    <n v="0"/>
    <n v="0"/>
    <x v="0"/>
  </r>
  <r>
    <x v="0"/>
    <x v="13"/>
    <x v="13"/>
    <x v="1"/>
    <n v="133"/>
    <n v="20.62"/>
    <n v="84"/>
    <n v="19.309999999999999"/>
    <n v="49"/>
    <n v="24.5"/>
    <x v="0"/>
  </r>
  <r>
    <x v="0"/>
    <x v="13"/>
    <x v="13"/>
    <x v="2"/>
    <n v="119"/>
    <n v="18.45"/>
    <n v="75"/>
    <n v="17.239999999999998"/>
    <n v="44"/>
    <n v="22"/>
    <x v="0"/>
  </r>
  <r>
    <x v="0"/>
    <x v="13"/>
    <x v="13"/>
    <x v="3"/>
    <n v="0"/>
    <n v="0"/>
    <n v="0"/>
    <n v="0"/>
    <n v="0"/>
    <n v="0"/>
    <x v="0"/>
  </r>
  <r>
    <x v="0"/>
    <x v="13"/>
    <x v="13"/>
    <x v="4"/>
    <n v="2"/>
    <n v="0.31"/>
    <n v="1"/>
    <n v="0.23"/>
    <n v="1"/>
    <n v="0.5"/>
    <x v="0"/>
  </r>
  <r>
    <x v="0"/>
    <x v="13"/>
    <x v="13"/>
    <x v="5"/>
    <n v="8"/>
    <n v="1.24"/>
    <n v="1"/>
    <n v="0.23"/>
    <n v="6"/>
    <n v="3"/>
    <x v="0"/>
  </r>
  <r>
    <x v="0"/>
    <x v="13"/>
    <x v="13"/>
    <x v="6"/>
    <n v="159"/>
    <n v="24.65"/>
    <n v="115"/>
    <n v="26.44"/>
    <n v="44"/>
    <n v="22"/>
    <x v="0"/>
  </r>
  <r>
    <x v="0"/>
    <x v="13"/>
    <x v="13"/>
    <x v="7"/>
    <n v="2"/>
    <n v="0.31"/>
    <n v="2"/>
    <n v="0.46"/>
    <n v="0"/>
    <n v="0"/>
    <x v="0"/>
  </r>
  <r>
    <x v="0"/>
    <x v="13"/>
    <x v="13"/>
    <x v="8"/>
    <n v="11"/>
    <n v="1.71"/>
    <n v="2"/>
    <n v="0.46"/>
    <n v="9"/>
    <n v="4.5"/>
    <x v="0"/>
  </r>
  <r>
    <x v="0"/>
    <x v="13"/>
    <x v="13"/>
    <x v="9"/>
    <n v="19"/>
    <n v="2.95"/>
    <n v="11"/>
    <n v="2.5299999999999998"/>
    <n v="8"/>
    <n v="4"/>
    <x v="0"/>
  </r>
  <r>
    <x v="0"/>
    <x v="13"/>
    <x v="13"/>
    <x v="10"/>
    <n v="66"/>
    <n v="10.23"/>
    <n v="51"/>
    <n v="11.72"/>
    <n v="12"/>
    <n v="6"/>
    <x v="3"/>
  </r>
  <r>
    <x v="0"/>
    <x v="13"/>
    <x v="13"/>
    <x v="11"/>
    <n v="66"/>
    <n v="10.23"/>
    <n v="58"/>
    <n v="13.33"/>
    <n v="8"/>
    <n v="4"/>
    <x v="0"/>
  </r>
  <r>
    <x v="0"/>
    <x v="13"/>
    <x v="13"/>
    <x v="12"/>
    <n v="19"/>
    <n v="2.95"/>
    <n v="10"/>
    <n v="2.2999999999999998"/>
    <n v="4"/>
    <n v="2"/>
    <x v="0"/>
  </r>
  <r>
    <x v="0"/>
    <x v="13"/>
    <x v="13"/>
    <x v="13"/>
    <n v="21"/>
    <n v="3.26"/>
    <n v="14"/>
    <n v="3.22"/>
    <n v="7"/>
    <n v="3.5"/>
    <x v="0"/>
  </r>
  <r>
    <x v="0"/>
    <x v="13"/>
    <x v="13"/>
    <x v="14"/>
    <n v="20"/>
    <n v="3.1"/>
    <n v="11"/>
    <n v="2.5299999999999998"/>
    <n v="8"/>
    <n v="4"/>
    <x v="0"/>
  </r>
  <r>
    <x v="0"/>
    <x v="14"/>
    <x v="14"/>
    <x v="0"/>
    <n v="0"/>
    <n v="0"/>
    <n v="0"/>
    <n v="0"/>
    <n v="0"/>
    <n v="0"/>
    <x v="0"/>
  </r>
  <r>
    <x v="0"/>
    <x v="14"/>
    <x v="14"/>
    <x v="1"/>
    <n v="48"/>
    <n v="18.75"/>
    <n v="12"/>
    <n v="8.6999999999999993"/>
    <n v="36"/>
    <n v="34.619999999999997"/>
    <x v="0"/>
  </r>
  <r>
    <x v="0"/>
    <x v="14"/>
    <x v="14"/>
    <x v="2"/>
    <n v="20"/>
    <n v="7.81"/>
    <n v="7"/>
    <n v="5.07"/>
    <n v="13"/>
    <n v="12.5"/>
    <x v="0"/>
  </r>
  <r>
    <x v="0"/>
    <x v="14"/>
    <x v="14"/>
    <x v="3"/>
    <n v="2"/>
    <n v="0.78"/>
    <n v="0"/>
    <n v="0"/>
    <n v="0"/>
    <n v="0"/>
    <x v="0"/>
  </r>
  <r>
    <x v="0"/>
    <x v="14"/>
    <x v="14"/>
    <x v="4"/>
    <n v="5"/>
    <n v="1.95"/>
    <n v="0"/>
    <n v="0"/>
    <n v="4"/>
    <n v="3.85"/>
    <x v="3"/>
  </r>
  <r>
    <x v="0"/>
    <x v="14"/>
    <x v="14"/>
    <x v="5"/>
    <n v="3"/>
    <n v="1.17"/>
    <n v="0"/>
    <n v="0"/>
    <n v="3"/>
    <n v="2.88"/>
    <x v="0"/>
  </r>
  <r>
    <x v="0"/>
    <x v="14"/>
    <x v="14"/>
    <x v="6"/>
    <n v="44"/>
    <n v="17.190000000000001"/>
    <n v="28"/>
    <n v="20.29"/>
    <n v="16"/>
    <n v="15.38"/>
    <x v="0"/>
  </r>
  <r>
    <x v="0"/>
    <x v="14"/>
    <x v="14"/>
    <x v="7"/>
    <n v="1"/>
    <n v="0.39"/>
    <n v="0"/>
    <n v="0"/>
    <n v="1"/>
    <n v="0.96"/>
    <x v="0"/>
  </r>
  <r>
    <x v="0"/>
    <x v="14"/>
    <x v="14"/>
    <x v="8"/>
    <n v="8"/>
    <n v="3.13"/>
    <n v="1"/>
    <n v="0.72"/>
    <n v="6"/>
    <n v="5.77"/>
    <x v="0"/>
  </r>
  <r>
    <x v="0"/>
    <x v="14"/>
    <x v="14"/>
    <x v="9"/>
    <n v="8"/>
    <n v="3.13"/>
    <n v="5"/>
    <n v="3.62"/>
    <n v="3"/>
    <n v="2.88"/>
    <x v="0"/>
  </r>
  <r>
    <x v="0"/>
    <x v="14"/>
    <x v="14"/>
    <x v="10"/>
    <n v="61"/>
    <n v="23.83"/>
    <n v="49"/>
    <n v="35.51"/>
    <n v="11"/>
    <n v="10.58"/>
    <x v="0"/>
  </r>
  <r>
    <x v="0"/>
    <x v="14"/>
    <x v="14"/>
    <x v="11"/>
    <n v="29"/>
    <n v="11.33"/>
    <n v="27"/>
    <n v="19.57"/>
    <n v="2"/>
    <n v="1.92"/>
    <x v="0"/>
  </r>
  <r>
    <x v="0"/>
    <x v="14"/>
    <x v="14"/>
    <x v="12"/>
    <n v="9"/>
    <n v="3.52"/>
    <n v="2"/>
    <n v="1.45"/>
    <n v="0"/>
    <n v="0"/>
    <x v="0"/>
  </r>
  <r>
    <x v="0"/>
    <x v="14"/>
    <x v="14"/>
    <x v="13"/>
    <n v="5"/>
    <n v="1.95"/>
    <n v="4"/>
    <n v="2.9"/>
    <n v="1"/>
    <n v="0.96"/>
    <x v="0"/>
  </r>
  <r>
    <x v="0"/>
    <x v="14"/>
    <x v="14"/>
    <x v="14"/>
    <n v="13"/>
    <n v="5.08"/>
    <n v="3"/>
    <n v="2.17"/>
    <n v="8"/>
    <n v="7.69"/>
    <x v="0"/>
  </r>
  <r>
    <x v="0"/>
    <x v="15"/>
    <x v="15"/>
    <x v="0"/>
    <n v="0"/>
    <n v="0"/>
    <n v="0"/>
    <n v="0"/>
    <n v="0"/>
    <n v="0"/>
    <x v="0"/>
  </r>
  <r>
    <x v="0"/>
    <x v="15"/>
    <x v="15"/>
    <x v="1"/>
    <n v="53"/>
    <n v="18.28"/>
    <n v="14"/>
    <n v="8.48"/>
    <n v="39"/>
    <n v="35.14"/>
    <x v="0"/>
  </r>
  <r>
    <x v="0"/>
    <x v="15"/>
    <x v="15"/>
    <x v="2"/>
    <n v="15"/>
    <n v="5.17"/>
    <n v="8"/>
    <n v="4.8499999999999996"/>
    <n v="7"/>
    <n v="6.31"/>
    <x v="0"/>
  </r>
  <r>
    <x v="0"/>
    <x v="15"/>
    <x v="15"/>
    <x v="3"/>
    <n v="0"/>
    <n v="0"/>
    <n v="0"/>
    <n v="0"/>
    <n v="0"/>
    <n v="0"/>
    <x v="0"/>
  </r>
  <r>
    <x v="0"/>
    <x v="15"/>
    <x v="15"/>
    <x v="4"/>
    <n v="1"/>
    <n v="0.34"/>
    <n v="0"/>
    <n v="0"/>
    <n v="0"/>
    <n v="0"/>
    <x v="3"/>
  </r>
  <r>
    <x v="0"/>
    <x v="15"/>
    <x v="15"/>
    <x v="5"/>
    <n v="5"/>
    <n v="1.72"/>
    <n v="0"/>
    <n v="0"/>
    <n v="5"/>
    <n v="4.5"/>
    <x v="0"/>
  </r>
  <r>
    <x v="0"/>
    <x v="15"/>
    <x v="15"/>
    <x v="6"/>
    <n v="48"/>
    <n v="16.55"/>
    <n v="29"/>
    <n v="17.579999999999998"/>
    <n v="19"/>
    <n v="17.12"/>
    <x v="0"/>
  </r>
  <r>
    <x v="0"/>
    <x v="15"/>
    <x v="15"/>
    <x v="7"/>
    <n v="0"/>
    <n v="0"/>
    <n v="0"/>
    <n v="0"/>
    <n v="0"/>
    <n v="0"/>
    <x v="0"/>
  </r>
  <r>
    <x v="0"/>
    <x v="15"/>
    <x v="15"/>
    <x v="8"/>
    <n v="10"/>
    <n v="3.45"/>
    <n v="2"/>
    <n v="1.21"/>
    <n v="8"/>
    <n v="7.21"/>
    <x v="0"/>
  </r>
  <r>
    <x v="0"/>
    <x v="15"/>
    <x v="15"/>
    <x v="9"/>
    <n v="10"/>
    <n v="3.45"/>
    <n v="3"/>
    <n v="1.82"/>
    <n v="7"/>
    <n v="6.31"/>
    <x v="0"/>
  </r>
  <r>
    <x v="0"/>
    <x v="15"/>
    <x v="15"/>
    <x v="10"/>
    <n v="82"/>
    <n v="28.28"/>
    <n v="70"/>
    <n v="42.42"/>
    <n v="11"/>
    <n v="9.91"/>
    <x v="3"/>
  </r>
  <r>
    <x v="0"/>
    <x v="15"/>
    <x v="15"/>
    <x v="11"/>
    <n v="33"/>
    <n v="11.38"/>
    <n v="28"/>
    <n v="16.97"/>
    <n v="4"/>
    <n v="3.6"/>
    <x v="3"/>
  </r>
  <r>
    <x v="0"/>
    <x v="15"/>
    <x v="15"/>
    <x v="12"/>
    <n v="14"/>
    <n v="4.83"/>
    <n v="7"/>
    <n v="4.24"/>
    <n v="1"/>
    <n v="0.9"/>
    <x v="0"/>
  </r>
  <r>
    <x v="0"/>
    <x v="15"/>
    <x v="15"/>
    <x v="13"/>
    <n v="9"/>
    <n v="3.1"/>
    <n v="3"/>
    <n v="1.82"/>
    <n v="2"/>
    <n v="1.8"/>
    <x v="0"/>
  </r>
  <r>
    <x v="0"/>
    <x v="15"/>
    <x v="15"/>
    <x v="14"/>
    <n v="10"/>
    <n v="3.45"/>
    <n v="1"/>
    <n v="0.61"/>
    <n v="8"/>
    <n v="7.21"/>
    <x v="0"/>
  </r>
  <r>
    <x v="0"/>
    <x v="16"/>
    <x v="16"/>
    <x v="0"/>
    <n v="0"/>
    <n v="0"/>
    <n v="0"/>
    <n v="0"/>
    <n v="0"/>
    <n v="0"/>
    <x v="0"/>
  </r>
  <r>
    <x v="0"/>
    <x v="16"/>
    <x v="16"/>
    <x v="1"/>
    <n v="62"/>
    <n v="24.03"/>
    <n v="21"/>
    <n v="15.56"/>
    <n v="41"/>
    <n v="36.94"/>
    <x v="0"/>
  </r>
  <r>
    <x v="0"/>
    <x v="16"/>
    <x v="16"/>
    <x v="2"/>
    <n v="17"/>
    <n v="6.59"/>
    <n v="4"/>
    <n v="2.96"/>
    <n v="11"/>
    <n v="9.91"/>
    <x v="8"/>
  </r>
  <r>
    <x v="0"/>
    <x v="16"/>
    <x v="16"/>
    <x v="3"/>
    <n v="0"/>
    <n v="0"/>
    <n v="0"/>
    <n v="0"/>
    <n v="0"/>
    <n v="0"/>
    <x v="0"/>
  </r>
  <r>
    <x v="0"/>
    <x v="16"/>
    <x v="16"/>
    <x v="4"/>
    <n v="0"/>
    <n v="0"/>
    <n v="0"/>
    <n v="0"/>
    <n v="0"/>
    <n v="0"/>
    <x v="0"/>
  </r>
  <r>
    <x v="0"/>
    <x v="16"/>
    <x v="16"/>
    <x v="5"/>
    <n v="2"/>
    <n v="0.78"/>
    <n v="1"/>
    <n v="0.74"/>
    <n v="1"/>
    <n v="0.9"/>
    <x v="0"/>
  </r>
  <r>
    <x v="0"/>
    <x v="16"/>
    <x v="16"/>
    <x v="6"/>
    <n v="40"/>
    <n v="15.5"/>
    <n v="18"/>
    <n v="13.33"/>
    <n v="22"/>
    <n v="19.82"/>
    <x v="0"/>
  </r>
  <r>
    <x v="0"/>
    <x v="16"/>
    <x v="16"/>
    <x v="7"/>
    <n v="0"/>
    <n v="0"/>
    <n v="0"/>
    <n v="0"/>
    <n v="0"/>
    <n v="0"/>
    <x v="0"/>
  </r>
  <r>
    <x v="0"/>
    <x v="16"/>
    <x v="16"/>
    <x v="8"/>
    <n v="10"/>
    <n v="3.88"/>
    <n v="1"/>
    <n v="0.74"/>
    <n v="9"/>
    <n v="8.11"/>
    <x v="0"/>
  </r>
  <r>
    <x v="0"/>
    <x v="16"/>
    <x v="16"/>
    <x v="9"/>
    <n v="4"/>
    <n v="1.55"/>
    <n v="1"/>
    <n v="0.74"/>
    <n v="3"/>
    <n v="2.7"/>
    <x v="0"/>
  </r>
  <r>
    <x v="0"/>
    <x v="16"/>
    <x v="16"/>
    <x v="10"/>
    <n v="58"/>
    <n v="22.48"/>
    <n v="48"/>
    <n v="35.56"/>
    <n v="9"/>
    <n v="8.11"/>
    <x v="3"/>
  </r>
  <r>
    <x v="0"/>
    <x v="16"/>
    <x v="16"/>
    <x v="11"/>
    <n v="34"/>
    <n v="13.18"/>
    <n v="30"/>
    <n v="22.22"/>
    <n v="4"/>
    <n v="3.6"/>
    <x v="0"/>
  </r>
  <r>
    <x v="0"/>
    <x v="16"/>
    <x v="16"/>
    <x v="12"/>
    <n v="15"/>
    <n v="5.81"/>
    <n v="7"/>
    <n v="5.19"/>
    <n v="2"/>
    <n v="1.8"/>
    <x v="0"/>
  </r>
  <r>
    <x v="0"/>
    <x v="16"/>
    <x v="16"/>
    <x v="13"/>
    <n v="8"/>
    <n v="3.1"/>
    <n v="3"/>
    <n v="2.2200000000000002"/>
    <n v="2"/>
    <n v="1.8"/>
    <x v="0"/>
  </r>
  <r>
    <x v="0"/>
    <x v="16"/>
    <x v="16"/>
    <x v="14"/>
    <n v="8"/>
    <n v="3.1"/>
    <n v="1"/>
    <n v="0.74"/>
    <n v="7"/>
    <n v="6.31"/>
    <x v="0"/>
  </r>
  <r>
    <x v="0"/>
    <x v="17"/>
    <x v="17"/>
    <x v="0"/>
    <n v="0"/>
    <n v="0"/>
    <n v="0"/>
    <n v="0"/>
    <n v="0"/>
    <n v="0"/>
    <x v="0"/>
  </r>
  <r>
    <x v="0"/>
    <x v="17"/>
    <x v="17"/>
    <x v="1"/>
    <n v="82"/>
    <n v="18.18"/>
    <n v="52"/>
    <n v="17.45"/>
    <n v="30"/>
    <n v="21.58"/>
    <x v="0"/>
  </r>
  <r>
    <x v="0"/>
    <x v="17"/>
    <x v="17"/>
    <x v="2"/>
    <n v="34"/>
    <n v="7.54"/>
    <n v="13"/>
    <n v="4.3600000000000003"/>
    <n v="21"/>
    <n v="15.11"/>
    <x v="0"/>
  </r>
  <r>
    <x v="0"/>
    <x v="17"/>
    <x v="17"/>
    <x v="3"/>
    <n v="2"/>
    <n v="0.44"/>
    <n v="0"/>
    <n v="0"/>
    <n v="1"/>
    <n v="0.72"/>
    <x v="0"/>
  </r>
  <r>
    <x v="0"/>
    <x v="17"/>
    <x v="17"/>
    <x v="4"/>
    <n v="2"/>
    <n v="0.44"/>
    <n v="1"/>
    <n v="0.34"/>
    <n v="1"/>
    <n v="0.72"/>
    <x v="0"/>
  </r>
  <r>
    <x v="0"/>
    <x v="17"/>
    <x v="17"/>
    <x v="5"/>
    <n v="3"/>
    <n v="0.67"/>
    <n v="0"/>
    <n v="0"/>
    <n v="3"/>
    <n v="2.16"/>
    <x v="0"/>
  </r>
  <r>
    <x v="0"/>
    <x v="17"/>
    <x v="17"/>
    <x v="6"/>
    <n v="111"/>
    <n v="24.61"/>
    <n v="75"/>
    <n v="25.17"/>
    <n v="36"/>
    <n v="25.9"/>
    <x v="0"/>
  </r>
  <r>
    <x v="0"/>
    <x v="17"/>
    <x v="17"/>
    <x v="7"/>
    <n v="3"/>
    <n v="0.67"/>
    <n v="0"/>
    <n v="0"/>
    <n v="3"/>
    <n v="2.16"/>
    <x v="0"/>
  </r>
  <r>
    <x v="0"/>
    <x v="17"/>
    <x v="17"/>
    <x v="8"/>
    <n v="7"/>
    <n v="1.55"/>
    <n v="0"/>
    <n v="0"/>
    <n v="7"/>
    <n v="5.04"/>
    <x v="0"/>
  </r>
  <r>
    <x v="0"/>
    <x v="17"/>
    <x v="17"/>
    <x v="9"/>
    <n v="17"/>
    <n v="3.77"/>
    <n v="12"/>
    <n v="4.03"/>
    <n v="5"/>
    <n v="3.6"/>
    <x v="0"/>
  </r>
  <r>
    <x v="0"/>
    <x v="17"/>
    <x v="17"/>
    <x v="10"/>
    <n v="98"/>
    <n v="21.73"/>
    <n v="85"/>
    <n v="28.52"/>
    <n v="12"/>
    <n v="8.6300000000000008"/>
    <x v="0"/>
  </r>
  <r>
    <x v="0"/>
    <x v="17"/>
    <x v="17"/>
    <x v="11"/>
    <n v="52"/>
    <n v="11.53"/>
    <n v="41"/>
    <n v="13.76"/>
    <n v="11"/>
    <n v="7.91"/>
    <x v="0"/>
  </r>
  <r>
    <x v="0"/>
    <x v="17"/>
    <x v="17"/>
    <x v="12"/>
    <n v="19"/>
    <n v="4.21"/>
    <n v="7"/>
    <n v="2.35"/>
    <n v="2"/>
    <n v="1.44"/>
    <x v="0"/>
  </r>
  <r>
    <x v="0"/>
    <x v="17"/>
    <x v="17"/>
    <x v="13"/>
    <n v="9"/>
    <n v="2"/>
    <n v="6"/>
    <n v="2.0099999999999998"/>
    <n v="3"/>
    <n v="2.16"/>
    <x v="0"/>
  </r>
  <r>
    <x v="0"/>
    <x v="17"/>
    <x v="17"/>
    <x v="14"/>
    <n v="12"/>
    <n v="2.66"/>
    <n v="6"/>
    <n v="2.0099999999999998"/>
    <n v="4"/>
    <n v="2.88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8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2"/>
  </r>
  <r>
    <x v="0"/>
    <x v="0"/>
    <x v="0"/>
    <x v="6"/>
    <x v="6"/>
    <x v="6"/>
    <x v="6"/>
    <x v="6"/>
    <x v="6"/>
    <x v="6"/>
    <x v="6"/>
    <x v="6"/>
    <x v="6"/>
    <x v="0"/>
  </r>
  <r>
    <x v="0"/>
    <x v="0"/>
    <x v="0"/>
    <x v="7"/>
    <x v="7"/>
    <x v="7"/>
    <x v="7"/>
    <x v="7"/>
    <x v="7"/>
    <x v="7"/>
    <x v="7"/>
    <x v="7"/>
    <x v="7"/>
    <x v="3"/>
  </r>
  <r>
    <x v="0"/>
    <x v="0"/>
    <x v="0"/>
    <x v="8"/>
    <x v="8"/>
    <x v="8"/>
    <x v="8"/>
    <x v="8"/>
    <x v="8"/>
    <x v="8"/>
    <x v="8"/>
    <x v="8"/>
    <x v="8"/>
    <x v="3"/>
  </r>
  <r>
    <x v="0"/>
    <x v="0"/>
    <x v="0"/>
    <x v="9"/>
    <x v="9"/>
    <x v="9"/>
    <x v="9"/>
    <x v="9"/>
    <x v="9"/>
    <x v="9"/>
    <x v="9"/>
    <x v="9"/>
    <x v="9"/>
    <x v="0"/>
  </r>
  <r>
    <x v="0"/>
    <x v="0"/>
    <x v="0"/>
    <x v="10"/>
    <x v="10"/>
    <x v="10"/>
    <x v="10"/>
    <x v="10"/>
    <x v="10"/>
    <x v="10"/>
    <x v="10"/>
    <x v="10"/>
    <x v="10"/>
    <x v="0"/>
  </r>
  <r>
    <x v="0"/>
    <x v="0"/>
    <x v="0"/>
    <x v="11"/>
    <x v="11"/>
    <x v="11"/>
    <x v="11"/>
    <x v="11"/>
    <x v="11"/>
    <x v="11"/>
    <x v="11"/>
    <x v="11"/>
    <x v="11"/>
    <x v="0"/>
  </r>
  <r>
    <x v="0"/>
    <x v="0"/>
    <x v="0"/>
    <x v="12"/>
    <x v="12"/>
    <x v="12"/>
    <x v="12"/>
    <x v="12"/>
    <x v="12"/>
    <x v="12"/>
    <x v="12"/>
    <x v="12"/>
    <x v="12"/>
    <x v="0"/>
  </r>
  <r>
    <x v="0"/>
    <x v="0"/>
    <x v="0"/>
    <x v="13"/>
    <x v="13"/>
    <x v="13"/>
    <x v="13"/>
    <x v="13"/>
    <x v="13"/>
    <x v="13"/>
    <x v="13"/>
    <x v="13"/>
    <x v="13"/>
    <x v="0"/>
  </r>
  <r>
    <x v="0"/>
    <x v="0"/>
    <x v="0"/>
    <x v="14"/>
    <x v="14"/>
    <x v="14"/>
    <x v="14"/>
    <x v="14"/>
    <x v="14"/>
    <x v="14"/>
    <x v="14"/>
    <x v="14"/>
    <x v="14"/>
    <x v="0"/>
  </r>
  <r>
    <x v="0"/>
    <x v="0"/>
    <x v="0"/>
    <x v="15"/>
    <x v="15"/>
    <x v="15"/>
    <x v="15"/>
    <x v="15"/>
    <x v="15"/>
    <x v="15"/>
    <x v="15"/>
    <x v="15"/>
    <x v="15"/>
    <x v="3"/>
  </r>
  <r>
    <x v="0"/>
    <x v="0"/>
    <x v="0"/>
    <x v="16"/>
    <x v="16"/>
    <x v="16"/>
    <x v="16"/>
    <x v="16"/>
    <x v="16"/>
    <x v="16"/>
    <x v="16"/>
    <x v="16"/>
    <x v="16"/>
    <x v="4"/>
  </r>
  <r>
    <x v="0"/>
    <x v="0"/>
    <x v="0"/>
    <x v="17"/>
    <x v="17"/>
    <x v="17"/>
    <x v="17"/>
    <x v="17"/>
    <x v="17"/>
    <x v="17"/>
    <x v="17"/>
    <x v="17"/>
    <x v="17"/>
    <x v="0"/>
  </r>
  <r>
    <x v="0"/>
    <x v="0"/>
    <x v="0"/>
    <x v="18"/>
    <x v="18"/>
    <x v="18"/>
    <x v="18"/>
    <x v="18"/>
    <x v="18"/>
    <x v="18"/>
    <x v="18"/>
    <x v="18"/>
    <x v="18"/>
    <x v="1"/>
  </r>
  <r>
    <x v="0"/>
    <x v="0"/>
    <x v="0"/>
    <x v="19"/>
    <x v="19"/>
    <x v="19"/>
    <x v="19"/>
    <x v="19"/>
    <x v="19"/>
    <x v="19"/>
    <x v="19"/>
    <x v="19"/>
    <x v="19"/>
    <x v="0"/>
  </r>
  <r>
    <x v="0"/>
    <x v="1"/>
    <x v="1"/>
    <x v="1"/>
    <x v="1"/>
    <x v="1"/>
    <x v="0"/>
    <x v="20"/>
    <x v="20"/>
    <x v="20"/>
    <x v="20"/>
    <x v="7"/>
    <x v="20"/>
    <x v="0"/>
  </r>
  <r>
    <x v="0"/>
    <x v="1"/>
    <x v="1"/>
    <x v="0"/>
    <x v="0"/>
    <x v="0"/>
    <x v="1"/>
    <x v="21"/>
    <x v="21"/>
    <x v="21"/>
    <x v="21"/>
    <x v="20"/>
    <x v="21"/>
    <x v="0"/>
  </r>
  <r>
    <x v="0"/>
    <x v="1"/>
    <x v="1"/>
    <x v="2"/>
    <x v="2"/>
    <x v="2"/>
    <x v="2"/>
    <x v="22"/>
    <x v="22"/>
    <x v="22"/>
    <x v="22"/>
    <x v="19"/>
    <x v="22"/>
    <x v="0"/>
  </r>
  <r>
    <x v="0"/>
    <x v="1"/>
    <x v="1"/>
    <x v="3"/>
    <x v="3"/>
    <x v="3"/>
    <x v="3"/>
    <x v="23"/>
    <x v="23"/>
    <x v="23"/>
    <x v="23"/>
    <x v="21"/>
    <x v="23"/>
    <x v="0"/>
  </r>
  <r>
    <x v="0"/>
    <x v="1"/>
    <x v="1"/>
    <x v="4"/>
    <x v="4"/>
    <x v="4"/>
    <x v="4"/>
    <x v="16"/>
    <x v="24"/>
    <x v="24"/>
    <x v="24"/>
    <x v="22"/>
    <x v="24"/>
    <x v="0"/>
  </r>
  <r>
    <x v="0"/>
    <x v="1"/>
    <x v="1"/>
    <x v="8"/>
    <x v="8"/>
    <x v="8"/>
    <x v="5"/>
    <x v="24"/>
    <x v="25"/>
    <x v="25"/>
    <x v="25"/>
    <x v="23"/>
    <x v="25"/>
    <x v="3"/>
  </r>
  <r>
    <x v="0"/>
    <x v="1"/>
    <x v="1"/>
    <x v="5"/>
    <x v="5"/>
    <x v="5"/>
    <x v="6"/>
    <x v="25"/>
    <x v="26"/>
    <x v="26"/>
    <x v="26"/>
    <x v="24"/>
    <x v="26"/>
    <x v="0"/>
  </r>
  <r>
    <x v="0"/>
    <x v="1"/>
    <x v="1"/>
    <x v="9"/>
    <x v="9"/>
    <x v="9"/>
    <x v="7"/>
    <x v="26"/>
    <x v="27"/>
    <x v="27"/>
    <x v="27"/>
    <x v="25"/>
    <x v="27"/>
    <x v="0"/>
  </r>
  <r>
    <x v="0"/>
    <x v="1"/>
    <x v="1"/>
    <x v="6"/>
    <x v="6"/>
    <x v="6"/>
    <x v="8"/>
    <x v="27"/>
    <x v="28"/>
    <x v="28"/>
    <x v="8"/>
    <x v="26"/>
    <x v="28"/>
    <x v="0"/>
  </r>
  <r>
    <x v="0"/>
    <x v="1"/>
    <x v="1"/>
    <x v="14"/>
    <x v="14"/>
    <x v="14"/>
    <x v="9"/>
    <x v="28"/>
    <x v="29"/>
    <x v="29"/>
    <x v="28"/>
    <x v="27"/>
    <x v="29"/>
    <x v="0"/>
  </r>
  <r>
    <x v="0"/>
    <x v="1"/>
    <x v="1"/>
    <x v="7"/>
    <x v="7"/>
    <x v="7"/>
    <x v="10"/>
    <x v="29"/>
    <x v="30"/>
    <x v="30"/>
    <x v="29"/>
    <x v="28"/>
    <x v="30"/>
    <x v="3"/>
  </r>
  <r>
    <x v="0"/>
    <x v="1"/>
    <x v="1"/>
    <x v="13"/>
    <x v="13"/>
    <x v="13"/>
    <x v="11"/>
    <x v="30"/>
    <x v="31"/>
    <x v="31"/>
    <x v="30"/>
    <x v="29"/>
    <x v="31"/>
    <x v="0"/>
  </r>
  <r>
    <x v="0"/>
    <x v="1"/>
    <x v="1"/>
    <x v="15"/>
    <x v="15"/>
    <x v="15"/>
    <x v="12"/>
    <x v="31"/>
    <x v="11"/>
    <x v="32"/>
    <x v="31"/>
    <x v="30"/>
    <x v="32"/>
    <x v="3"/>
  </r>
  <r>
    <x v="0"/>
    <x v="1"/>
    <x v="1"/>
    <x v="12"/>
    <x v="12"/>
    <x v="12"/>
    <x v="13"/>
    <x v="32"/>
    <x v="32"/>
    <x v="33"/>
    <x v="32"/>
    <x v="31"/>
    <x v="33"/>
    <x v="0"/>
  </r>
  <r>
    <x v="0"/>
    <x v="1"/>
    <x v="1"/>
    <x v="11"/>
    <x v="11"/>
    <x v="11"/>
    <x v="14"/>
    <x v="33"/>
    <x v="33"/>
    <x v="34"/>
    <x v="33"/>
    <x v="32"/>
    <x v="34"/>
    <x v="0"/>
  </r>
  <r>
    <x v="0"/>
    <x v="1"/>
    <x v="1"/>
    <x v="19"/>
    <x v="19"/>
    <x v="19"/>
    <x v="15"/>
    <x v="34"/>
    <x v="34"/>
    <x v="35"/>
    <x v="34"/>
    <x v="33"/>
    <x v="35"/>
    <x v="0"/>
  </r>
  <r>
    <x v="0"/>
    <x v="1"/>
    <x v="1"/>
    <x v="17"/>
    <x v="17"/>
    <x v="17"/>
    <x v="16"/>
    <x v="35"/>
    <x v="35"/>
    <x v="36"/>
    <x v="35"/>
    <x v="34"/>
    <x v="36"/>
    <x v="0"/>
  </r>
  <r>
    <x v="0"/>
    <x v="1"/>
    <x v="1"/>
    <x v="20"/>
    <x v="20"/>
    <x v="20"/>
    <x v="17"/>
    <x v="36"/>
    <x v="36"/>
    <x v="37"/>
    <x v="36"/>
    <x v="34"/>
    <x v="36"/>
    <x v="0"/>
  </r>
  <r>
    <x v="0"/>
    <x v="1"/>
    <x v="1"/>
    <x v="21"/>
    <x v="21"/>
    <x v="21"/>
    <x v="18"/>
    <x v="37"/>
    <x v="37"/>
    <x v="38"/>
    <x v="37"/>
    <x v="35"/>
    <x v="37"/>
    <x v="0"/>
  </r>
  <r>
    <x v="0"/>
    <x v="1"/>
    <x v="1"/>
    <x v="22"/>
    <x v="22"/>
    <x v="22"/>
    <x v="19"/>
    <x v="38"/>
    <x v="38"/>
    <x v="39"/>
    <x v="38"/>
    <x v="36"/>
    <x v="38"/>
    <x v="0"/>
  </r>
  <r>
    <x v="0"/>
    <x v="2"/>
    <x v="2"/>
    <x v="1"/>
    <x v="1"/>
    <x v="1"/>
    <x v="0"/>
    <x v="39"/>
    <x v="39"/>
    <x v="40"/>
    <x v="39"/>
    <x v="37"/>
    <x v="39"/>
    <x v="0"/>
  </r>
  <r>
    <x v="0"/>
    <x v="2"/>
    <x v="2"/>
    <x v="0"/>
    <x v="0"/>
    <x v="0"/>
    <x v="1"/>
    <x v="40"/>
    <x v="40"/>
    <x v="41"/>
    <x v="40"/>
    <x v="38"/>
    <x v="40"/>
    <x v="0"/>
  </r>
  <r>
    <x v="0"/>
    <x v="2"/>
    <x v="2"/>
    <x v="6"/>
    <x v="6"/>
    <x v="6"/>
    <x v="2"/>
    <x v="41"/>
    <x v="41"/>
    <x v="42"/>
    <x v="41"/>
    <x v="39"/>
    <x v="41"/>
    <x v="0"/>
  </r>
  <r>
    <x v="0"/>
    <x v="2"/>
    <x v="2"/>
    <x v="3"/>
    <x v="3"/>
    <x v="3"/>
    <x v="3"/>
    <x v="42"/>
    <x v="42"/>
    <x v="39"/>
    <x v="42"/>
    <x v="40"/>
    <x v="42"/>
    <x v="0"/>
  </r>
  <r>
    <x v="0"/>
    <x v="2"/>
    <x v="2"/>
    <x v="2"/>
    <x v="2"/>
    <x v="2"/>
    <x v="4"/>
    <x v="43"/>
    <x v="43"/>
    <x v="43"/>
    <x v="43"/>
    <x v="41"/>
    <x v="43"/>
    <x v="0"/>
  </r>
  <r>
    <x v="0"/>
    <x v="2"/>
    <x v="2"/>
    <x v="4"/>
    <x v="4"/>
    <x v="4"/>
    <x v="5"/>
    <x v="44"/>
    <x v="44"/>
    <x v="44"/>
    <x v="44"/>
    <x v="42"/>
    <x v="44"/>
    <x v="0"/>
  </r>
  <r>
    <x v="0"/>
    <x v="2"/>
    <x v="2"/>
    <x v="5"/>
    <x v="5"/>
    <x v="5"/>
    <x v="6"/>
    <x v="45"/>
    <x v="45"/>
    <x v="45"/>
    <x v="45"/>
    <x v="43"/>
    <x v="45"/>
    <x v="0"/>
  </r>
  <r>
    <x v="0"/>
    <x v="2"/>
    <x v="2"/>
    <x v="8"/>
    <x v="8"/>
    <x v="8"/>
    <x v="7"/>
    <x v="46"/>
    <x v="46"/>
    <x v="46"/>
    <x v="46"/>
    <x v="44"/>
    <x v="46"/>
    <x v="0"/>
  </r>
  <r>
    <x v="0"/>
    <x v="2"/>
    <x v="2"/>
    <x v="9"/>
    <x v="9"/>
    <x v="9"/>
    <x v="8"/>
    <x v="47"/>
    <x v="47"/>
    <x v="47"/>
    <x v="47"/>
    <x v="29"/>
    <x v="47"/>
    <x v="0"/>
  </r>
  <r>
    <x v="0"/>
    <x v="2"/>
    <x v="2"/>
    <x v="12"/>
    <x v="12"/>
    <x v="12"/>
    <x v="9"/>
    <x v="48"/>
    <x v="48"/>
    <x v="37"/>
    <x v="48"/>
    <x v="45"/>
    <x v="12"/>
    <x v="0"/>
  </r>
  <r>
    <x v="0"/>
    <x v="2"/>
    <x v="2"/>
    <x v="16"/>
    <x v="16"/>
    <x v="16"/>
    <x v="10"/>
    <x v="49"/>
    <x v="49"/>
    <x v="48"/>
    <x v="49"/>
    <x v="46"/>
    <x v="48"/>
    <x v="0"/>
  </r>
  <r>
    <x v="0"/>
    <x v="2"/>
    <x v="2"/>
    <x v="13"/>
    <x v="13"/>
    <x v="13"/>
    <x v="11"/>
    <x v="50"/>
    <x v="50"/>
    <x v="49"/>
    <x v="50"/>
    <x v="47"/>
    <x v="49"/>
    <x v="0"/>
  </r>
  <r>
    <x v="0"/>
    <x v="2"/>
    <x v="2"/>
    <x v="7"/>
    <x v="7"/>
    <x v="7"/>
    <x v="12"/>
    <x v="51"/>
    <x v="13"/>
    <x v="50"/>
    <x v="51"/>
    <x v="48"/>
    <x v="50"/>
    <x v="0"/>
  </r>
  <r>
    <x v="0"/>
    <x v="2"/>
    <x v="2"/>
    <x v="14"/>
    <x v="14"/>
    <x v="14"/>
    <x v="13"/>
    <x v="52"/>
    <x v="51"/>
    <x v="37"/>
    <x v="48"/>
    <x v="49"/>
    <x v="51"/>
    <x v="0"/>
  </r>
  <r>
    <x v="0"/>
    <x v="2"/>
    <x v="2"/>
    <x v="15"/>
    <x v="15"/>
    <x v="15"/>
    <x v="14"/>
    <x v="53"/>
    <x v="52"/>
    <x v="51"/>
    <x v="33"/>
    <x v="50"/>
    <x v="52"/>
    <x v="0"/>
  </r>
  <r>
    <x v="0"/>
    <x v="2"/>
    <x v="2"/>
    <x v="21"/>
    <x v="21"/>
    <x v="21"/>
    <x v="15"/>
    <x v="54"/>
    <x v="53"/>
    <x v="52"/>
    <x v="52"/>
    <x v="45"/>
    <x v="12"/>
    <x v="0"/>
  </r>
  <r>
    <x v="0"/>
    <x v="2"/>
    <x v="2"/>
    <x v="23"/>
    <x v="23"/>
    <x v="23"/>
    <x v="16"/>
    <x v="55"/>
    <x v="54"/>
    <x v="46"/>
    <x v="46"/>
    <x v="51"/>
    <x v="53"/>
    <x v="0"/>
  </r>
  <r>
    <x v="0"/>
    <x v="2"/>
    <x v="2"/>
    <x v="24"/>
    <x v="24"/>
    <x v="24"/>
    <x v="17"/>
    <x v="56"/>
    <x v="55"/>
    <x v="52"/>
    <x v="52"/>
    <x v="52"/>
    <x v="54"/>
    <x v="0"/>
  </r>
  <r>
    <x v="0"/>
    <x v="2"/>
    <x v="2"/>
    <x v="25"/>
    <x v="25"/>
    <x v="25"/>
    <x v="18"/>
    <x v="57"/>
    <x v="56"/>
    <x v="53"/>
    <x v="53"/>
    <x v="52"/>
    <x v="54"/>
    <x v="0"/>
  </r>
  <r>
    <x v="0"/>
    <x v="2"/>
    <x v="2"/>
    <x v="19"/>
    <x v="19"/>
    <x v="19"/>
    <x v="19"/>
    <x v="58"/>
    <x v="57"/>
    <x v="54"/>
    <x v="54"/>
    <x v="52"/>
    <x v="54"/>
    <x v="0"/>
  </r>
  <r>
    <x v="0"/>
    <x v="3"/>
    <x v="3"/>
    <x v="1"/>
    <x v="1"/>
    <x v="1"/>
    <x v="0"/>
    <x v="59"/>
    <x v="58"/>
    <x v="55"/>
    <x v="55"/>
    <x v="53"/>
    <x v="55"/>
    <x v="0"/>
  </r>
  <r>
    <x v="0"/>
    <x v="3"/>
    <x v="3"/>
    <x v="0"/>
    <x v="0"/>
    <x v="0"/>
    <x v="1"/>
    <x v="60"/>
    <x v="59"/>
    <x v="56"/>
    <x v="56"/>
    <x v="51"/>
    <x v="56"/>
    <x v="0"/>
  </r>
  <r>
    <x v="0"/>
    <x v="3"/>
    <x v="3"/>
    <x v="2"/>
    <x v="2"/>
    <x v="2"/>
    <x v="2"/>
    <x v="45"/>
    <x v="60"/>
    <x v="57"/>
    <x v="57"/>
    <x v="29"/>
    <x v="57"/>
    <x v="0"/>
  </r>
  <r>
    <x v="0"/>
    <x v="3"/>
    <x v="3"/>
    <x v="3"/>
    <x v="3"/>
    <x v="3"/>
    <x v="3"/>
    <x v="61"/>
    <x v="61"/>
    <x v="50"/>
    <x v="58"/>
    <x v="54"/>
    <x v="58"/>
    <x v="0"/>
  </r>
  <r>
    <x v="0"/>
    <x v="3"/>
    <x v="3"/>
    <x v="5"/>
    <x v="5"/>
    <x v="5"/>
    <x v="4"/>
    <x v="62"/>
    <x v="62"/>
    <x v="58"/>
    <x v="59"/>
    <x v="55"/>
    <x v="59"/>
    <x v="0"/>
  </r>
  <r>
    <x v="0"/>
    <x v="3"/>
    <x v="3"/>
    <x v="7"/>
    <x v="7"/>
    <x v="7"/>
    <x v="5"/>
    <x v="49"/>
    <x v="63"/>
    <x v="59"/>
    <x v="60"/>
    <x v="56"/>
    <x v="60"/>
    <x v="0"/>
  </r>
  <r>
    <x v="0"/>
    <x v="3"/>
    <x v="3"/>
    <x v="8"/>
    <x v="8"/>
    <x v="8"/>
    <x v="6"/>
    <x v="50"/>
    <x v="64"/>
    <x v="60"/>
    <x v="61"/>
    <x v="55"/>
    <x v="59"/>
    <x v="0"/>
  </r>
  <r>
    <x v="0"/>
    <x v="3"/>
    <x v="3"/>
    <x v="6"/>
    <x v="6"/>
    <x v="6"/>
    <x v="7"/>
    <x v="51"/>
    <x v="65"/>
    <x v="61"/>
    <x v="62"/>
    <x v="57"/>
    <x v="61"/>
    <x v="0"/>
  </r>
  <r>
    <x v="0"/>
    <x v="3"/>
    <x v="3"/>
    <x v="4"/>
    <x v="4"/>
    <x v="4"/>
    <x v="8"/>
    <x v="63"/>
    <x v="66"/>
    <x v="44"/>
    <x v="63"/>
    <x v="51"/>
    <x v="56"/>
    <x v="0"/>
  </r>
  <r>
    <x v="0"/>
    <x v="3"/>
    <x v="3"/>
    <x v="16"/>
    <x v="16"/>
    <x v="16"/>
    <x v="9"/>
    <x v="54"/>
    <x v="10"/>
    <x v="59"/>
    <x v="60"/>
    <x v="56"/>
    <x v="60"/>
    <x v="0"/>
  </r>
  <r>
    <x v="0"/>
    <x v="3"/>
    <x v="3"/>
    <x v="14"/>
    <x v="14"/>
    <x v="14"/>
    <x v="10"/>
    <x v="64"/>
    <x v="67"/>
    <x v="61"/>
    <x v="62"/>
    <x v="53"/>
    <x v="55"/>
    <x v="0"/>
  </r>
  <r>
    <x v="0"/>
    <x v="3"/>
    <x v="3"/>
    <x v="13"/>
    <x v="13"/>
    <x v="13"/>
    <x v="11"/>
    <x v="65"/>
    <x v="68"/>
    <x v="37"/>
    <x v="64"/>
    <x v="47"/>
    <x v="62"/>
    <x v="0"/>
  </r>
  <r>
    <x v="0"/>
    <x v="3"/>
    <x v="3"/>
    <x v="12"/>
    <x v="12"/>
    <x v="12"/>
    <x v="12"/>
    <x v="56"/>
    <x v="69"/>
    <x v="42"/>
    <x v="65"/>
    <x v="49"/>
    <x v="63"/>
    <x v="0"/>
  </r>
  <r>
    <x v="0"/>
    <x v="3"/>
    <x v="3"/>
    <x v="9"/>
    <x v="9"/>
    <x v="9"/>
    <x v="13"/>
    <x v="66"/>
    <x v="70"/>
    <x v="62"/>
    <x v="25"/>
    <x v="49"/>
    <x v="63"/>
    <x v="0"/>
  </r>
  <r>
    <x v="0"/>
    <x v="3"/>
    <x v="3"/>
    <x v="23"/>
    <x v="23"/>
    <x v="23"/>
    <x v="14"/>
    <x v="67"/>
    <x v="71"/>
    <x v="63"/>
    <x v="66"/>
    <x v="51"/>
    <x v="56"/>
    <x v="0"/>
  </r>
  <r>
    <x v="0"/>
    <x v="3"/>
    <x v="3"/>
    <x v="15"/>
    <x v="15"/>
    <x v="15"/>
    <x v="14"/>
    <x v="67"/>
    <x v="71"/>
    <x v="64"/>
    <x v="67"/>
    <x v="58"/>
    <x v="29"/>
    <x v="0"/>
  </r>
  <r>
    <x v="0"/>
    <x v="3"/>
    <x v="3"/>
    <x v="17"/>
    <x v="17"/>
    <x v="17"/>
    <x v="16"/>
    <x v="68"/>
    <x v="35"/>
    <x v="54"/>
    <x v="68"/>
    <x v="59"/>
    <x v="40"/>
    <x v="0"/>
  </r>
  <r>
    <x v="0"/>
    <x v="3"/>
    <x v="3"/>
    <x v="26"/>
    <x v="26"/>
    <x v="26"/>
    <x v="16"/>
    <x v="68"/>
    <x v="35"/>
    <x v="65"/>
    <x v="69"/>
    <x v="56"/>
    <x v="60"/>
    <x v="0"/>
  </r>
  <r>
    <x v="0"/>
    <x v="3"/>
    <x v="3"/>
    <x v="27"/>
    <x v="27"/>
    <x v="27"/>
    <x v="18"/>
    <x v="69"/>
    <x v="72"/>
    <x v="52"/>
    <x v="70"/>
    <x v="58"/>
    <x v="29"/>
    <x v="0"/>
  </r>
  <r>
    <x v="0"/>
    <x v="3"/>
    <x v="3"/>
    <x v="28"/>
    <x v="28"/>
    <x v="28"/>
    <x v="18"/>
    <x v="69"/>
    <x v="72"/>
    <x v="63"/>
    <x v="66"/>
    <x v="48"/>
    <x v="64"/>
    <x v="0"/>
  </r>
  <r>
    <x v="0"/>
    <x v="4"/>
    <x v="4"/>
    <x v="1"/>
    <x v="1"/>
    <x v="1"/>
    <x v="0"/>
    <x v="36"/>
    <x v="73"/>
    <x v="66"/>
    <x v="71"/>
    <x v="58"/>
    <x v="65"/>
    <x v="0"/>
  </r>
  <r>
    <x v="0"/>
    <x v="4"/>
    <x v="4"/>
    <x v="0"/>
    <x v="0"/>
    <x v="0"/>
    <x v="1"/>
    <x v="70"/>
    <x v="74"/>
    <x v="67"/>
    <x v="72"/>
    <x v="49"/>
    <x v="66"/>
    <x v="0"/>
  </r>
  <r>
    <x v="0"/>
    <x v="4"/>
    <x v="4"/>
    <x v="3"/>
    <x v="3"/>
    <x v="3"/>
    <x v="2"/>
    <x v="71"/>
    <x v="75"/>
    <x v="68"/>
    <x v="73"/>
    <x v="60"/>
    <x v="67"/>
    <x v="0"/>
  </r>
  <r>
    <x v="0"/>
    <x v="4"/>
    <x v="4"/>
    <x v="4"/>
    <x v="4"/>
    <x v="4"/>
    <x v="3"/>
    <x v="72"/>
    <x v="76"/>
    <x v="34"/>
    <x v="74"/>
    <x v="61"/>
    <x v="68"/>
    <x v="0"/>
  </r>
  <r>
    <x v="0"/>
    <x v="4"/>
    <x v="4"/>
    <x v="2"/>
    <x v="2"/>
    <x v="2"/>
    <x v="4"/>
    <x v="73"/>
    <x v="77"/>
    <x v="69"/>
    <x v="75"/>
    <x v="62"/>
    <x v="69"/>
    <x v="0"/>
  </r>
  <r>
    <x v="0"/>
    <x v="4"/>
    <x v="4"/>
    <x v="5"/>
    <x v="5"/>
    <x v="5"/>
    <x v="5"/>
    <x v="74"/>
    <x v="44"/>
    <x v="69"/>
    <x v="75"/>
    <x v="53"/>
    <x v="70"/>
    <x v="0"/>
  </r>
  <r>
    <x v="0"/>
    <x v="4"/>
    <x v="4"/>
    <x v="9"/>
    <x v="9"/>
    <x v="9"/>
    <x v="6"/>
    <x v="75"/>
    <x v="78"/>
    <x v="70"/>
    <x v="76"/>
    <x v="63"/>
    <x v="1"/>
    <x v="0"/>
  </r>
  <r>
    <x v="0"/>
    <x v="4"/>
    <x v="4"/>
    <x v="11"/>
    <x v="11"/>
    <x v="11"/>
    <x v="7"/>
    <x v="76"/>
    <x v="79"/>
    <x v="71"/>
    <x v="77"/>
    <x v="64"/>
    <x v="71"/>
    <x v="0"/>
  </r>
  <r>
    <x v="0"/>
    <x v="4"/>
    <x v="4"/>
    <x v="7"/>
    <x v="7"/>
    <x v="7"/>
    <x v="8"/>
    <x v="77"/>
    <x v="80"/>
    <x v="61"/>
    <x v="78"/>
    <x v="56"/>
    <x v="72"/>
    <x v="0"/>
  </r>
  <r>
    <x v="0"/>
    <x v="4"/>
    <x v="4"/>
    <x v="12"/>
    <x v="12"/>
    <x v="12"/>
    <x v="9"/>
    <x v="52"/>
    <x v="81"/>
    <x v="61"/>
    <x v="78"/>
    <x v="51"/>
    <x v="73"/>
    <x v="0"/>
  </r>
  <r>
    <x v="0"/>
    <x v="4"/>
    <x v="4"/>
    <x v="18"/>
    <x v="18"/>
    <x v="18"/>
    <x v="10"/>
    <x v="53"/>
    <x v="82"/>
    <x v="72"/>
    <x v="79"/>
    <x v="65"/>
    <x v="74"/>
    <x v="3"/>
  </r>
  <r>
    <x v="0"/>
    <x v="4"/>
    <x v="4"/>
    <x v="13"/>
    <x v="13"/>
    <x v="13"/>
    <x v="11"/>
    <x v="78"/>
    <x v="83"/>
    <x v="59"/>
    <x v="80"/>
    <x v="66"/>
    <x v="75"/>
    <x v="0"/>
  </r>
  <r>
    <x v="0"/>
    <x v="4"/>
    <x v="4"/>
    <x v="6"/>
    <x v="6"/>
    <x v="6"/>
    <x v="12"/>
    <x v="65"/>
    <x v="14"/>
    <x v="63"/>
    <x v="81"/>
    <x v="52"/>
    <x v="76"/>
    <x v="0"/>
  </r>
  <r>
    <x v="0"/>
    <x v="4"/>
    <x v="4"/>
    <x v="16"/>
    <x v="16"/>
    <x v="16"/>
    <x v="13"/>
    <x v="79"/>
    <x v="84"/>
    <x v="65"/>
    <x v="82"/>
    <x v="66"/>
    <x v="75"/>
    <x v="0"/>
  </r>
  <r>
    <x v="0"/>
    <x v="4"/>
    <x v="4"/>
    <x v="29"/>
    <x v="29"/>
    <x v="29"/>
    <x v="14"/>
    <x v="80"/>
    <x v="85"/>
    <x v="51"/>
    <x v="83"/>
    <x v="56"/>
    <x v="72"/>
    <x v="0"/>
  </r>
  <r>
    <x v="0"/>
    <x v="4"/>
    <x v="4"/>
    <x v="8"/>
    <x v="8"/>
    <x v="8"/>
    <x v="14"/>
    <x v="80"/>
    <x v="85"/>
    <x v="73"/>
    <x v="84"/>
    <x v="63"/>
    <x v="1"/>
    <x v="0"/>
  </r>
  <r>
    <x v="0"/>
    <x v="4"/>
    <x v="4"/>
    <x v="15"/>
    <x v="15"/>
    <x v="15"/>
    <x v="14"/>
    <x v="80"/>
    <x v="85"/>
    <x v="53"/>
    <x v="85"/>
    <x v="49"/>
    <x v="66"/>
    <x v="0"/>
  </r>
  <r>
    <x v="0"/>
    <x v="4"/>
    <x v="4"/>
    <x v="23"/>
    <x v="23"/>
    <x v="23"/>
    <x v="17"/>
    <x v="69"/>
    <x v="86"/>
    <x v="52"/>
    <x v="86"/>
    <x v="58"/>
    <x v="65"/>
    <x v="0"/>
  </r>
  <r>
    <x v="0"/>
    <x v="4"/>
    <x v="4"/>
    <x v="14"/>
    <x v="14"/>
    <x v="14"/>
    <x v="18"/>
    <x v="81"/>
    <x v="87"/>
    <x v="63"/>
    <x v="81"/>
    <x v="56"/>
    <x v="72"/>
    <x v="0"/>
  </r>
  <r>
    <x v="0"/>
    <x v="4"/>
    <x v="4"/>
    <x v="24"/>
    <x v="24"/>
    <x v="24"/>
    <x v="19"/>
    <x v="82"/>
    <x v="88"/>
    <x v="74"/>
    <x v="87"/>
    <x v="47"/>
    <x v="77"/>
    <x v="0"/>
  </r>
  <r>
    <x v="0"/>
    <x v="5"/>
    <x v="5"/>
    <x v="0"/>
    <x v="0"/>
    <x v="0"/>
    <x v="0"/>
    <x v="44"/>
    <x v="89"/>
    <x v="75"/>
    <x v="88"/>
    <x v="66"/>
    <x v="78"/>
    <x v="0"/>
  </r>
  <r>
    <x v="0"/>
    <x v="5"/>
    <x v="5"/>
    <x v="1"/>
    <x v="1"/>
    <x v="1"/>
    <x v="1"/>
    <x v="83"/>
    <x v="90"/>
    <x v="76"/>
    <x v="89"/>
    <x v="67"/>
    <x v="79"/>
    <x v="3"/>
  </r>
  <r>
    <x v="0"/>
    <x v="5"/>
    <x v="5"/>
    <x v="3"/>
    <x v="3"/>
    <x v="3"/>
    <x v="2"/>
    <x v="84"/>
    <x v="91"/>
    <x v="77"/>
    <x v="90"/>
    <x v="68"/>
    <x v="80"/>
    <x v="0"/>
  </r>
  <r>
    <x v="0"/>
    <x v="5"/>
    <x v="5"/>
    <x v="5"/>
    <x v="5"/>
    <x v="5"/>
    <x v="3"/>
    <x v="85"/>
    <x v="92"/>
    <x v="78"/>
    <x v="91"/>
    <x v="51"/>
    <x v="81"/>
    <x v="0"/>
  </r>
  <r>
    <x v="0"/>
    <x v="5"/>
    <x v="5"/>
    <x v="2"/>
    <x v="2"/>
    <x v="2"/>
    <x v="3"/>
    <x v="85"/>
    <x v="92"/>
    <x v="48"/>
    <x v="92"/>
    <x v="55"/>
    <x v="82"/>
    <x v="0"/>
  </r>
  <r>
    <x v="0"/>
    <x v="5"/>
    <x v="5"/>
    <x v="4"/>
    <x v="4"/>
    <x v="4"/>
    <x v="5"/>
    <x v="63"/>
    <x v="93"/>
    <x v="59"/>
    <x v="93"/>
    <x v="63"/>
    <x v="83"/>
    <x v="0"/>
  </r>
  <r>
    <x v="0"/>
    <x v="5"/>
    <x v="5"/>
    <x v="11"/>
    <x v="11"/>
    <x v="11"/>
    <x v="5"/>
    <x v="63"/>
    <x v="93"/>
    <x v="46"/>
    <x v="94"/>
    <x v="69"/>
    <x v="84"/>
    <x v="0"/>
  </r>
  <r>
    <x v="0"/>
    <x v="5"/>
    <x v="5"/>
    <x v="6"/>
    <x v="6"/>
    <x v="6"/>
    <x v="7"/>
    <x v="54"/>
    <x v="94"/>
    <x v="51"/>
    <x v="95"/>
    <x v="50"/>
    <x v="85"/>
    <x v="0"/>
  </r>
  <r>
    <x v="0"/>
    <x v="5"/>
    <x v="5"/>
    <x v="7"/>
    <x v="7"/>
    <x v="7"/>
    <x v="8"/>
    <x v="64"/>
    <x v="26"/>
    <x v="65"/>
    <x v="96"/>
    <x v="48"/>
    <x v="86"/>
    <x v="0"/>
  </r>
  <r>
    <x v="0"/>
    <x v="5"/>
    <x v="5"/>
    <x v="12"/>
    <x v="12"/>
    <x v="12"/>
    <x v="9"/>
    <x v="65"/>
    <x v="95"/>
    <x v="42"/>
    <x v="97"/>
    <x v="70"/>
    <x v="87"/>
    <x v="0"/>
  </r>
  <r>
    <x v="0"/>
    <x v="5"/>
    <x v="5"/>
    <x v="9"/>
    <x v="9"/>
    <x v="9"/>
    <x v="10"/>
    <x v="86"/>
    <x v="32"/>
    <x v="65"/>
    <x v="96"/>
    <x v="71"/>
    <x v="10"/>
    <x v="0"/>
  </r>
  <r>
    <x v="0"/>
    <x v="5"/>
    <x v="5"/>
    <x v="13"/>
    <x v="13"/>
    <x v="13"/>
    <x v="11"/>
    <x v="80"/>
    <x v="70"/>
    <x v="42"/>
    <x v="97"/>
    <x v="72"/>
    <x v="88"/>
    <x v="0"/>
  </r>
  <r>
    <x v="0"/>
    <x v="5"/>
    <x v="5"/>
    <x v="24"/>
    <x v="24"/>
    <x v="24"/>
    <x v="12"/>
    <x v="69"/>
    <x v="96"/>
    <x v="62"/>
    <x v="32"/>
    <x v="47"/>
    <x v="89"/>
    <x v="0"/>
  </r>
  <r>
    <x v="0"/>
    <x v="5"/>
    <x v="5"/>
    <x v="14"/>
    <x v="14"/>
    <x v="14"/>
    <x v="13"/>
    <x v="87"/>
    <x v="97"/>
    <x v="74"/>
    <x v="98"/>
    <x v="56"/>
    <x v="90"/>
    <x v="0"/>
  </r>
  <r>
    <x v="0"/>
    <x v="5"/>
    <x v="5"/>
    <x v="15"/>
    <x v="15"/>
    <x v="15"/>
    <x v="14"/>
    <x v="82"/>
    <x v="98"/>
    <x v="63"/>
    <x v="99"/>
    <x v="66"/>
    <x v="78"/>
    <x v="0"/>
  </r>
  <r>
    <x v="0"/>
    <x v="5"/>
    <x v="5"/>
    <x v="23"/>
    <x v="23"/>
    <x v="23"/>
    <x v="15"/>
    <x v="88"/>
    <x v="99"/>
    <x v="79"/>
    <x v="100"/>
    <x v="47"/>
    <x v="89"/>
    <x v="0"/>
  </r>
  <r>
    <x v="0"/>
    <x v="5"/>
    <x v="5"/>
    <x v="8"/>
    <x v="8"/>
    <x v="8"/>
    <x v="15"/>
    <x v="88"/>
    <x v="99"/>
    <x v="54"/>
    <x v="101"/>
    <x v="48"/>
    <x v="86"/>
    <x v="0"/>
  </r>
  <r>
    <x v="0"/>
    <x v="5"/>
    <x v="5"/>
    <x v="18"/>
    <x v="18"/>
    <x v="18"/>
    <x v="15"/>
    <x v="88"/>
    <x v="99"/>
    <x v="72"/>
    <x v="79"/>
    <x v="66"/>
    <x v="78"/>
    <x v="0"/>
  </r>
  <r>
    <x v="0"/>
    <x v="5"/>
    <x v="5"/>
    <x v="30"/>
    <x v="30"/>
    <x v="30"/>
    <x v="15"/>
    <x v="88"/>
    <x v="99"/>
    <x v="52"/>
    <x v="102"/>
    <x v="66"/>
    <x v="78"/>
    <x v="0"/>
  </r>
  <r>
    <x v="0"/>
    <x v="5"/>
    <x v="5"/>
    <x v="31"/>
    <x v="31"/>
    <x v="31"/>
    <x v="19"/>
    <x v="89"/>
    <x v="100"/>
    <x v="52"/>
    <x v="102"/>
    <x v="47"/>
    <x v="89"/>
    <x v="0"/>
  </r>
  <r>
    <x v="0"/>
    <x v="6"/>
    <x v="6"/>
    <x v="10"/>
    <x v="10"/>
    <x v="10"/>
    <x v="0"/>
    <x v="90"/>
    <x v="101"/>
    <x v="80"/>
    <x v="103"/>
    <x v="73"/>
    <x v="91"/>
    <x v="0"/>
  </r>
  <r>
    <x v="0"/>
    <x v="6"/>
    <x v="6"/>
    <x v="0"/>
    <x v="0"/>
    <x v="0"/>
    <x v="1"/>
    <x v="91"/>
    <x v="102"/>
    <x v="81"/>
    <x v="104"/>
    <x v="45"/>
    <x v="92"/>
    <x v="0"/>
  </r>
  <r>
    <x v="0"/>
    <x v="6"/>
    <x v="6"/>
    <x v="1"/>
    <x v="1"/>
    <x v="1"/>
    <x v="2"/>
    <x v="92"/>
    <x v="103"/>
    <x v="17"/>
    <x v="105"/>
    <x v="57"/>
    <x v="93"/>
    <x v="0"/>
  </r>
  <r>
    <x v="0"/>
    <x v="6"/>
    <x v="6"/>
    <x v="2"/>
    <x v="2"/>
    <x v="2"/>
    <x v="3"/>
    <x v="93"/>
    <x v="104"/>
    <x v="82"/>
    <x v="106"/>
    <x v="74"/>
    <x v="94"/>
    <x v="0"/>
  </r>
  <r>
    <x v="0"/>
    <x v="6"/>
    <x v="6"/>
    <x v="3"/>
    <x v="3"/>
    <x v="3"/>
    <x v="4"/>
    <x v="94"/>
    <x v="105"/>
    <x v="83"/>
    <x v="107"/>
    <x v="75"/>
    <x v="95"/>
    <x v="0"/>
  </r>
  <r>
    <x v="0"/>
    <x v="6"/>
    <x v="6"/>
    <x v="7"/>
    <x v="7"/>
    <x v="7"/>
    <x v="5"/>
    <x v="62"/>
    <x v="106"/>
    <x v="84"/>
    <x v="108"/>
    <x v="70"/>
    <x v="96"/>
    <x v="0"/>
  </r>
  <r>
    <x v="0"/>
    <x v="6"/>
    <x v="6"/>
    <x v="4"/>
    <x v="4"/>
    <x v="4"/>
    <x v="6"/>
    <x v="83"/>
    <x v="107"/>
    <x v="82"/>
    <x v="106"/>
    <x v="57"/>
    <x v="93"/>
    <x v="0"/>
  </r>
  <r>
    <x v="0"/>
    <x v="6"/>
    <x v="6"/>
    <x v="5"/>
    <x v="5"/>
    <x v="5"/>
    <x v="7"/>
    <x v="95"/>
    <x v="108"/>
    <x v="85"/>
    <x v="109"/>
    <x v="46"/>
    <x v="97"/>
    <x v="3"/>
  </r>
  <r>
    <x v="0"/>
    <x v="6"/>
    <x v="6"/>
    <x v="11"/>
    <x v="11"/>
    <x v="11"/>
    <x v="8"/>
    <x v="74"/>
    <x v="109"/>
    <x v="37"/>
    <x v="99"/>
    <x v="65"/>
    <x v="98"/>
    <x v="0"/>
  </r>
  <r>
    <x v="0"/>
    <x v="6"/>
    <x v="6"/>
    <x v="13"/>
    <x v="13"/>
    <x v="13"/>
    <x v="8"/>
    <x v="74"/>
    <x v="109"/>
    <x v="85"/>
    <x v="109"/>
    <x v="56"/>
    <x v="99"/>
    <x v="0"/>
  </r>
  <r>
    <x v="0"/>
    <x v="6"/>
    <x v="6"/>
    <x v="9"/>
    <x v="9"/>
    <x v="9"/>
    <x v="10"/>
    <x v="96"/>
    <x v="110"/>
    <x v="44"/>
    <x v="110"/>
    <x v="55"/>
    <x v="100"/>
    <x v="0"/>
  </r>
  <r>
    <x v="0"/>
    <x v="6"/>
    <x v="6"/>
    <x v="6"/>
    <x v="6"/>
    <x v="6"/>
    <x v="11"/>
    <x v="47"/>
    <x v="111"/>
    <x v="60"/>
    <x v="111"/>
    <x v="65"/>
    <x v="98"/>
    <x v="0"/>
  </r>
  <r>
    <x v="0"/>
    <x v="6"/>
    <x v="6"/>
    <x v="19"/>
    <x v="19"/>
    <x v="19"/>
    <x v="11"/>
    <x v="47"/>
    <x v="111"/>
    <x v="64"/>
    <x v="112"/>
    <x v="76"/>
    <x v="101"/>
    <x v="0"/>
  </r>
  <r>
    <x v="0"/>
    <x v="6"/>
    <x v="6"/>
    <x v="8"/>
    <x v="8"/>
    <x v="8"/>
    <x v="11"/>
    <x v="47"/>
    <x v="111"/>
    <x v="46"/>
    <x v="113"/>
    <x v="38"/>
    <x v="102"/>
    <x v="0"/>
  </r>
  <r>
    <x v="0"/>
    <x v="6"/>
    <x v="6"/>
    <x v="12"/>
    <x v="12"/>
    <x v="12"/>
    <x v="14"/>
    <x v="76"/>
    <x v="112"/>
    <x v="37"/>
    <x v="99"/>
    <x v="55"/>
    <x v="100"/>
    <x v="0"/>
  </r>
  <r>
    <x v="0"/>
    <x v="6"/>
    <x v="6"/>
    <x v="14"/>
    <x v="14"/>
    <x v="14"/>
    <x v="15"/>
    <x v="97"/>
    <x v="113"/>
    <x v="59"/>
    <x v="46"/>
    <x v="52"/>
    <x v="103"/>
    <x v="0"/>
  </r>
  <r>
    <x v="0"/>
    <x v="6"/>
    <x v="6"/>
    <x v="17"/>
    <x v="17"/>
    <x v="17"/>
    <x v="16"/>
    <x v="98"/>
    <x v="114"/>
    <x v="42"/>
    <x v="114"/>
    <x v="69"/>
    <x v="104"/>
    <x v="0"/>
  </r>
  <r>
    <x v="0"/>
    <x v="6"/>
    <x v="6"/>
    <x v="29"/>
    <x v="29"/>
    <x v="29"/>
    <x v="17"/>
    <x v="78"/>
    <x v="17"/>
    <x v="38"/>
    <x v="81"/>
    <x v="77"/>
    <x v="105"/>
    <x v="0"/>
  </r>
  <r>
    <x v="0"/>
    <x v="6"/>
    <x v="6"/>
    <x v="32"/>
    <x v="32"/>
    <x v="32"/>
    <x v="18"/>
    <x v="55"/>
    <x v="72"/>
    <x v="86"/>
    <x v="115"/>
    <x v="45"/>
    <x v="92"/>
    <x v="0"/>
  </r>
  <r>
    <x v="0"/>
    <x v="6"/>
    <x v="6"/>
    <x v="15"/>
    <x v="15"/>
    <x v="15"/>
    <x v="19"/>
    <x v="64"/>
    <x v="115"/>
    <x v="68"/>
    <x v="116"/>
    <x v="49"/>
    <x v="106"/>
    <x v="0"/>
  </r>
  <r>
    <x v="0"/>
    <x v="7"/>
    <x v="7"/>
    <x v="1"/>
    <x v="1"/>
    <x v="1"/>
    <x v="0"/>
    <x v="99"/>
    <x v="116"/>
    <x v="87"/>
    <x v="117"/>
    <x v="58"/>
    <x v="107"/>
    <x v="3"/>
  </r>
  <r>
    <x v="0"/>
    <x v="7"/>
    <x v="7"/>
    <x v="0"/>
    <x v="0"/>
    <x v="0"/>
    <x v="1"/>
    <x v="100"/>
    <x v="117"/>
    <x v="88"/>
    <x v="118"/>
    <x v="71"/>
    <x v="108"/>
    <x v="0"/>
  </r>
  <r>
    <x v="0"/>
    <x v="7"/>
    <x v="7"/>
    <x v="3"/>
    <x v="3"/>
    <x v="3"/>
    <x v="2"/>
    <x v="85"/>
    <x v="118"/>
    <x v="35"/>
    <x v="7"/>
    <x v="78"/>
    <x v="109"/>
    <x v="0"/>
  </r>
  <r>
    <x v="0"/>
    <x v="7"/>
    <x v="7"/>
    <x v="5"/>
    <x v="5"/>
    <x v="5"/>
    <x v="3"/>
    <x v="101"/>
    <x v="119"/>
    <x v="89"/>
    <x v="119"/>
    <x v="63"/>
    <x v="110"/>
    <x v="0"/>
  </r>
  <r>
    <x v="0"/>
    <x v="7"/>
    <x v="7"/>
    <x v="2"/>
    <x v="2"/>
    <x v="2"/>
    <x v="4"/>
    <x v="75"/>
    <x v="120"/>
    <x v="59"/>
    <x v="120"/>
    <x v="50"/>
    <x v="111"/>
    <x v="0"/>
  </r>
  <r>
    <x v="0"/>
    <x v="7"/>
    <x v="7"/>
    <x v="4"/>
    <x v="4"/>
    <x v="4"/>
    <x v="5"/>
    <x v="52"/>
    <x v="121"/>
    <x v="37"/>
    <x v="121"/>
    <x v="49"/>
    <x v="112"/>
    <x v="0"/>
  </r>
  <r>
    <x v="0"/>
    <x v="7"/>
    <x v="7"/>
    <x v="6"/>
    <x v="6"/>
    <x v="6"/>
    <x v="5"/>
    <x v="52"/>
    <x v="121"/>
    <x v="38"/>
    <x v="122"/>
    <x v="52"/>
    <x v="113"/>
    <x v="0"/>
  </r>
  <r>
    <x v="0"/>
    <x v="7"/>
    <x v="7"/>
    <x v="7"/>
    <x v="7"/>
    <x v="7"/>
    <x v="7"/>
    <x v="102"/>
    <x v="122"/>
    <x v="46"/>
    <x v="123"/>
    <x v="79"/>
    <x v="114"/>
    <x v="0"/>
  </r>
  <r>
    <x v="0"/>
    <x v="7"/>
    <x v="7"/>
    <x v="9"/>
    <x v="9"/>
    <x v="9"/>
    <x v="8"/>
    <x v="57"/>
    <x v="123"/>
    <x v="38"/>
    <x v="122"/>
    <x v="53"/>
    <x v="115"/>
    <x v="0"/>
  </r>
  <r>
    <x v="0"/>
    <x v="7"/>
    <x v="7"/>
    <x v="11"/>
    <x v="11"/>
    <x v="11"/>
    <x v="9"/>
    <x v="66"/>
    <x v="124"/>
    <x v="52"/>
    <x v="116"/>
    <x v="80"/>
    <x v="116"/>
    <x v="0"/>
  </r>
  <r>
    <x v="0"/>
    <x v="7"/>
    <x v="7"/>
    <x v="12"/>
    <x v="12"/>
    <x v="12"/>
    <x v="10"/>
    <x v="67"/>
    <x v="125"/>
    <x v="64"/>
    <x v="124"/>
    <x v="49"/>
    <x v="112"/>
    <x v="0"/>
  </r>
  <r>
    <x v="0"/>
    <x v="7"/>
    <x v="7"/>
    <x v="15"/>
    <x v="15"/>
    <x v="15"/>
    <x v="11"/>
    <x v="79"/>
    <x v="126"/>
    <x v="74"/>
    <x v="125"/>
    <x v="53"/>
    <x v="115"/>
    <x v="0"/>
  </r>
  <r>
    <x v="0"/>
    <x v="7"/>
    <x v="7"/>
    <x v="13"/>
    <x v="13"/>
    <x v="13"/>
    <x v="12"/>
    <x v="80"/>
    <x v="127"/>
    <x v="90"/>
    <x v="126"/>
    <x v="79"/>
    <x v="114"/>
    <x v="0"/>
  </r>
  <r>
    <x v="0"/>
    <x v="7"/>
    <x v="7"/>
    <x v="8"/>
    <x v="8"/>
    <x v="8"/>
    <x v="13"/>
    <x v="82"/>
    <x v="128"/>
    <x v="86"/>
    <x v="127"/>
    <x v="53"/>
    <x v="115"/>
    <x v="0"/>
  </r>
  <r>
    <x v="0"/>
    <x v="7"/>
    <x v="7"/>
    <x v="14"/>
    <x v="14"/>
    <x v="14"/>
    <x v="14"/>
    <x v="103"/>
    <x v="17"/>
    <x v="63"/>
    <x v="25"/>
    <x v="47"/>
    <x v="117"/>
    <x v="0"/>
  </r>
  <r>
    <x v="0"/>
    <x v="7"/>
    <x v="7"/>
    <x v="24"/>
    <x v="24"/>
    <x v="24"/>
    <x v="14"/>
    <x v="103"/>
    <x v="17"/>
    <x v="54"/>
    <x v="128"/>
    <x v="53"/>
    <x v="115"/>
    <x v="0"/>
  </r>
  <r>
    <x v="0"/>
    <x v="7"/>
    <x v="7"/>
    <x v="33"/>
    <x v="33"/>
    <x v="33"/>
    <x v="16"/>
    <x v="88"/>
    <x v="86"/>
    <x v="53"/>
    <x v="129"/>
    <x v="56"/>
    <x v="118"/>
    <x v="0"/>
  </r>
  <r>
    <x v="0"/>
    <x v="7"/>
    <x v="7"/>
    <x v="34"/>
    <x v="34"/>
    <x v="34"/>
    <x v="16"/>
    <x v="88"/>
    <x v="86"/>
    <x v="18"/>
    <x v="130"/>
    <x v="67"/>
    <x v="119"/>
    <x v="0"/>
  </r>
  <r>
    <x v="0"/>
    <x v="7"/>
    <x v="7"/>
    <x v="31"/>
    <x v="31"/>
    <x v="31"/>
    <x v="18"/>
    <x v="104"/>
    <x v="88"/>
    <x v="53"/>
    <x v="129"/>
    <x v="47"/>
    <x v="117"/>
    <x v="0"/>
  </r>
  <r>
    <x v="0"/>
    <x v="7"/>
    <x v="7"/>
    <x v="29"/>
    <x v="29"/>
    <x v="29"/>
    <x v="18"/>
    <x v="104"/>
    <x v="88"/>
    <x v="54"/>
    <x v="128"/>
    <x v="56"/>
    <x v="118"/>
    <x v="0"/>
  </r>
  <r>
    <x v="0"/>
    <x v="7"/>
    <x v="7"/>
    <x v="16"/>
    <x v="16"/>
    <x v="16"/>
    <x v="18"/>
    <x v="104"/>
    <x v="88"/>
    <x v="54"/>
    <x v="128"/>
    <x v="56"/>
    <x v="118"/>
    <x v="0"/>
  </r>
  <r>
    <x v="0"/>
    <x v="7"/>
    <x v="7"/>
    <x v="28"/>
    <x v="28"/>
    <x v="28"/>
    <x v="18"/>
    <x v="104"/>
    <x v="88"/>
    <x v="86"/>
    <x v="127"/>
    <x v="66"/>
    <x v="120"/>
    <x v="0"/>
  </r>
  <r>
    <x v="0"/>
    <x v="7"/>
    <x v="7"/>
    <x v="26"/>
    <x v="26"/>
    <x v="26"/>
    <x v="18"/>
    <x v="104"/>
    <x v="88"/>
    <x v="91"/>
    <x v="84"/>
    <x v="56"/>
    <x v="118"/>
    <x v="0"/>
  </r>
  <r>
    <x v="0"/>
    <x v="7"/>
    <x v="7"/>
    <x v="18"/>
    <x v="18"/>
    <x v="18"/>
    <x v="18"/>
    <x v="104"/>
    <x v="88"/>
    <x v="72"/>
    <x v="79"/>
    <x v="71"/>
    <x v="108"/>
    <x v="3"/>
  </r>
  <r>
    <x v="0"/>
    <x v="8"/>
    <x v="8"/>
    <x v="0"/>
    <x v="0"/>
    <x v="0"/>
    <x v="0"/>
    <x v="105"/>
    <x v="129"/>
    <x v="15"/>
    <x v="131"/>
    <x v="81"/>
    <x v="35"/>
    <x v="0"/>
  </r>
  <r>
    <x v="0"/>
    <x v="8"/>
    <x v="8"/>
    <x v="1"/>
    <x v="1"/>
    <x v="1"/>
    <x v="1"/>
    <x v="106"/>
    <x v="130"/>
    <x v="92"/>
    <x v="132"/>
    <x v="50"/>
    <x v="121"/>
    <x v="0"/>
  </r>
  <r>
    <x v="0"/>
    <x v="8"/>
    <x v="8"/>
    <x v="2"/>
    <x v="2"/>
    <x v="2"/>
    <x v="2"/>
    <x v="107"/>
    <x v="131"/>
    <x v="93"/>
    <x v="133"/>
    <x v="82"/>
    <x v="122"/>
    <x v="0"/>
  </r>
  <r>
    <x v="0"/>
    <x v="8"/>
    <x v="8"/>
    <x v="3"/>
    <x v="3"/>
    <x v="3"/>
    <x v="3"/>
    <x v="108"/>
    <x v="132"/>
    <x v="94"/>
    <x v="134"/>
    <x v="83"/>
    <x v="123"/>
    <x v="0"/>
  </r>
  <r>
    <x v="0"/>
    <x v="8"/>
    <x v="8"/>
    <x v="4"/>
    <x v="4"/>
    <x v="4"/>
    <x v="4"/>
    <x v="109"/>
    <x v="133"/>
    <x v="33"/>
    <x v="135"/>
    <x v="38"/>
    <x v="124"/>
    <x v="0"/>
  </r>
  <r>
    <x v="0"/>
    <x v="8"/>
    <x v="8"/>
    <x v="5"/>
    <x v="5"/>
    <x v="5"/>
    <x v="5"/>
    <x v="92"/>
    <x v="93"/>
    <x v="95"/>
    <x v="136"/>
    <x v="55"/>
    <x v="125"/>
    <x v="1"/>
  </r>
  <r>
    <x v="0"/>
    <x v="8"/>
    <x v="8"/>
    <x v="11"/>
    <x v="11"/>
    <x v="11"/>
    <x v="6"/>
    <x v="110"/>
    <x v="134"/>
    <x v="96"/>
    <x v="48"/>
    <x v="84"/>
    <x v="126"/>
    <x v="0"/>
  </r>
  <r>
    <x v="0"/>
    <x v="8"/>
    <x v="8"/>
    <x v="8"/>
    <x v="8"/>
    <x v="8"/>
    <x v="6"/>
    <x v="110"/>
    <x v="134"/>
    <x v="50"/>
    <x v="137"/>
    <x v="85"/>
    <x v="127"/>
    <x v="0"/>
  </r>
  <r>
    <x v="0"/>
    <x v="8"/>
    <x v="8"/>
    <x v="7"/>
    <x v="7"/>
    <x v="7"/>
    <x v="8"/>
    <x v="111"/>
    <x v="135"/>
    <x v="97"/>
    <x v="64"/>
    <x v="63"/>
    <x v="7"/>
    <x v="0"/>
  </r>
  <r>
    <x v="0"/>
    <x v="8"/>
    <x v="8"/>
    <x v="9"/>
    <x v="9"/>
    <x v="9"/>
    <x v="9"/>
    <x v="44"/>
    <x v="28"/>
    <x v="98"/>
    <x v="138"/>
    <x v="29"/>
    <x v="107"/>
    <x v="0"/>
  </r>
  <r>
    <x v="0"/>
    <x v="8"/>
    <x v="8"/>
    <x v="12"/>
    <x v="12"/>
    <x v="12"/>
    <x v="9"/>
    <x v="44"/>
    <x v="28"/>
    <x v="99"/>
    <x v="97"/>
    <x v="38"/>
    <x v="124"/>
    <x v="0"/>
  </r>
  <r>
    <x v="0"/>
    <x v="8"/>
    <x v="8"/>
    <x v="17"/>
    <x v="17"/>
    <x v="17"/>
    <x v="11"/>
    <x v="100"/>
    <x v="136"/>
    <x v="100"/>
    <x v="139"/>
    <x v="38"/>
    <x v="124"/>
    <x v="0"/>
  </r>
  <r>
    <x v="0"/>
    <x v="8"/>
    <x v="8"/>
    <x v="6"/>
    <x v="6"/>
    <x v="6"/>
    <x v="12"/>
    <x v="62"/>
    <x v="48"/>
    <x v="59"/>
    <x v="140"/>
    <x v="43"/>
    <x v="128"/>
    <x v="0"/>
  </r>
  <r>
    <x v="0"/>
    <x v="8"/>
    <x v="8"/>
    <x v="13"/>
    <x v="13"/>
    <x v="13"/>
    <x v="13"/>
    <x v="112"/>
    <x v="13"/>
    <x v="76"/>
    <x v="106"/>
    <x v="47"/>
    <x v="129"/>
    <x v="0"/>
  </r>
  <r>
    <x v="0"/>
    <x v="8"/>
    <x v="8"/>
    <x v="14"/>
    <x v="14"/>
    <x v="14"/>
    <x v="14"/>
    <x v="113"/>
    <x v="137"/>
    <x v="49"/>
    <x v="141"/>
    <x v="63"/>
    <x v="7"/>
    <x v="0"/>
  </r>
  <r>
    <x v="0"/>
    <x v="8"/>
    <x v="8"/>
    <x v="10"/>
    <x v="10"/>
    <x v="10"/>
    <x v="15"/>
    <x v="101"/>
    <x v="138"/>
    <x v="50"/>
    <x v="137"/>
    <x v="86"/>
    <x v="103"/>
    <x v="0"/>
  </r>
  <r>
    <x v="0"/>
    <x v="8"/>
    <x v="8"/>
    <x v="35"/>
    <x v="35"/>
    <x v="35"/>
    <x v="16"/>
    <x v="49"/>
    <x v="139"/>
    <x v="37"/>
    <x v="142"/>
    <x v="69"/>
    <x v="130"/>
    <x v="0"/>
  </r>
  <r>
    <x v="0"/>
    <x v="8"/>
    <x v="8"/>
    <x v="21"/>
    <x v="21"/>
    <x v="21"/>
    <x v="17"/>
    <x v="114"/>
    <x v="140"/>
    <x v="62"/>
    <x v="143"/>
    <x v="55"/>
    <x v="125"/>
    <x v="0"/>
  </r>
  <r>
    <x v="0"/>
    <x v="8"/>
    <x v="8"/>
    <x v="15"/>
    <x v="15"/>
    <x v="15"/>
    <x v="18"/>
    <x v="52"/>
    <x v="99"/>
    <x v="71"/>
    <x v="102"/>
    <x v="70"/>
    <x v="131"/>
    <x v="0"/>
  </r>
  <r>
    <x v="0"/>
    <x v="8"/>
    <x v="8"/>
    <x v="29"/>
    <x v="29"/>
    <x v="29"/>
    <x v="19"/>
    <x v="53"/>
    <x v="141"/>
    <x v="46"/>
    <x v="144"/>
    <x v="77"/>
    <x v="132"/>
    <x v="0"/>
  </r>
  <r>
    <x v="0"/>
    <x v="9"/>
    <x v="9"/>
    <x v="0"/>
    <x v="0"/>
    <x v="0"/>
    <x v="0"/>
    <x v="115"/>
    <x v="142"/>
    <x v="101"/>
    <x v="145"/>
    <x v="55"/>
    <x v="115"/>
    <x v="0"/>
  </r>
  <r>
    <x v="0"/>
    <x v="9"/>
    <x v="9"/>
    <x v="2"/>
    <x v="2"/>
    <x v="2"/>
    <x v="1"/>
    <x v="116"/>
    <x v="143"/>
    <x v="102"/>
    <x v="146"/>
    <x v="16"/>
    <x v="133"/>
    <x v="0"/>
  </r>
  <r>
    <x v="0"/>
    <x v="9"/>
    <x v="9"/>
    <x v="1"/>
    <x v="1"/>
    <x v="1"/>
    <x v="2"/>
    <x v="117"/>
    <x v="144"/>
    <x v="103"/>
    <x v="147"/>
    <x v="87"/>
    <x v="134"/>
    <x v="0"/>
  </r>
  <r>
    <x v="0"/>
    <x v="9"/>
    <x v="9"/>
    <x v="3"/>
    <x v="3"/>
    <x v="3"/>
    <x v="3"/>
    <x v="118"/>
    <x v="145"/>
    <x v="99"/>
    <x v="148"/>
    <x v="88"/>
    <x v="135"/>
    <x v="0"/>
  </r>
  <r>
    <x v="0"/>
    <x v="9"/>
    <x v="9"/>
    <x v="11"/>
    <x v="11"/>
    <x v="11"/>
    <x v="4"/>
    <x v="36"/>
    <x v="146"/>
    <x v="34"/>
    <x v="149"/>
    <x v="89"/>
    <x v="136"/>
    <x v="0"/>
  </r>
  <r>
    <x v="0"/>
    <x v="9"/>
    <x v="9"/>
    <x v="5"/>
    <x v="5"/>
    <x v="5"/>
    <x v="5"/>
    <x v="119"/>
    <x v="147"/>
    <x v="104"/>
    <x v="150"/>
    <x v="90"/>
    <x v="137"/>
    <x v="0"/>
  </r>
  <r>
    <x v="0"/>
    <x v="9"/>
    <x v="9"/>
    <x v="4"/>
    <x v="4"/>
    <x v="4"/>
    <x v="6"/>
    <x v="120"/>
    <x v="148"/>
    <x v="97"/>
    <x v="4"/>
    <x v="43"/>
    <x v="138"/>
    <x v="0"/>
  </r>
  <r>
    <x v="0"/>
    <x v="9"/>
    <x v="9"/>
    <x v="7"/>
    <x v="7"/>
    <x v="7"/>
    <x v="7"/>
    <x v="121"/>
    <x v="149"/>
    <x v="89"/>
    <x v="151"/>
    <x v="91"/>
    <x v="65"/>
    <x v="0"/>
  </r>
  <r>
    <x v="0"/>
    <x v="9"/>
    <x v="9"/>
    <x v="6"/>
    <x v="6"/>
    <x v="6"/>
    <x v="8"/>
    <x v="122"/>
    <x v="150"/>
    <x v="47"/>
    <x v="152"/>
    <x v="92"/>
    <x v="139"/>
    <x v="0"/>
  </r>
  <r>
    <x v="0"/>
    <x v="9"/>
    <x v="9"/>
    <x v="9"/>
    <x v="9"/>
    <x v="9"/>
    <x v="9"/>
    <x v="123"/>
    <x v="47"/>
    <x v="100"/>
    <x v="153"/>
    <x v="57"/>
    <x v="140"/>
    <x v="0"/>
  </r>
  <r>
    <x v="0"/>
    <x v="9"/>
    <x v="9"/>
    <x v="12"/>
    <x v="12"/>
    <x v="12"/>
    <x v="9"/>
    <x v="123"/>
    <x v="47"/>
    <x v="105"/>
    <x v="154"/>
    <x v="93"/>
    <x v="141"/>
    <x v="0"/>
  </r>
  <r>
    <x v="0"/>
    <x v="9"/>
    <x v="9"/>
    <x v="15"/>
    <x v="15"/>
    <x v="15"/>
    <x v="11"/>
    <x v="101"/>
    <x v="111"/>
    <x v="65"/>
    <x v="155"/>
    <x v="68"/>
    <x v="142"/>
    <x v="0"/>
  </r>
  <r>
    <x v="0"/>
    <x v="9"/>
    <x v="9"/>
    <x v="8"/>
    <x v="8"/>
    <x v="8"/>
    <x v="12"/>
    <x v="76"/>
    <x v="151"/>
    <x v="62"/>
    <x v="156"/>
    <x v="62"/>
    <x v="143"/>
    <x v="0"/>
  </r>
  <r>
    <x v="0"/>
    <x v="9"/>
    <x v="9"/>
    <x v="18"/>
    <x v="18"/>
    <x v="18"/>
    <x v="12"/>
    <x v="76"/>
    <x v="151"/>
    <x v="72"/>
    <x v="79"/>
    <x v="69"/>
    <x v="144"/>
    <x v="0"/>
  </r>
  <r>
    <x v="0"/>
    <x v="9"/>
    <x v="9"/>
    <x v="14"/>
    <x v="14"/>
    <x v="14"/>
    <x v="14"/>
    <x v="77"/>
    <x v="152"/>
    <x v="105"/>
    <x v="154"/>
    <x v="49"/>
    <x v="145"/>
    <x v="0"/>
  </r>
  <r>
    <x v="0"/>
    <x v="9"/>
    <x v="9"/>
    <x v="13"/>
    <x v="13"/>
    <x v="13"/>
    <x v="14"/>
    <x v="77"/>
    <x v="152"/>
    <x v="100"/>
    <x v="153"/>
    <x v="47"/>
    <x v="146"/>
    <x v="0"/>
  </r>
  <r>
    <x v="0"/>
    <x v="9"/>
    <x v="9"/>
    <x v="29"/>
    <x v="29"/>
    <x v="29"/>
    <x v="16"/>
    <x v="124"/>
    <x v="153"/>
    <x v="90"/>
    <x v="157"/>
    <x v="50"/>
    <x v="147"/>
    <x v="0"/>
  </r>
  <r>
    <x v="0"/>
    <x v="9"/>
    <x v="9"/>
    <x v="32"/>
    <x v="32"/>
    <x v="32"/>
    <x v="17"/>
    <x v="54"/>
    <x v="154"/>
    <x v="52"/>
    <x v="158"/>
    <x v="45"/>
    <x v="148"/>
    <x v="0"/>
  </r>
  <r>
    <x v="0"/>
    <x v="9"/>
    <x v="9"/>
    <x v="36"/>
    <x v="36"/>
    <x v="36"/>
    <x v="18"/>
    <x v="65"/>
    <x v="155"/>
    <x v="65"/>
    <x v="155"/>
    <x v="63"/>
    <x v="64"/>
    <x v="0"/>
  </r>
  <r>
    <x v="0"/>
    <x v="9"/>
    <x v="9"/>
    <x v="17"/>
    <x v="17"/>
    <x v="17"/>
    <x v="19"/>
    <x v="58"/>
    <x v="156"/>
    <x v="79"/>
    <x v="159"/>
    <x v="59"/>
    <x v="149"/>
    <x v="0"/>
  </r>
  <r>
    <x v="0"/>
    <x v="10"/>
    <x v="10"/>
    <x v="0"/>
    <x v="0"/>
    <x v="0"/>
    <x v="0"/>
    <x v="48"/>
    <x v="157"/>
    <x v="96"/>
    <x v="160"/>
    <x v="56"/>
    <x v="150"/>
    <x v="0"/>
  </r>
  <r>
    <x v="0"/>
    <x v="10"/>
    <x v="10"/>
    <x v="11"/>
    <x v="11"/>
    <x v="11"/>
    <x v="1"/>
    <x v="125"/>
    <x v="158"/>
    <x v="46"/>
    <x v="161"/>
    <x v="50"/>
    <x v="151"/>
    <x v="0"/>
  </r>
  <r>
    <x v="0"/>
    <x v="10"/>
    <x v="10"/>
    <x v="3"/>
    <x v="3"/>
    <x v="3"/>
    <x v="2"/>
    <x v="53"/>
    <x v="159"/>
    <x v="74"/>
    <x v="162"/>
    <x v="55"/>
    <x v="152"/>
    <x v="0"/>
  </r>
  <r>
    <x v="0"/>
    <x v="10"/>
    <x v="10"/>
    <x v="8"/>
    <x v="8"/>
    <x v="8"/>
    <x v="3"/>
    <x v="78"/>
    <x v="160"/>
    <x v="37"/>
    <x v="163"/>
    <x v="53"/>
    <x v="153"/>
    <x v="0"/>
  </r>
  <r>
    <x v="0"/>
    <x v="10"/>
    <x v="10"/>
    <x v="2"/>
    <x v="2"/>
    <x v="2"/>
    <x v="4"/>
    <x v="55"/>
    <x v="161"/>
    <x v="39"/>
    <x v="164"/>
    <x v="56"/>
    <x v="150"/>
    <x v="0"/>
  </r>
  <r>
    <x v="0"/>
    <x v="10"/>
    <x v="10"/>
    <x v="1"/>
    <x v="1"/>
    <x v="1"/>
    <x v="5"/>
    <x v="64"/>
    <x v="162"/>
    <x v="60"/>
    <x v="165"/>
    <x v="58"/>
    <x v="154"/>
    <x v="0"/>
  </r>
  <r>
    <x v="0"/>
    <x v="10"/>
    <x v="10"/>
    <x v="4"/>
    <x v="4"/>
    <x v="4"/>
    <x v="6"/>
    <x v="126"/>
    <x v="163"/>
    <x v="38"/>
    <x v="166"/>
    <x v="51"/>
    <x v="155"/>
    <x v="0"/>
  </r>
  <r>
    <x v="0"/>
    <x v="10"/>
    <x v="10"/>
    <x v="6"/>
    <x v="6"/>
    <x v="6"/>
    <x v="7"/>
    <x v="66"/>
    <x v="164"/>
    <x v="62"/>
    <x v="167"/>
    <x v="49"/>
    <x v="156"/>
    <x v="0"/>
  </r>
  <r>
    <x v="0"/>
    <x v="10"/>
    <x v="10"/>
    <x v="5"/>
    <x v="5"/>
    <x v="5"/>
    <x v="8"/>
    <x v="86"/>
    <x v="165"/>
    <x v="90"/>
    <x v="168"/>
    <x v="48"/>
    <x v="157"/>
    <x v="0"/>
  </r>
  <r>
    <x v="0"/>
    <x v="10"/>
    <x v="10"/>
    <x v="7"/>
    <x v="7"/>
    <x v="7"/>
    <x v="8"/>
    <x v="86"/>
    <x v="165"/>
    <x v="90"/>
    <x v="168"/>
    <x v="72"/>
    <x v="88"/>
    <x v="0"/>
  </r>
  <r>
    <x v="0"/>
    <x v="10"/>
    <x v="10"/>
    <x v="18"/>
    <x v="18"/>
    <x v="18"/>
    <x v="10"/>
    <x v="81"/>
    <x v="67"/>
    <x v="72"/>
    <x v="79"/>
    <x v="47"/>
    <x v="158"/>
    <x v="0"/>
  </r>
  <r>
    <x v="0"/>
    <x v="10"/>
    <x v="10"/>
    <x v="15"/>
    <x v="15"/>
    <x v="15"/>
    <x v="11"/>
    <x v="103"/>
    <x v="166"/>
    <x v="86"/>
    <x v="83"/>
    <x v="48"/>
    <x v="157"/>
    <x v="0"/>
  </r>
  <r>
    <x v="0"/>
    <x v="10"/>
    <x v="10"/>
    <x v="12"/>
    <x v="12"/>
    <x v="12"/>
    <x v="12"/>
    <x v="88"/>
    <x v="70"/>
    <x v="53"/>
    <x v="169"/>
    <x v="56"/>
    <x v="150"/>
    <x v="0"/>
  </r>
  <r>
    <x v="0"/>
    <x v="10"/>
    <x v="10"/>
    <x v="13"/>
    <x v="13"/>
    <x v="13"/>
    <x v="13"/>
    <x v="89"/>
    <x v="51"/>
    <x v="52"/>
    <x v="170"/>
    <x v="47"/>
    <x v="158"/>
    <x v="0"/>
  </r>
  <r>
    <x v="0"/>
    <x v="10"/>
    <x v="10"/>
    <x v="29"/>
    <x v="29"/>
    <x v="29"/>
    <x v="14"/>
    <x v="127"/>
    <x v="167"/>
    <x v="73"/>
    <x v="171"/>
    <x v="56"/>
    <x v="150"/>
    <x v="0"/>
  </r>
  <r>
    <x v="0"/>
    <x v="10"/>
    <x v="10"/>
    <x v="37"/>
    <x v="37"/>
    <x v="37"/>
    <x v="14"/>
    <x v="127"/>
    <x v="167"/>
    <x v="53"/>
    <x v="169"/>
    <x v="79"/>
    <x v="159"/>
    <x v="0"/>
  </r>
  <r>
    <x v="0"/>
    <x v="10"/>
    <x v="10"/>
    <x v="23"/>
    <x v="23"/>
    <x v="23"/>
    <x v="16"/>
    <x v="128"/>
    <x v="168"/>
    <x v="73"/>
    <x v="171"/>
    <x v="66"/>
    <x v="65"/>
    <x v="0"/>
  </r>
  <r>
    <x v="0"/>
    <x v="10"/>
    <x v="10"/>
    <x v="9"/>
    <x v="9"/>
    <x v="9"/>
    <x v="16"/>
    <x v="128"/>
    <x v="168"/>
    <x v="86"/>
    <x v="83"/>
    <x v="79"/>
    <x v="159"/>
    <x v="0"/>
  </r>
  <r>
    <x v="0"/>
    <x v="10"/>
    <x v="10"/>
    <x v="14"/>
    <x v="14"/>
    <x v="14"/>
    <x v="16"/>
    <x v="128"/>
    <x v="168"/>
    <x v="86"/>
    <x v="83"/>
    <x v="79"/>
    <x v="159"/>
    <x v="0"/>
  </r>
  <r>
    <x v="0"/>
    <x v="10"/>
    <x v="10"/>
    <x v="16"/>
    <x v="16"/>
    <x v="16"/>
    <x v="16"/>
    <x v="128"/>
    <x v="168"/>
    <x v="73"/>
    <x v="171"/>
    <x v="66"/>
    <x v="65"/>
    <x v="0"/>
  </r>
  <r>
    <x v="0"/>
    <x v="11"/>
    <x v="11"/>
    <x v="23"/>
    <x v="23"/>
    <x v="23"/>
    <x v="0"/>
    <x v="82"/>
    <x v="169"/>
    <x v="53"/>
    <x v="164"/>
    <x v="48"/>
    <x v="160"/>
    <x v="3"/>
  </r>
  <r>
    <x v="0"/>
    <x v="11"/>
    <x v="11"/>
    <x v="1"/>
    <x v="1"/>
    <x v="1"/>
    <x v="1"/>
    <x v="103"/>
    <x v="170"/>
    <x v="79"/>
    <x v="172"/>
    <x v="66"/>
    <x v="161"/>
    <x v="0"/>
  </r>
  <r>
    <x v="0"/>
    <x v="11"/>
    <x v="11"/>
    <x v="3"/>
    <x v="3"/>
    <x v="3"/>
    <x v="2"/>
    <x v="88"/>
    <x v="171"/>
    <x v="73"/>
    <x v="45"/>
    <x v="53"/>
    <x v="162"/>
    <x v="0"/>
  </r>
  <r>
    <x v="0"/>
    <x v="11"/>
    <x v="11"/>
    <x v="5"/>
    <x v="5"/>
    <x v="5"/>
    <x v="3"/>
    <x v="104"/>
    <x v="172"/>
    <x v="52"/>
    <x v="173"/>
    <x v="72"/>
    <x v="88"/>
    <x v="3"/>
  </r>
  <r>
    <x v="0"/>
    <x v="11"/>
    <x v="11"/>
    <x v="2"/>
    <x v="2"/>
    <x v="2"/>
    <x v="3"/>
    <x v="104"/>
    <x v="172"/>
    <x v="53"/>
    <x v="164"/>
    <x v="47"/>
    <x v="163"/>
    <x v="0"/>
  </r>
  <r>
    <x v="0"/>
    <x v="11"/>
    <x v="11"/>
    <x v="4"/>
    <x v="4"/>
    <x v="4"/>
    <x v="5"/>
    <x v="127"/>
    <x v="173"/>
    <x v="86"/>
    <x v="174"/>
    <x v="47"/>
    <x v="163"/>
    <x v="0"/>
  </r>
  <r>
    <x v="0"/>
    <x v="11"/>
    <x v="11"/>
    <x v="0"/>
    <x v="0"/>
    <x v="0"/>
    <x v="5"/>
    <x v="127"/>
    <x v="173"/>
    <x v="53"/>
    <x v="164"/>
    <x v="79"/>
    <x v="164"/>
    <x v="0"/>
  </r>
  <r>
    <x v="0"/>
    <x v="11"/>
    <x v="11"/>
    <x v="10"/>
    <x v="10"/>
    <x v="10"/>
    <x v="7"/>
    <x v="129"/>
    <x v="174"/>
    <x v="73"/>
    <x v="45"/>
    <x v="79"/>
    <x v="164"/>
    <x v="0"/>
  </r>
  <r>
    <x v="0"/>
    <x v="11"/>
    <x v="11"/>
    <x v="6"/>
    <x v="6"/>
    <x v="6"/>
    <x v="8"/>
    <x v="130"/>
    <x v="175"/>
    <x v="73"/>
    <x v="45"/>
    <x v="72"/>
    <x v="88"/>
    <x v="0"/>
  </r>
  <r>
    <x v="0"/>
    <x v="11"/>
    <x v="11"/>
    <x v="12"/>
    <x v="12"/>
    <x v="12"/>
    <x v="8"/>
    <x v="130"/>
    <x v="175"/>
    <x v="18"/>
    <x v="142"/>
    <x v="47"/>
    <x v="163"/>
    <x v="0"/>
  </r>
  <r>
    <x v="0"/>
    <x v="11"/>
    <x v="11"/>
    <x v="15"/>
    <x v="15"/>
    <x v="15"/>
    <x v="8"/>
    <x v="130"/>
    <x v="175"/>
    <x v="73"/>
    <x v="45"/>
    <x v="72"/>
    <x v="88"/>
    <x v="0"/>
  </r>
  <r>
    <x v="0"/>
    <x v="11"/>
    <x v="11"/>
    <x v="38"/>
    <x v="38"/>
    <x v="38"/>
    <x v="11"/>
    <x v="131"/>
    <x v="176"/>
    <x v="72"/>
    <x v="79"/>
    <x v="47"/>
    <x v="163"/>
    <x v="0"/>
  </r>
  <r>
    <x v="0"/>
    <x v="11"/>
    <x v="11"/>
    <x v="11"/>
    <x v="11"/>
    <x v="11"/>
    <x v="11"/>
    <x v="131"/>
    <x v="176"/>
    <x v="72"/>
    <x v="79"/>
    <x v="47"/>
    <x v="163"/>
    <x v="0"/>
  </r>
  <r>
    <x v="0"/>
    <x v="11"/>
    <x v="11"/>
    <x v="31"/>
    <x v="31"/>
    <x v="31"/>
    <x v="11"/>
    <x v="131"/>
    <x v="176"/>
    <x v="91"/>
    <x v="175"/>
    <x v="72"/>
    <x v="88"/>
    <x v="0"/>
  </r>
  <r>
    <x v="0"/>
    <x v="11"/>
    <x v="11"/>
    <x v="9"/>
    <x v="9"/>
    <x v="9"/>
    <x v="11"/>
    <x v="131"/>
    <x v="176"/>
    <x v="91"/>
    <x v="175"/>
    <x v="72"/>
    <x v="88"/>
    <x v="0"/>
  </r>
  <r>
    <x v="0"/>
    <x v="11"/>
    <x v="11"/>
    <x v="24"/>
    <x v="24"/>
    <x v="24"/>
    <x v="11"/>
    <x v="131"/>
    <x v="176"/>
    <x v="91"/>
    <x v="175"/>
    <x v="72"/>
    <x v="88"/>
    <x v="0"/>
  </r>
  <r>
    <x v="0"/>
    <x v="11"/>
    <x v="11"/>
    <x v="26"/>
    <x v="26"/>
    <x v="26"/>
    <x v="11"/>
    <x v="131"/>
    <x v="176"/>
    <x v="72"/>
    <x v="79"/>
    <x v="79"/>
    <x v="164"/>
    <x v="0"/>
  </r>
  <r>
    <x v="0"/>
    <x v="11"/>
    <x v="11"/>
    <x v="7"/>
    <x v="7"/>
    <x v="7"/>
    <x v="11"/>
    <x v="131"/>
    <x v="176"/>
    <x v="18"/>
    <x v="142"/>
    <x v="72"/>
    <x v="88"/>
    <x v="0"/>
  </r>
  <r>
    <x v="0"/>
    <x v="11"/>
    <x v="11"/>
    <x v="18"/>
    <x v="18"/>
    <x v="18"/>
    <x v="11"/>
    <x v="131"/>
    <x v="176"/>
    <x v="72"/>
    <x v="79"/>
    <x v="72"/>
    <x v="88"/>
    <x v="0"/>
  </r>
  <r>
    <x v="0"/>
    <x v="11"/>
    <x v="11"/>
    <x v="39"/>
    <x v="39"/>
    <x v="39"/>
    <x v="11"/>
    <x v="131"/>
    <x v="176"/>
    <x v="18"/>
    <x v="142"/>
    <x v="72"/>
    <x v="88"/>
    <x v="3"/>
  </r>
  <r>
    <x v="0"/>
    <x v="12"/>
    <x v="12"/>
    <x v="1"/>
    <x v="1"/>
    <x v="1"/>
    <x v="0"/>
    <x v="126"/>
    <x v="177"/>
    <x v="39"/>
    <x v="176"/>
    <x v="47"/>
    <x v="63"/>
    <x v="0"/>
  </r>
  <r>
    <x v="0"/>
    <x v="12"/>
    <x v="12"/>
    <x v="0"/>
    <x v="0"/>
    <x v="0"/>
    <x v="1"/>
    <x v="67"/>
    <x v="178"/>
    <x v="68"/>
    <x v="177"/>
    <x v="79"/>
    <x v="64"/>
    <x v="0"/>
  </r>
  <r>
    <x v="0"/>
    <x v="12"/>
    <x v="12"/>
    <x v="4"/>
    <x v="4"/>
    <x v="4"/>
    <x v="2"/>
    <x v="86"/>
    <x v="179"/>
    <x v="35"/>
    <x v="178"/>
    <x v="47"/>
    <x v="63"/>
    <x v="0"/>
  </r>
  <r>
    <x v="0"/>
    <x v="12"/>
    <x v="12"/>
    <x v="7"/>
    <x v="7"/>
    <x v="7"/>
    <x v="3"/>
    <x v="132"/>
    <x v="180"/>
    <x v="51"/>
    <x v="179"/>
    <x v="47"/>
    <x v="63"/>
    <x v="0"/>
  </r>
  <r>
    <x v="0"/>
    <x v="12"/>
    <x v="12"/>
    <x v="3"/>
    <x v="3"/>
    <x v="3"/>
    <x v="4"/>
    <x v="68"/>
    <x v="181"/>
    <x v="18"/>
    <x v="180"/>
    <x v="46"/>
    <x v="165"/>
    <x v="0"/>
  </r>
  <r>
    <x v="0"/>
    <x v="12"/>
    <x v="12"/>
    <x v="5"/>
    <x v="5"/>
    <x v="5"/>
    <x v="5"/>
    <x v="79"/>
    <x v="182"/>
    <x v="90"/>
    <x v="181"/>
    <x v="79"/>
    <x v="64"/>
    <x v="3"/>
  </r>
  <r>
    <x v="0"/>
    <x v="12"/>
    <x v="12"/>
    <x v="2"/>
    <x v="2"/>
    <x v="2"/>
    <x v="6"/>
    <x v="81"/>
    <x v="183"/>
    <x v="63"/>
    <x v="182"/>
    <x v="56"/>
    <x v="83"/>
    <x v="0"/>
  </r>
  <r>
    <x v="0"/>
    <x v="12"/>
    <x v="12"/>
    <x v="6"/>
    <x v="6"/>
    <x v="6"/>
    <x v="7"/>
    <x v="88"/>
    <x v="184"/>
    <x v="54"/>
    <x v="183"/>
    <x v="71"/>
    <x v="166"/>
    <x v="0"/>
  </r>
  <r>
    <x v="0"/>
    <x v="12"/>
    <x v="12"/>
    <x v="16"/>
    <x v="16"/>
    <x v="16"/>
    <x v="8"/>
    <x v="89"/>
    <x v="185"/>
    <x v="79"/>
    <x v="184"/>
    <x v="79"/>
    <x v="64"/>
    <x v="0"/>
  </r>
  <r>
    <x v="0"/>
    <x v="12"/>
    <x v="12"/>
    <x v="13"/>
    <x v="13"/>
    <x v="13"/>
    <x v="9"/>
    <x v="104"/>
    <x v="186"/>
    <x v="79"/>
    <x v="184"/>
    <x v="72"/>
    <x v="88"/>
    <x v="0"/>
  </r>
  <r>
    <x v="0"/>
    <x v="12"/>
    <x v="12"/>
    <x v="12"/>
    <x v="12"/>
    <x v="12"/>
    <x v="10"/>
    <x v="127"/>
    <x v="136"/>
    <x v="86"/>
    <x v="185"/>
    <x v="47"/>
    <x v="63"/>
    <x v="0"/>
  </r>
  <r>
    <x v="0"/>
    <x v="12"/>
    <x v="12"/>
    <x v="11"/>
    <x v="11"/>
    <x v="11"/>
    <x v="11"/>
    <x v="128"/>
    <x v="13"/>
    <x v="53"/>
    <x v="186"/>
    <x v="72"/>
    <x v="88"/>
    <x v="0"/>
  </r>
  <r>
    <x v="0"/>
    <x v="12"/>
    <x v="12"/>
    <x v="9"/>
    <x v="9"/>
    <x v="9"/>
    <x v="11"/>
    <x v="128"/>
    <x v="13"/>
    <x v="54"/>
    <x v="183"/>
    <x v="47"/>
    <x v="63"/>
    <x v="0"/>
  </r>
  <r>
    <x v="0"/>
    <x v="12"/>
    <x v="12"/>
    <x v="18"/>
    <x v="18"/>
    <x v="18"/>
    <x v="11"/>
    <x v="128"/>
    <x v="13"/>
    <x v="72"/>
    <x v="79"/>
    <x v="56"/>
    <x v="83"/>
    <x v="0"/>
  </r>
  <r>
    <x v="0"/>
    <x v="12"/>
    <x v="12"/>
    <x v="14"/>
    <x v="14"/>
    <x v="14"/>
    <x v="14"/>
    <x v="133"/>
    <x v="33"/>
    <x v="73"/>
    <x v="187"/>
    <x v="47"/>
    <x v="63"/>
    <x v="0"/>
  </r>
  <r>
    <x v="0"/>
    <x v="12"/>
    <x v="12"/>
    <x v="15"/>
    <x v="15"/>
    <x v="15"/>
    <x v="14"/>
    <x v="133"/>
    <x v="33"/>
    <x v="18"/>
    <x v="180"/>
    <x v="56"/>
    <x v="83"/>
    <x v="0"/>
  </r>
  <r>
    <x v="0"/>
    <x v="12"/>
    <x v="12"/>
    <x v="23"/>
    <x v="23"/>
    <x v="23"/>
    <x v="16"/>
    <x v="130"/>
    <x v="187"/>
    <x v="18"/>
    <x v="180"/>
    <x v="47"/>
    <x v="63"/>
    <x v="0"/>
  </r>
  <r>
    <x v="0"/>
    <x v="12"/>
    <x v="12"/>
    <x v="38"/>
    <x v="38"/>
    <x v="38"/>
    <x v="16"/>
    <x v="130"/>
    <x v="187"/>
    <x v="72"/>
    <x v="79"/>
    <x v="66"/>
    <x v="167"/>
    <x v="0"/>
  </r>
  <r>
    <x v="0"/>
    <x v="12"/>
    <x v="12"/>
    <x v="40"/>
    <x v="40"/>
    <x v="40"/>
    <x v="16"/>
    <x v="130"/>
    <x v="187"/>
    <x v="72"/>
    <x v="79"/>
    <x v="47"/>
    <x v="63"/>
    <x v="3"/>
  </r>
  <r>
    <x v="0"/>
    <x v="12"/>
    <x v="12"/>
    <x v="8"/>
    <x v="8"/>
    <x v="8"/>
    <x v="16"/>
    <x v="130"/>
    <x v="187"/>
    <x v="72"/>
    <x v="79"/>
    <x v="66"/>
    <x v="167"/>
    <x v="0"/>
  </r>
  <r>
    <x v="0"/>
    <x v="12"/>
    <x v="12"/>
    <x v="24"/>
    <x v="24"/>
    <x v="24"/>
    <x v="16"/>
    <x v="130"/>
    <x v="187"/>
    <x v="18"/>
    <x v="180"/>
    <x v="47"/>
    <x v="63"/>
    <x v="0"/>
  </r>
  <r>
    <x v="0"/>
    <x v="12"/>
    <x v="12"/>
    <x v="26"/>
    <x v="26"/>
    <x v="26"/>
    <x v="16"/>
    <x v="130"/>
    <x v="187"/>
    <x v="72"/>
    <x v="79"/>
    <x v="66"/>
    <x v="167"/>
    <x v="0"/>
  </r>
  <r>
    <x v="0"/>
    <x v="12"/>
    <x v="12"/>
    <x v="41"/>
    <x v="41"/>
    <x v="41"/>
    <x v="16"/>
    <x v="130"/>
    <x v="187"/>
    <x v="72"/>
    <x v="79"/>
    <x v="47"/>
    <x v="63"/>
    <x v="0"/>
  </r>
  <r>
    <x v="0"/>
    <x v="13"/>
    <x v="13"/>
    <x v="2"/>
    <x v="2"/>
    <x v="2"/>
    <x v="0"/>
    <x v="112"/>
    <x v="188"/>
    <x v="49"/>
    <x v="188"/>
    <x v="50"/>
    <x v="168"/>
    <x v="0"/>
  </r>
  <r>
    <x v="0"/>
    <x v="13"/>
    <x v="13"/>
    <x v="0"/>
    <x v="0"/>
    <x v="0"/>
    <x v="1"/>
    <x v="84"/>
    <x v="189"/>
    <x v="99"/>
    <x v="189"/>
    <x v="56"/>
    <x v="169"/>
    <x v="0"/>
  </r>
  <r>
    <x v="0"/>
    <x v="13"/>
    <x v="13"/>
    <x v="3"/>
    <x v="3"/>
    <x v="3"/>
    <x v="2"/>
    <x v="74"/>
    <x v="190"/>
    <x v="60"/>
    <x v="190"/>
    <x v="38"/>
    <x v="170"/>
    <x v="0"/>
  </r>
  <r>
    <x v="0"/>
    <x v="13"/>
    <x v="13"/>
    <x v="5"/>
    <x v="5"/>
    <x v="5"/>
    <x v="3"/>
    <x v="85"/>
    <x v="191"/>
    <x v="106"/>
    <x v="191"/>
    <x v="67"/>
    <x v="171"/>
    <x v="0"/>
  </r>
  <r>
    <x v="0"/>
    <x v="13"/>
    <x v="13"/>
    <x v="4"/>
    <x v="4"/>
    <x v="4"/>
    <x v="4"/>
    <x v="97"/>
    <x v="192"/>
    <x v="45"/>
    <x v="192"/>
    <x v="53"/>
    <x v="112"/>
    <x v="0"/>
  </r>
  <r>
    <x v="0"/>
    <x v="13"/>
    <x v="13"/>
    <x v="1"/>
    <x v="1"/>
    <x v="1"/>
    <x v="5"/>
    <x v="54"/>
    <x v="193"/>
    <x v="48"/>
    <x v="193"/>
    <x v="79"/>
    <x v="172"/>
    <x v="3"/>
  </r>
  <r>
    <x v="0"/>
    <x v="13"/>
    <x v="13"/>
    <x v="6"/>
    <x v="6"/>
    <x v="6"/>
    <x v="6"/>
    <x v="64"/>
    <x v="121"/>
    <x v="60"/>
    <x v="190"/>
    <x v="58"/>
    <x v="167"/>
    <x v="0"/>
  </r>
  <r>
    <x v="0"/>
    <x v="13"/>
    <x v="13"/>
    <x v="16"/>
    <x v="16"/>
    <x v="16"/>
    <x v="7"/>
    <x v="56"/>
    <x v="194"/>
    <x v="68"/>
    <x v="194"/>
    <x v="48"/>
    <x v="173"/>
    <x v="0"/>
  </r>
  <r>
    <x v="0"/>
    <x v="13"/>
    <x v="13"/>
    <x v="10"/>
    <x v="10"/>
    <x v="10"/>
    <x v="8"/>
    <x v="58"/>
    <x v="195"/>
    <x v="42"/>
    <x v="10"/>
    <x v="71"/>
    <x v="174"/>
    <x v="0"/>
  </r>
  <r>
    <x v="0"/>
    <x v="13"/>
    <x v="13"/>
    <x v="33"/>
    <x v="33"/>
    <x v="33"/>
    <x v="9"/>
    <x v="132"/>
    <x v="196"/>
    <x v="62"/>
    <x v="195"/>
    <x v="71"/>
    <x v="174"/>
    <x v="0"/>
  </r>
  <r>
    <x v="0"/>
    <x v="13"/>
    <x v="13"/>
    <x v="7"/>
    <x v="7"/>
    <x v="7"/>
    <x v="9"/>
    <x v="132"/>
    <x v="196"/>
    <x v="74"/>
    <x v="196"/>
    <x v="56"/>
    <x v="169"/>
    <x v="0"/>
  </r>
  <r>
    <x v="0"/>
    <x v="13"/>
    <x v="13"/>
    <x v="13"/>
    <x v="13"/>
    <x v="13"/>
    <x v="11"/>
    <x v="87"/>
    <x v="197"/>
    <x v="65"/>
    <x v="197"/>
    <x v="72"/>
    <x v="88"/>
    <x v="0"/>
  </r>
  <r>
    <x v="0"/>
    <x v="13"/>
    <x v="13"/>
    <x v="11"/>
    <x v="11"/>
    <x v="11"/>
    <x v="12"/>
    <x v="81"/>
    <x v="96"/>
    <x v="63"/>
    <x v="198"/>
    <x v="56"/>
    <x v="169"/>
    <x v="0"/>
  </r>
  <r>
    <x v="0"/>
    <x v="13"/>
    <x v="13"/>
    <x v="27"/>
    <x v="27"/>
    <x v="27"/>
    <x v="12"/>
    <x v="81"/>
    <x v="96"/>
    <x v="86"/>
    <x v="199"/>
    <x v="58"/>
    <x v="167"/>
    <x v="0"/>
  </r>
  <r>
    <x v="0"/>
    <x v="13"/>
    <x v="13"/>
    <x v="15"/>
    <x v="15"/>
    <x v="15"/>
    <x v="12"/>
    <x v="81"/>
    <x v="96"/>
    <x v="53"/>
    <x v="200"/>
    <x v="53"/>
    <x v="112"/>
    <x v="0"/>
  </r>
  <r>
    <x v="0"/>
    <x v="13"/>
    <x v="13"/>
    <x v="12"/>
    <x v="12"/>
    <x v="12"/>
    <x v="15"/>
    <x v="82"/>
    <x v="198"/>
    <x v="63"/>
    <x v="198"/>
    <x v="66"/>
    <x v="175"/>
    <x v="0"/>
  </r>
  <r>
    <x v="0"/>
    <x v="13"/>
    <x v="13"/>
    <x v="23"/>
    <x v="23"/>
    <x v="23"/>
    <x v="16"/>
    <x v="103"/>
    <x v="16"/>
    <x v="52"/>
    <x v="201"/>
    <x v="56"/>
    <x v="169"/>
    <x v="0"/>
  </r>
  <r>
    <x v="0"/>
    <x v="13"/>
    <x v="13"/>
    <x v="9"/>
    <x v="9"/>
    <x v="9"/>
    <x v="16"/>
    <x v="103"/>
    <x v="16"/>
    <x v="63"/>
    <x v="198"/>
    <x v="47"/>
    <x v="176"/>
    <x v="0"/>
  </r>
  <r>
    <x v="0"/>
    <x v="13"/>
    <x v="13"/>
    <x v="31"/>
    <x v="31"/>
    <x v="31"/>
    <x v="18"/>
    <x v="127"/>
    <x v="199"/>
    <x v="86"/>
    <x v="199"/>
    <x v="47"/>
    <x v="176"/>
    <x v="0"/>
  </r>
  <r>
    <x v="0"/>
    <x v="13"/>
    <x v="13"/>
    <x v="42"/>
    <x v="42"/>
    <x v="42"/>
    <x v="18"/>
    <x v="127"/>
    <x v="199"/>
    <x v="54"/>
    <x v="202"/>
    <x v="66"/>
    <x v="175"/>
    <x v="0"/>
  </r>
  <r>
    <x v="0"/>
    <x v="13"/>
    <x v="13"/>
    <x v="29"/>
    <x v="29"/>
    <x v="29"/>
    <x v="18"/>
    <x v="127"/>
    <x v="199"/>
    <x v="86"/>
    <x v="199"/>
    <x v="47"/>
    <x v="176"/>
    <x v="0"/>
  </r>
  <r>
    <x v="0"/>
    <x v="13"/>
    <x v="13"/>
    <x v="8"/>
    <x v="8"/>
    <x v="8"/>
    <x v="18"/>
    <x v="127"/>
    <x v="199"/>
    <x v="18"/>
    <x v="203"/>
    <x v="71"/>
    <x v="174"/>
    <x v="0"/>
  </r>
  <r>
    <x v="0"/>
    <x v="13"/>
    <x v="13"/>
    <x v="24"/>
    <x v="24"/>
    <x v="24"/>
    <x v="18"/>
    <x v="127"/>
    <x v="199"/>
    <x v="72"/>
    <x v="79"/>
    <x v="71"/>
    <x v="174"/>
    <x v="0"/>
  </r>
  <r>
    <x v="0"/>
    <x v="13"/>
    <x v="13"/>
    <x v="18"/>
    <x v="18"/>
    <x v="18"/>
    <x v="18"/>
    <x v="127"/>
    <x v="199"/>
    <x v="72"/>
    <x v="79"/>
    <x v="53"/>
    <x v="112"/>
    <x v="0"/>
  </r>
  <r>
    <x v="0"/>
    <x v="13"/>
    <x v="13"/>
    <x v="30"/>
    <x v="30"/>
    <x v="30"/>
    <x v="18"/>
    <x v="127"/>
    <x v="199"/>
    <x v="53"/>
    <x v="200"/>
    <x v="79"/>
    <x v="172"/>
    <x v="0"/>
  </r>
  <r>
    <x v="0"/>
    <x v="14"/>
    <x v="14"/>
    <x v="16"/>
    <x v="16"/>
    <x v="16"/>
    <x v="0"/>
    <x v="134"/>
    <x v="200"/>
    <x v="107"/>
    <x v="204"/>
    <x v="48"/>
    <x v="177"/>
    <x v="0"/>
  </r>
  <r>
    <x v="0"/>
    <x v="14"/>
    <x v="14"/>
    <x v="0"/>
    <x v="0"/>
    <x v="0"/>
    <x v="1"/>
    <x v="135"/>
    <x v="201"/>
    <x v="71"/>
    <x v="205"/>
    <x v="79"/>
    <x v="178"/>
    <x v="0"/>
  </r>
  <r>
    <x v="0"/>
    <x v="14"/>
    <x v="14"/>
    <x v="6"/>
    <x v="6"/>
    <x v="6"/>
    <x v="2"/>
    <x v="67"/>
    <x v="202"/>
    <x v="91"/>
    <x v="87"/>
    <x v="91"/>
    <x v="179"/>
    <x v="0"/>
  </r>
  <r>
    <x v="0"/>
    <x v="14"/>
    <x v="14"/>
    <x v="1"/>
    <x v="1"/>
    <x v="1"/>
    <x v="3"/>
    <x v="132"/>
    <x v="92"/>
    <x v="62"/>
    <x v="206"/>
    <x v="71"/>
    <x v="180"/>
    <x v="0"/>
  </r>
  <r>
    <x v="0"/>
    <x v="14"/>
    <x v="14"/>
    <x v="3"/>
    <x v="3"/>
    <x v="3"/>
    <x v="4"/>
    <x v="68"/>
    <x v="61"/>
    <x v="54"/>
    <x v="207"/>
    <x v="59"/>
    <x v="181"/>
    <x v="0"/>
  </r>
  <r>
    <x v="0"/>
    <x v="14"/>
    <x v="14"/>
    <x v="5"/>
    <x v="5"/>
    <x v="5"/>
    <x v="5"/>
    <x v="81"/>
    <x v="203"/>
    <x v="64"/>
    <x v="208"/>
    <x v="47"/>
    <x v="182"/>
    <x v="0"/>
  </r>
  <r>
    <x v="0"/>
    <x v="14"/>
    <x v="14"/>
    <x v="2"/>
    <x v="2"/>
    <x v="2"/>
    <x v="6"/>
    <x v="103"/>
    <x v="204"/>
    <x v="52"/>
    <x v="209"/>
    <x v="56"/>
    <x v="183"/>
    <x v="0"/>
  </r>
  <r>
    <x v="0"/>
    <x v="14"/>
    <x v="14"/>
    <x v="4"/>
    <x v="4"/>
    <x v="4"/>
    <x v="7"/>
    <x v="89"/>
    <x v="46"/>
    <x v="53"/>
    <x v="210"/>
    <x v="66"/>
    <x v="184"/>
    <x v="0"/>
  </r>
  <r>
    <x v="0"/>
    <x v="14"/>
    <x v="14"/>
    <x v="7"/>
    <x v="7"/>
    <x v="7"/>
    <x v="7"/>
    <x v="89"/>
    <x v="46"/>
    <x v="91"/>
    <x v="87"/>
    <x v="72"/>
    <x v="88"/>
    <x v="0"/>
  </r>
  <r>
    <x v="0"/>
    <x v="14"/>
    <x v="14"/>
    <x v="23"/>
    <x v="23"/>
    <x v="23"/>
    <x v="9"/>
    <x v="127"/>
    <x v="205"/>
    <x v="91"/>
    <x v="87"/>
    <x v="48"/>
    <x v="177"/>
    <x v="0"/>
  </r>
  <r>
    <x v="0"/>
    <x v="14"/>
    <x v="14"/>
    <x v="12"/>
    <x v="12"/>
    <x v="12"/>
    <x v="9"/>
    <x v="127"/>
    <x v="205"/>
    <x v="91"/>
    <x v="87"/>
    <x v="48"/>
    <x v="177"/>
    <x v="0"/>
  </r>
  <r>
    <x v="0"/>
    <x v="14"/>
    <x v="14"/>
    <x v="34"/>
    <x v="34"/>
    <x v="34"/>
    <x v="11"/>
    <x v="128"/>
    <x v="206"/>
    <x v="54"/>
    <x v="207"/>
    <x v="47"/>
    <x v="182"/>
    <x v="0"/>
  </r>
  <r>
    <x v="0"/>
    <x v="14"/>
    <x v="14"/>
    <x v="15"/>
    <x v="15"/>
    <x v="15"/>
    <x v="11"/>
    <x v="128"/>
    <x v="206"/>
    <x v="73"/>
    <x v="211"/>
    <x v="66"/>
    <x v="184"/>
    <x v="0"/>
  </r>
  <r>
    <x v="0"/>
    <x v="14"/>
    <x v="14"/>
    <x v="30"/>
    <x v="30"/>
    <x v="30"/>
    <x v="11"/>
    <x v="128"/>
    <x v="206"/>
    <x v="73"/>
    <x v="211"/>
    <x v="66"/>
    <x v="184"/>
    <x v="0"/>
  </r>
  <r>
    <x v="0"/>
    <x v="14"/>
    <x v="14"/>
    <x v="9"/>
    <x v="9"/>
    <x v="9"/>
    <x v="14"/>
    <x v="129"/>
    <x v="207"/>
    <x v="73"/>
    <x v="211"/>
    <x v="79"/>
    <x v="178"/>
    <x v="0"/>
  </r>
  <r>
    <x v="0"/>
    <x v="14"/>
    <x v="14"/>
    <x v="43"/>
    <x v="43"/>
    <x v="43"/>
    <x v="14"/>
    <x v="129"/>
    <x v="207"/>
    <x v="72"/>
    <x v="79"/>
    <x v="56"/>
    <x v="183"/>
    <x v="0"/>
  </r>
  <r>
    <x v="0"/>
    <x v="14"/>
    <x v="14"/>
    <x v="26"/>
    <x v="26"/>
    <x v="26"/>
    <x v="14"/>
    <x v="129"/>
    <x v="207"/>
    <x v="73"/>
    <x v="211"/>
    <x v="79"/>
    <x v="178"/>
    <x v="0"/>
  </r>
  <r>
    <x v="0"/>
    <x v="14"/>
    <x v="14"/>
    <x v="13"/>
    <x v="13"/>
    <x v="13"/>
    <x v="14"/>
    <x v="129"/>
    <x v="207"/>
    <x v="54"/>
    <x v="207"/>
    <x v="72"/>
    <x v="88"/>
    <x v="0"/>
  </r>
  <r>
    <x v="0"/>
    <x v="14"/>
    <x v="14"/>
    <x v="44"/>
    <x v="44"/>
    <x v="44"/>
    <x v="18"/>
    <x v="130"/>
    <x v="208"/>
    <x v="72"/>
    <x v="79"/>
    <x v="66"/>
    <x v="184"/>
    <x v="0"/>
  </r>
  <r>
    <x v="0"/>
    <x v="14"/>
    <x v="14"/>
    <x v="8"/>
    <x v="8"/>
    <x v="8"/>
    <x v="18"/>
    <x v="130"/>
    <x v="208"/>
    <x v="18"/>
    <x v="212"/>
    <x v="79"/>
    <x v="178"/>
    <x v="0"/>
  </r>
  <r>
    <x v="0"/>
    <x v="14"/>
    <x v="14"/>
    <x v="45"/>
    <x v="45"/>
    <x v="45"/>
    <x v="18"/>
    <x v="130"/>
    <x v="208"/>
    <x v="72"/>
    <x v="79"/>
    <x v="79"/>
    <x v="178"/>
    <x v="0"/>
  </r>
  <r>
    <x v="0"/>
    <x v="15"/>
    <x v="15"/>
    <x v="16"/>
    <x v="16"/>
    <x v="16"/>
    <x v="0"/>
    <x v="101"/>
    <x v="209"/>
    <x v="106"/>
    <x v="213"/>
    <x v="48"/>
    <x v="171"/>
    <x v="3"/>
  </r>
  <r>
    <x v="0"/>
    <x v="15"/>
    <x v="15"/>
    <x v="0"/>
    <x v="0"/>
    <x v="0"/>
    <x v="1"/>
    <x v="102"/>
    <x v="210"/>
    <x v="47"/>
    <x v="214"/>
    <x v="47"/>
    <x v="185"/>
    <x v="0"/>
  </r>
  <r>
    <x v="0"/>
    <x v="15"/>
    <x v="15"/>
    <x v="6"/>
    <x v="6"/>
    <x v="6"/>
    <x v="2"/>
    <x v="56"/>
    <x v="211"/>
    <x v="86"/>
    <x v="154"/>
    <x v="50"/>
    <x v="186"/>
    <x v="0"/>
  </r>
  <r>
    <x v="0"/>
    <x v="15"/>
    <x v="15"/>
    <x v="1"/>
    <x v="1"/>
    <x v="1"/>
    <x v="3"/>
    <x v="135"/>
    <x v="212"/>
    <x v="60"/>
    <x v="215"/>
    <x v="66"/>
    <x v="187"/>
    <x v="0"/>
  </r>
  <r>
    <x v="0"/>
    <x v="15"/>
    <x v="15"/>
    <x v="3"/>
    <x v="3"/>
    <x v="3"/>
    <x v="4"/>
    <x v="86"/>
    <x v="213"/>
    <x v="52"/>
    <x v="24"/>
    <x v="63"/>
    <x v="188"/>
    <x v="0"/>
  </r>
  <r>
    <x v="0"/>
    <x v="15"/>
    <x v="15"/>
    <x v="5"/>
    <x v="5"/>
    <x v="5"/>
    <x v="5"/>
    <x v="87"/>
    <x v="214"/>
    <x v="51"/>
    <x v="216"/>
    <x v="47"/>
    <x v="185"/>
    <x v="0"/>
  </r>
  <r>
    <x v="0"/>
    <x v="15"/>
    <x v="15"/>
    <x v="7"/>
    <x v="7"/>
    <x v="7"/>
    <x v="5"/>
    <x v="87"/>
    <x v="214"/>
    <x v="52"/>
    <x v="24"/>
    <x v="79"/>
    <x v="189"/>
    <x v="0"/>
  </r>
  <r>
    <x v="0"/>
    <x v="15"/>
    <x v="15"/>
    <x v="2"/>
    <x v="2"/>
    <x v="2"/>
    <x v="7"/>
    <x v="81"/>
    <x v="215"/>
    <x v="52"/>
    <x v="24"/>
    <x v="71"/>
    <x v="139"/>
    <x v="0"/>
  </r>
  <r>
    <x v="0"/>
    <x v="15"/>
    <x v="15"/>
    <x v="4"/>
    <x v="4"/>
    <x v="4"/>
    <x v="8"/>
    <x v="127"/>
    <x v="111"/>
    <x v="91"/>
    <x v="217"/>
    <x v="48"/>
    <x v="171"/>
    <x v="0"/>
  </r>
  <r>
    <x v="0"/>
    <x v="15"/>
    <x v="15"/>
    <x v="15"/>
    <x v="15"/>
    <x v="15"/>
    <x v="8"/>
    <x v="127"/>
    <x v="111"/>
    <x v="18"/>
    <x v="68"/>
    <x v="71"/>
    <x v="139"/>
    <x v="0"/>
  </r>
  <r>
    <x v="0"/>
    <x v="15"/>
    <x v="15"/>
    <x v="12"/>
    <x v="12"/>
    <x v="12"/>
    <x v="10"/>
    <x v="128"/>
    <x v="216"/>
    <x v="86"/>
    <x v="154"/>
    <x v="79"/>
    <x v="189"/>
    <x v="0"/>
  </r>
  <r>
    <x v="0"/>
    <x v="15"/>
    <x v="15"/>
    <x v="8"/>
    <x v="8"/>
    <x v="8"/>
    <x v="10"/>
    <x v="128"/>
    <x v="216"/>
    <x v="91"/>
    <x v="217"/>
    <x v="56"/>
    <x v="190"/>
    <x v="0"/>
  </r>
  <r>
    <x v="0"/>
    <x v="15"/>
    <x v="15"/>
    <x v="40"/>
    <x v="40"/>
    <x v="40"/>
    <x v="12"/>
    <x v="133"/>
    <x v="217"/>
    <x v="72"/>
    <x v="79"/>
    <x v="48"/>
    <x v="171"/>
    <x v="0"/>
  </r>
  <r>
    <x v="0"/>
    <x v="15"/>
    <x v="15"/>
    <x v="24"/>
    <x v="24"/>
    <x v="24"/>
    <x v="12"/>
    <x v="133"/>
    <x v="217"/>
    <x v="91"/>
    <x v="217"/>
    <x v="66"/>
    <x v="187"/>
    <x v="0"/>
  </r>
  <r>
    <x v="0"/>
    <x v="15"/>
    <x v="15"/>
    <x v="26"/>
    <x v="26"/>
    <x v="26"/>
    <x v="12"/>
    <x v="133"/>
    <x v="217"/>
    <x v="91"/>
    <x v="217"/>
    <x v="47"/>
    <x v="185"/>
    <x v="3"/>
  </r>
  <r>
    <x v="0"/>
    <x v="15"/>
    <x v="15"/>
    <x v="18"/>
    <x v="18"/>
    <x v="18"/>
    <x v="12"/>
    <x v="133"/>
    <x v="217"/>
    <x v="72"/>
    <x v="79"/>
    <x v="79"/>
    <x v="189"/>
    <x v="0"/>
  </r>
  <r>
    <x v="0"/>
    <x v="15"/>
    <x v="15"/>
    <x v="39"/>
    <x v="39"/>
    <x v="39"/>
    <x v="12"/>
    <x v="133"/>
    <x v="217"/>
    <x v="72"/>
    <x v="79"/>
    <x v="48"/>
    <x v="171"/>
    <x v="0"/>
  </r>
  <r>
    <x v="0"/>
    <x v="15"/>
    <x v="15"/>
    <x v="23"/>
    <x v="23"/>
    <x v="23"/>
    <x v="17"/>
    <x v="129"/>
    <x v="18"/>
    <x v="91"/>
    <x v="217"/>
    <x v="47"/>
    <x v="185"/>
    <x v="0"/>
  </r>
  <r>
    <x v="0"/>
    <x v="15"/>
    <x v="15"/>
    <x v="31"/>
    <x v="31"/>
    <x v="31"/>
    <x v="17"/>
    <x v="129"/>
    <x v="18"/>
    <x v="54"/>
    <x v="124"/>
    <x v="72"/>
    <x v="88"/>
    <x v="0"/>
  </r>
  <r>
    <x v="0"/>
    <x v="15"/>
    <x v="15"/>
    <x v="34"/>
    <x v="34"/>
    <x v="34"/>
    <x v="17"/>
    <x v="129"/>
    <x v="18"/>
    <x v="91"/>
    <x v="217"/>
    <x v="47"/>
    <x v="185"/>
    <x v="0"/>
  </r>
  <r>
    <x v="0"/>
    <x v="15"/>
    <x v="15"/>
    <x v="13"/>
    <x v="13"/>
    <x v="13"/>
    <x v="17"/>
    <x v="129"/>
    <x v="18"/>
    <x v="73"/>
    <x v="23"/>
    <x v="79"/>
    <x v="189"/>
    <x v="0"/>
  </r>
  <r>
    <x v="0"/>
    <x v="16"/>
    <x v="16"/>
    <x v="16"/>
    <x v="16"/>
    <x v="16"/>
    <x v="0"/>
    <x v="98"/>
    <x v="218"/>
    <x v="36"/>
    <x v="218"/>
    <x v="66"/>
    <x v="187"/>
    <x v="3"/>
  </r>
  <r>
    <x v="0"/>
    <x v="16"/>
    <x v="16"/>
    <x v="3"/>
    <x v="3"/>
    <x v="3"/>
    <x v="1"/>
    <x v="64"/>
    <x v="219"/>
    <x v="53"/>
    <x v="219"/>
    <x v="55"/>
    <x v="191"/>
    <x v="0"/>
  </r>
  <r>
    <x v="0"/>
    <x v="16"/>
    <x v="16"/>
    <x v="0"/>
    <x v="0"/>
    <x v="0"/>
    <x v="2"/>
    <x v="67"/>
    <x v="220"/>
    <x v="77"/>
    <x v="220"/>
    <x v="72"/>
    <x v="88"/>
    <x v="0"/>
  </r>
  <r>
    <x v="0"/>
    <x v="16"/>
    <x v="16"/>
    <x v="4"/>
    <x v="4"/>
    <x v="4"/>
    <x v="3"/>
    <x v="68"/>
    <x v="41"/>
    <x v="51"/>
    <x v="221"/>
    <x v="71"/>
    <x v="139"/>
    <x v="0"/>
  </r>
  <r>
    <x v="0"/>
    <x v="16"/>
    <x v="16"/>
    <x v="2"/>
    <x v="2"/>
    <x v="2"/>
    <x v="4"/>
    <x v="79"/>
    <x v="221"/>
    <x v="79"/>
    <x v="222"/>
    <x v="67"/>
    <x v="192"/>
    <x v="0"/>
  </r>
  <r>
    <x v="0"/>
    <x v="16"/>
    <x v="16"/>
    <x v="1"/>
    <x v="1"/>
    <x v="1"/>
    <x v="5"/>
    <x v="69"/>
    <x v="222"/>
    <x v="51"/>
    <x v="221"/>
    <x v="66"/>
    <x v="187"/>
    <x v="0"/>
  </r>
  <r>
    <x v="0"/>
    <x v="16"/>
    <x v="16"/>
    <x v="7"/>
    <x v="7"/>
    <x v="7"/>
    <x v="5"/>
    <x v="69"/>
    <x v="222"/>
    <x v="52"/>
    <x v="223"/>
    <x v="47"/>
    <x v="185"/>
    <x v="0"/>
  </r>
  <r>
    <x v="0"/>
    <x v="16"/>
    <x v="16"/>
    <x v="6"/>
    <x v="6"/>
    <x v="6"/>
    <x v="7"/>
    <x v="87"/>
    <x v="223"/>
    <x v="73"/>
    <x v="224"/>
    <x v="70"/>
    <x v="193"/>
    <x v="0"/>
  </r>
  <r>
    <x v="0"/>
    <x v="16"/>
    <x v="16"/>
    <x v="26"/>
    <x v="26"/>
    <x v="26"/>
    <x v="8"/>
    <x v="81"/>
    <x v="224"/>
    <x v="63"/>
    <x v="225"/>
    <x v="56"/>
    <x v="190"/>
    <x v="0"/>
  </r>
  <r>
    <x v="0"/>
    <x v="16"/>
    <x v="16"/>
    <x v="5"/>
    <x v="5"/>
    <x v="5"/>
    <x v="9"/>
    <x v="104"/>
    <x v="225"/>
    <x v="54"/>
    <x v="226"/>
    <x v="56"/>
    <x v="190"/>
    <x v="0"/>
  </r>
  <r>
    <x v="0"/>
    <x v="16"/>
    <x v="16"/>
    <x v="12"/>
    <x v="12"/>
    <x v="12"/>
    <x v="9"/>
    <x v="104"/>
    <x v="225"/>
    <x v="86"/>
    <x v="227"/>
    <x v="66"/>
    <x v="187"/>
    <x v="0"/>
  </r>
  <r>
    <x v="0"/>
    <x v="16"/>
    <x v="16"/>
    <x v="23"/>
    <x v="23"/>
    <x v="23"/>
    <x v="11"/>
    <x v="127"/>
    <x v="226"/>
    <x v="91"/>
    <x v="228"/>
    <x v="66"/>
    <x v="187"/>
    <x v="4"/>
  </r>
  <r>
    <x v="0"/>
    <x v="16"/>
    <x v="16"/>
    <x v="8"/>
    <x v="8"/>
    <x v="8"/>
    <x v="11"/>
    <x v="127"/>
    <x v="226"/>
    <x v="18"/>
    <x v="229"/>
    <x v="71"/>
    <x v="139"/>
    <x v="0"/>
  </r>
  <r>
    <x v="0"/>
    <x v="16"/>
    <x v="16"/>
    <x v="18"/>
    <x v="18"/>
    <x v="18"/>
    <x v="13"/>
    <x v="133"/>
    <x v="227"/>
    <x v="72"/>
    <x v="79"/>
    <x v="47"/>
    <x v="185"/>
    <x v="0"/>
  </r>
  <r>
    <x v="0"/>
    <x v="16"/>
    <x v="16"/>
    <x v="11"/>
    <x v="11"/>
    <x v="11"/>
    <x v="14"/>
    <x v="129"/>
    <x v="228"/>
    <x v="18"/>
    <x v="229"/>
    <x v="66"/>
    <x v="187"/>
    <x v="0"/>
  </r>
  <r>
    <x v="0"/>
    <x v="16"/>
    <x v="16"/>
    <x v="15"/>
    <x v="15"/>
    <x v="15"/>
    <x v="14"/>
    <x v="129"/>
    <x v="228"/>
    <x v="18"/>
    <x v="229"/>
    <x v="66"/>
    <x v="187"/>
    <x v="0"/>
  </r>
  <r>
    <x v="0"/>
    <x v="16"/>
    <x v="16"/>
    <x v="24"/>
    <x v="24"/>
    <x v="24"/>
    <x v="14"/>
    <x v="129"/>
    <x v="228"/>
    <x v="18"/>
    <x v="229"/>
    <x v="66"/>
    <x v="187"/>
    <x v="0"/>
  </r>
  <r>
    <x v="0"/>
    <x v="16"/>
    <x v="16"/>
    <x v="39"/>
    <x v="39"/>
    <x v="39"/>
    <x v="14"/>
    <x v="129"/>
    <x v="228"/>
    <x v="72"/>
    <x v="79"/>
    <x v="56"/>
    <x v="190"/>
    <x v="0"/>
  </r>
  <r>
    <x v="0"/>
    <x v="16"/>
    <x v="16"/>
    <x v="13"/>
    <x v="13"/>
    <x v="13"/>
    <x v="18"/>
    <x v="130"/>
    <x v="229"/>
    <x v="73"/>
    <x v="224"/>
    <x v="72"/>
    <x v="88"/>
    <x v="0"/>
  </r>
  <r>
    <x v="0"/>
    <x v="16"/>
    <x v="16"/>
    <x v="19"/>
    <x v="19"/>
    <x v="19"/>
    <x v="19"/>
    <x v="131"/>
    <x v="230"/>
    <x v="72"/>
    <x v="79"/>
    <x v="47"/>
    <x v="185"/>
    <x v="0"/>
  </r>
  <r>
    <x v="0"/>
    <x v="16"/>
    <x v="16"/>
    <x v="9"/>
    <x v="9"/>
    <x v="9"/>
    <x v="19"/>
    <x v="131"/>
    <x v="230"/>
    <x v="72"/>
    <x v="79"/>
    <x v="47"/>
    <x v="185"/>
    <x v="0"/>
  </r>
  <r>
    <x v="0"/>
    <x v="16"/>
    <x v="16"/>
    <x v="43"/>
    <x v="43"/>
    <x v="43"/>
    <x v="19"/>
    <x v="131"/>
    <x v="230"/>
    <x v="72"/>
    <x v="79"/>
    <x v="47"/>
    <x v="185"/>
    <x v="0"/>
  </r>
  <r>
    <x v="0"/>
    <x v="16"/>
    <x v="16"/>
    <x v="41"/>
    <x v="41"/>
    <x v="41"/>
    <x v="19"/>
    <x v="131"/>
    <x v="230"/>
    <x v="72"/>
    <x v="79"/>
    <x v="47"/>
    <x v="185"/>
    <x v="0"/>
  </r>
  <r>
    <x v="0"/>
    <x v="17"/>
    <x v="17"/>
    <x v="16"/>
    <x v="16"/>
    <x v="16"/>
    <x v="0"/>
    <x v="101"/>
    <x v="231"/>
    <x v="69"/>
    <x v="230"/>
    <x v="66"/>
    <x v="17"/>
    <x v="0"/>
  </r>
  <r>
    <x v="0"/>
    <x v="17"/>
    <x v="17"/>
    <x v="2"/>
    <x v="2"/>
    <x v="2"/>
    <x v="1"/>
    <x v="97"/>
    <x v="142"/>
    <x v="47"/>
    <x v="74"/>
    <x v="50"/>
    <x v="194"/>
    <x v="0"/>
  </r>
  <r>
    <x v="0"/>
    <x v="17"/>
    <x v="17"/>
    <x v="0"/>
    <x v="0"/>
    <x v="0"/>
    <x v="2"/>
    <x v="136"/>
    <x v="232"/>
    <x v="89"/>
    <x v="231"/>
    <x v="56"/>
    <x v="184"/>
    <x v="0"/>
  </r>
  <r>
    <x v="0"/>
    <x v="17"/>
    <x v="17"/>
    <x v="1"/>
    <x v="1"/>
    <x v="1"/>
    <x v="3"/>
    <x v="125"/>
    <x v="233"/>
    <x v="108"/>
    <x v="232"/>
    <x v="53"/>
    <x v="195"/>
    <x v="0"/>
  </r>
  <r>
    <x v="0"/>
    <x v="17"/>
    <x v="17"/>
    <x v="3"/>
    <x v="3"/>
    <x v="3"/>
    <x v="4"/>
    <x v="52"/>
    <x v="234"/>
    <x v="65"/>
    <x v="233"/>
    <x v="50"/>
    <x v="194"/>
    <x v="0"/>
  </r>
  <r>
    <x v="0"/>
    <x v="17"/>
    <x v="17"/>
    <x v="5"/>
    <x v="5"/>
    <x v="5"/>
    <x v="5"/>
    <x v="78"/>
    <x v="235"/>
    <x v="39"/>
    <x v="234"/>
    <x v="48"/>
    <x v="190"/>
    <x v="0"/>
  </r>
  <r>
    <x v="0"/>
    <x v="17"/>
    <x v="17"/>
    <x v="4"/>
    <x v="4"/>
    <x v="4"/>
    <x v="6"/>
    <x v="55"/>
    <x v="42"/>
    <x v="47"/>
    <x v="74"/>
    <x v="48"/>
    <x v="190"/>
    <x v="0"/>
  </r>
  <r>
    <x v="0"/>
    <x v="17"/>
    <x v="17"/>
    <x v="7"/>
    <x v="7"/>
    <x v="7"/>
    <x v="7"/>
    <x v="132"/>
    <x v="236"/>
    <x v="52"/>
    <x v="235"/>
    <x v="47"/>
    <x v="196"/>
    <x v="0"/>
  </r>
  <r>
    <x v="0"/>
    <x v="17"/>
    <x v="17"/>
    <x v="6"/>
    <x v="6"/>
    <x v="6"/>
    <x v="8"/>
    <x v="80"/>
    <x v="237"/>
    <x v="51"/>
    <x v="236"/>
    <x v="56"/>
    <x v="184"/>
    <x v="0"/>
  </r>
  <r>
    <x v="0"/>
    <x v="17"/>
    <x v="17"/>
    <x v="12"/>
    <x v="12"/>
    <x v="12"/>
    <x v="9"/>
    <x v="81"/>
    <x v="175"/>
    <x v="51"/>
    <x v="236"/>
    <x v="79"/>
    <x v="197"/>
    <x v="0"/>
  </r>
  <r>
    <x v="0"/>
    <x v="17"/>
    <x v="17"/>
    <x v="15"/>
    <x v="15"/>
    <x v="15"/>
    <x v="10"/>
    <x v="88"/>
    <x v="238"/>
    <x v="52"/>
    <x v="235"/>
    <x v="66"/>
    <x v="17"/>
    <x v="0"/>
  </r>
  <r>
    <x v="0"/>
    <x v="17"/>
    <x v="17"/>
    <x v="23"/>
    <x v="23"/>
    <x v="23"/>
    <x v="11"/>
    <x v="127"/>
    <x v="228"/>
    <x v="54"/>
    <x v="157"/>
    <x v="66"/>
    <x v="17"/>
    <x v="0"/>
  </r>
  <r>
    <x v="0"/>
    <x v="17"/>
    <x v="17"/>
    <x v="14"/>
    <x v="14"/>
    <x v="14"/>
    <x v="11"/>
    <x v="127"/>
    <x v="228"/>
    <x v="86"/>
    <x v="67"/>
    <x v="47"/>
    <x v="196"/>
    <x v="0"/>
  </r>
  <r>
    <x v="0"/>
    <x v="17"/>
    <x v="17"/>
    <x v="13"/>
    <x v="13"/>
    <x v="13"/>
    <x v="11"/>
    <x v="127"/>
    <x v="228"/>
    <x v="53"/>
    <x v="237"/>
    <x v="79"/>
    <x v="197"/>
    <x v="0"/>
  </r>
  <r>
    <x v="0"/>
    <x v="17"/>
    <x v="17"/>
    <x v="27"/>
    <x v="27"/>
    <x v="27"/>
    <x v="14"/>
    <x v="128"/>
    <x v="86"/>
    <x v="18"/>
    <x v="238"/>
    <x v="48"/>
    <x v="190"/>
    <x v="0"/>
  </r>
  <r>
    <x v="0"/>
    <x v="17"/>
    <x v="17"/>
    <x v="34"/>
    <x v="34"/>
    <x v="34"/>
    <x v="14"/>
    <x v="128"/>
    <x v="86"/>
    <x v="18"/>
    <x v="238"/>
    <x v="48"/>
    <x v="190"/>
    <x v="0"/>
  </r>
  <r>
    <x v="0"/>
    <x v="17"/>
    <x v="17"/>
    <x v="24"/>
    <x v="24"/>
    <x v="24"/>
    <x v="14"/>
    <x v="128"/>
    <x v="86"/>
    <x v="73"/>
    <x v="239"/>
    <x v="47"/>
    <x v="196"/>
    <x v="0"/>
  </r>
  <r>
    <x v="0"/>
    <x v="17"/>
    <x v="17"/>
    <x v="26"/>
    <x v="26"/>
    <x v="26"/>
    <x v="14"/>
    <x v="128"/>
    <x v="86"/>
    <x v="91"/>
    <x v="240"/>
    <x v="56"/>
    <x v="184"/>
    <x v="0"/>
  </r>
  <r>
    <x v="0"/>
    <x v="17"/>
    <x v="17"/>
    <x v="21"/>
    <x v="21"/>
    <x v="21"/>
    <x v="18"/>
    <x v="133"/>
    <x v="239"/>
    <x v="91"/>
    <x v="240"/>
    <x v="66"/>
    <x v="17"/>
    <x v="0"/>
  </r>
  <r>
    <x v="0"/>
    <x v="17"/>
    <x v="17"/>
    <x v="8"/>
    <x v="8"/>
    <x v="8"/>
    <x v="18"/>
    <x v="133"/>
    <x v="239"/>
    <x v="72"/>
    <x v="79"/>
    <x v="48"/>
    <x v="190"/>
    <x v="0"/>
  </r>
  <r>
    <x v="0"/>
    <x v="17"/>
    <x v="17"/>
    <x v="41"/>
    <x v="41"/>
    <x v="41"/>
    <x v="18"/>
    <x v="133"/>
    <x v="239"/>
    <x v="72"/>
    <x v="79"/>
    <x v="66"/>
    <x v="17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2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1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0"/>
  </r>
  <r>
    <x v="0"/>
    <x v="0"/>
    <x v="0"/>
    <x v="6"/>
    <x v="6"/>
    <x v="6"/>
    <x v="6"/>
    <x v="6"/>
    <x v="6"/>
    <x v="6"/>
    <x v="6"/>
    <x v="6"/>
    <x v="6"/>
    <x v="0"/>
  </r>
  <r>
    <x v="0"/>
    <x v="0"/>
    <x v="0"/>
    <x v="7"/>
    <x v="7"/>
    <x v="7"/>
    <x v="7"/>
    <x v="7"/>
    <x v="7"/>
    <x v="7"/>
    <x v="7"/>
    <x v="7"/>
    <x v="7"/>
    <x v="2"/>
  </r>
  <r>
    <x v="0"/>
    <x v="0"/>
    <x v="0"/>
    <x v="8"/>
    <x v="8"/>
    <x v="8"/>
    <x v="8"/>
    <x v="8"/>
    <x v="8"/>
    <x v="8"/>
    <x v="8"/>
    <x v="8"/>
    <x v="8"/>
    <x v="0"/>
  </r>
  <r>
    <x v="0"/>
    <x v="0"/>
    <x v="0"/>
    <x v="9"/>
    <x v="9"/>
    <x v="9"/>
    <x v="9"/>
    <x v="9"/>
    <x v="9"/>
    <x v="9"/>
    <x v="9"/>
    <x v="0"/>
    <x v="0"/>
    <x v="2"/>
  </r>
  <r>
    <x v="0"/>
    <x v="0"/>
    <x v="0"/>
    <x v="10"/>
    <x v="10"/>
    <x v="10"/>
    <x v="10"/>
    <x v="10"/>
    <x v="10"/>
    <x v="10"/>
    <x v="10"/>
    <x v="9"/>
    <x v="9"/>
    <x v="0"/>
  </r>
  <r>
    <x v="0"/>
    <x v="0"/>
    <x v="0"/>
    <x v="11"/>
    <x v="11"/>
    <x v="11"/>
    <x v="11"/>
    <x v="11"/>
    <x v="11"/>
    <x v="11"/>
    <x v="11"/>
    <x v="10"/>
    <x v="10"/>
    <x v="0"/>
  </r>
  <r>
    <x v="0"/>
    <x v="0"/>
    <x v="0"/>
    <x v="12"/>
    <x v="12"/>
    <x v="12"/>
    <x v="12"/>
    <x v="12"/>
    <x v="12"/>
    <x v="12"/>
    <x v="12"/>
    <x v="11"/>
    <x v="11"/>
    <x v="0"/>
  </r>
  <r>
    <x v="0"/>
    <x v="0"/>
    <x v="0"/>
    <x v="13"/>
    <x v="13"/>
    <x v="13"/>
    <x v="13"/>
    <x v="13"/>
    <x v="13"/>
    <x v="13"/>
    <x v="13"/>
    <x v="12"/>
    <x v="12"/>
    <x v="0"/>
  </r>
  <r>
    <x v="0"/>
    <x v="0"/>
    <x v="0"/>
    <x v="14"/>
    <x v="14"/>
    <x v="14"/>
    <x v="14"/>
    <x v="14"/>
    <x v="14"/>
    <x v="14"/>
    <x v="14"/>
    <x v="13"/>
    <x v="13"/>
    <x v="0"/>
  </r>
  <r>
    <x v="0"/>
    <x v="0"/>
    <x v="0"/>
    <x v="15"/>
    <x v="15"/>
    <x v="15"/>
    <x v="15"/>
    <x v="15"/>
    <x v="15"/>
    <x v="15"/>
    <x v="15"/>
    <x v="14"/>
    <x v="14"/>
    <x v="2"/>
  </r>
  <r>
    <x v="0"/>
    <x v="0"/>
    <x v="0"/>
    <x v="16"/>
    <x v="16"/>
    <x v="16"/>
    <x v="16"/>
    <x v="16"/>
    <x v="16"/>
    <x v="16"/>
    <x v="16"/>
    <x v="15"/>
    <x v="15"/>
    <x v="0"/>
  </r>
  <r>
    <x v="0"/>
    <x v="0"/>
    <x v="0"/>
    <x v="17"/>
    <x v="17"/>
    <x v="17"/>
    <x v="17"/>
    <x v="17"/>
    <x v="17"/>
    <x v="17"/>
    <x v="17"/>
    <x v="16"/>
    <x v="16"/>
    <x v="0"/>
  </r>
  <r>
    <x v="0"/>
    <x v="0"/>
    <x v="0"/>
    <x v="18"/>
    <x v="18"/>
    <x v="18"/>
    <x v="18"/>
    <x v="18"/>
    <x v="18"/>
    <x v="18"/>
    <x v="18"/>
    <x v="17"/>
    <x v="17"/>
    <x v="0"/>
  </r>
  <r>
    <x v="0"/>
    <x v="0"/>
    <x v="0"/>
    <x v="19"/>
    <x v="19"/>
    <x v="19"/>
    <x v="19"/>
    <x v="19"/>
    <x v="18"/>
    <x v="19"/>
    <x v="19"/>
    <x v="18"/>
    <x v="18"/>
    <x v="0"/>
  </r>
  <r>
    <x v="0"/>
    <x v="1"/>
    <x v="1"/>
    <x v="0"/>
    <x v="0"/>
    <x v="0"/>
    <x v="0"/>
    <x v="20"/>
    <x v="19"/>
    <x v="20"/>
    <x v="20"/>
    <x v="8"/>
    <x v="19"/>
    <x v="0"/>
  </r>
  <r>
    <x v="0"/>
    <x v="1"/>
    <x v="1"/>
    <x v="2"/>
    <x v="2"/>
    <x v="2"/>
    <x v="1"/>
    <x v="21"/>
    <x v="20"/>
    <x v="21"/>
    <x v="21"/>
    <x v="19"/>
    <x v="20"/>
    <x v="0"/>
  </r>
  <r>
    <x v="0"/>
    <x v="1"/>
    <x v="1"/>
    <x v="5"/>
    <x v="5"/>
    <x v="5"/>
    <x v="2"/>
    <x v="22"/>
    <x v="21"/>
    <x v="22"/>
    <x v="22"/>
    <x v="20"/>
    <x v="21"/>
    <x v="0"/>
  </r>
  <r>
    <x v="0"/>
    <x v="1"/>
    <x v="1"/>
    <x v="1"/>
    <x v="1"/>
    <x v="1"/>
    <x v="3"/>
    <x v="23"/>
    <x v="22"/>
    <x v="23"/>
    <x v="23"/>
    <x v="21"/>
    <x v="22"/>
    <x v="0"/>
  </r>
  <r>
    <x v="0"/>
    <x v="1"/>
    <x v="1"/>
    <x v="6"/>
    <x v="6"/>
    <x v="6"/>
    <x v="4"/>
    <x v="24"/>
    <x v="23"/>
    <x v="18"/>
    <x v="24"/>
    <x v="22"/>
    <x v="23"/>
    <x v="0"/>
  </r>
  <r>
    <x v="0"/>
    <x v="1"/>
    <x v="1"/>
    <x v="7"/>
    <x v="7"/>
    <x v="7"/>
    <x v="5"/>
    <x v="25"/>
    <x v="24"/>
    <x v="24"/>
    <x v="25"/>
    <x v="23"/>
    <x v="24"/>
    <x v="0"/>
  </r>
  <r>
    <x v="0"/>
    <x v="1"/>
    <x v="1"/>
    <x v="11"/>
    <x v="11"/>
    <x v="11"/>
    <x v="6"/>
    <x v="26"/>
    <x v="25"/>
    <x v="25"/>
    <x v="26"/>
    <x v="24"/>
    <x v="25"/>
    <x v="0"/>
  </r>
  <r>
    <x v="0"/>
    <x v="1"/>
    <x v="1"/>
    <x v="17"/>
    <x v="17"/>
    <x v="17"/>
    <x v="7"/>
    <x v="27"/>
    <x v="26"/>
    <x v="26"/>
    <x v="27"/>
    <x v="25"/>
    <x v="11"/>
    <x v="0"/>
  </r>
  <r>
    <x v="0"/>
    <x v="1"/>
    <x v="1"/>
    <x v="8"/>
    <x v="8"/>
    <x v="8"/>
    <x v="8"/>
    <x v="28"/>
    <x v="27"/>
    <x v="27"/>
    <x v="28"/>
    <x v="26"/>
    <x v="26"/>
    <x v="0"/>
  </r>
  <r>
    <x v="0"/>
    <x v="1"/>
    <x v="1"/>
    <x v="20"/>
    <x v="20"/>
    <x v="20"/>
    <x v="9"/>
    <x v="29"/>
    <x v="28"/>
    <x v="28"/>
    <x v="29"/>
    <x v="27"/>
    <x v="27"/>
    <x v="0"/>
  </r>
  <r>
    <x v="0"/>
    <x v="1"/>
    <x v="1"/>
    <x v="13"/>
    <x v="13"/>
    <x v="13"/>
    <x v="10"/>
    <x v="30"/>
    <x v="29"/>
    <x v="29"/>
    <x v="30"/>
    <x v="28"/>
    <x v="28"/>
    <x v="0"/>
  </r>
  <r>
    <x v="0"/>
    <x v="1"/>
    <x v="1"/>
    <x v="3"/>
    <x v="3"/>
    <x v="3"/>
    <x v="11"/>
    <x v="31"/>
    <x v="13"/>
    <x v="30"/>
    <x v="31"/>
    <x v="29"/>
    <x v="29"/>
    <x v="0"/>
  </r>
  <r>
    <x v="0"/>
    <x v="1"/>
    <x v="1"/>
    <x v="18"/>
    <x v="18"/>
    <x v="18"/>
    <x v="12"/>
    <x v="32"/>
    <x v="30"/>
    <x v="31"/>
    <x v="32"/>
    <x v="30"/>
    <x v="30"/>
    <x v="0"/>
  </r>
  <r>
    <x v="0"/>
    <x v="1"/>
    <x v="1"/>
    <x v="16"/>
    <x v="16"/>
    <x v="16"/>
    <x v="13"/>
    <x v="33"/>
    <x v="31"/>
    <x v="32"/>
    <x v="16"/>
    <x v="31"/>
    <x v="31"/>
    <x v="0"/>
  </r>
  <r>
    <x v="0"/>
    <x v="1"/>
    <x v="1"/>
    <x v="21"/>
    <x v="21"/>
    <x v="21"/>
    <x v="14"/>
    <x v="34"/>
    <x v="32"/>
    <x v="33"/>
    <x v="33"/>
    <x v="32"/>
    <x v="32"/>
    <x v="0"/>
  </r>
  <r>
    <x v="0"/>
    <x v="1"/>
    <x v="1"/>
    <x v="12"/>
    <x v="12"/>
    <x v="12"/>
    <x v="15"/>
    <x v="35"/>
    <x v="17"/>
    <x v="34"/>
    <x v="34"/>
    <x v="27"/>
    <x v="27"/>
    <x v="0"/>
  </r>
  <r>
    <x v="0"/>
    <x v="1"/>
    <x v="1"/>
    <x v="9"/>
    <x v="9"/>
    <x v="9"/>
    <x v="16"/>
    <x v="36"/>
    <x v="33"/>
    <x v="35"/>
    <x v="35"/>
    <x v="33"/>
    <x v="33"/>
    <x v="0"/>
  </r>
  <r>
    <x v="0"/>
    <x v="1"/>
    <x v="1"/>
    <x v="19"/>
    <x v="19"/>
    <x v="19"/>
    <x v="17"/>
    <x v="37"/>
    <x v="34"/>
    <x v="36"/>
    <x v="36"/>
    <x v="34"/>
    <x v="34"/>
    <x v="0"/>
  </r>
  <r>
    <x v="0"/>
    <x v="1"/>
    <x v="1"/>
    <x v="22"/>
    <x v="22"/>
    <x v="22"/>
    <x v="18"/>
    <x v="38"/>
    <x v="35"/>
    <x v="30"/>
    <x v="31"/>
    <x v="35"/>
    <x v="35"/>
    <x v="0"/>
  </r>
  <r>
    <x v="0"/>
    <x v="1"/>
    <x v="1"/>
    <x v="14"/>
    <x v="14"/>
    <x v="14"/>
    <x v="19"/>
    <x v="39"/>
    <x v="36"/>
    <x v="37"/>
    <x v="37"/>
    <x v="36"/>
    <x v="36"/>
    <x v="0"/>
  </r>
  <r>
    <x v="0"/>
    <x v="2"/>
    <x v="2"/>
    <x v="0"/>
    <x v="0"/>
    <x v="0"/>
    <x v="0"/>
    <x v="40"/>
    <x v="37"/>
    <x v="38"/>
    <x v="38"/>
    <x v="37"/>
    <x v="16"/>
    <x v="0"/>
  </r>
  <r>
    <x v="0"/>
    <x v="2"/>
    <x v="2"/>
    <x v="2"/>
    <x v="2"/>
    <x v="2"/>
    <x v="1"/>
    <x v="41"/>
    <x v="38"/>
    <x v="39"/>
    <x v="39"/>
    <x v="38"/>
    <x v="37"/>
    <x v="0"/>
  </r>
  <r>
    <x v="0"/>
    <x v="2"/>
    <x v="2"/>
    <x v="1"/>
    <x v="1"/>
    <x v="1"/>
    <x v="2"/>
    <x v="42"/>
    <x v="39"/>
    <x v="40"/>
    <x v="40"/>
    <x v="39"/>
    <x v="38"/>
    <x v="0"/>
  </r>
  <r>
    <x v="0"/>
    <x v="2"/>
    <x v="2"/>
    <x v="12"/>
    <x v="12"/>
    <x v="12"/>
    <x v="3"/>
    <x v="43"/>
    <x v="1"/>
    <x v="41"/>
    <x v="41"/>
    <x v="40"/>
    <x v="39"/>
    <x v="0"/>
  </r>
  <r>
    <x v="0"/>
    <x v="2"/>
    <x v="2"/>
    <x v="5"/>
    <x v="5"/>
    <x v="5"/>
    <x v="3"/>
    <x v="43"/>
    <x v="1"/>
    <x v="42"/>
    <x v="42"/>
    <x v="41"/>
    <x v="40"/>
    <x v="0"/>
  </r>
  <r>
    <x v="0"/>
    <x v="2"/>
    <x v="2"/>
    <x v="19"/>
    <x v="19"/>
    <x v="19"/>
    <x v="5"/>
    <x v="44"/>
    <x v="40"/>
    <x v="43"/>
    <x v="43"/>
    <x v="1"/>
    <x v="41"/>
    <x v="0"/>
  </r>
  <r>
    <x v="0"/>
    <x v="2"/>
    <x v="2"/>
    <x v="14"/>
    <x v="14"/>
    <x v="14"/>
    <x v="6"/>
    <x v="45"/>
    <x v="41"/>
    <x v="44"/>
    <x v="44"/>
    <x v="42"/>
    <x v="42"/>
    <x v="0"/>
  </r>
  <r>
    <x v="0"/>
    <x v="2"/>
    <x v="2"/>
    <x v="10"/>
    <x v="10"/>
    <x v="10"/>
    <x v="7"/>
    <x v="46"/>
    <x v="42"/>
    <x v="45"/>
    <x v="45"/>
    <x v="18"/>
    <x v="43"/>
    <x v="0"/>
  </r>
  <r>
    <x v="0"/>
    <x v="2"/>
    <x v="2"/>
    <x v="13"/>
    <x v="13"/>
    <x v="13"/>
    <x v="7"/>
    <x v="46"/>
    <x v="42"/>
    <x v="46"/>
    <x v="46"/>
    <x v="23"/>
    <x v="44"/>
    <x v="0"/>
  </r>
  <r>
    <x v="0"/>
    <x v="2"/>
    <x v="2"/>
    <x v="15"/>
    <x v="15"/>
    <x v="15"/>
    <x v="7"/>
    <x v="46"/>
    <x v="42"/>
    <x v="47"/>
    <x v="47"/>
    <x v="43"/>
    <x v="45"/>
    <x v="0"/>
  </r>
  <r>
    <x v="0"/>
    <x v="2"/>
    <x v="2"/>
    <x v="9"/>
    <x v="9"/>
    <x v="9"/>
    <x v="10"/>
    <x v="47"/>
    <x v="43"/>
    <x v="30"/>
    <x v="48"/>
    <x v="44"/>
    <x v="46"/>
    <x v="0"/>
  </r>
  <r>
    <x v="0"/>
    <x v="2"/>
    <x v="2"/>
    <x v="6"/>
    <x v="6"/>
    <x v="6"/>
    <x v="10"/>
    <x v="47"/>
    <x v="43"/>
    <x v="48"/>
    <x v="49"/>
    <x v="45"/>
    <x v="47"/>
    <x v="0"/>
  </r>
  <r>
    <x v="0"/>
    <x v="2"/>
    <x v="2"/>
    <x v="3"/>
    <x v="3"/>
    <x v="3"/>
    <x v="12"/>
    <x v="48"/>
    <x v="44"/>
    <x v="49"/>
    <x v="50"/>
    <x v="46"/>
    <x v="48"/>
    <x v="0"/>
  </r>
  <r>
    <x v="0"/>
    <x v="2"/>
    <x v="2"/>
    <x v="7"/>
    <x v="7"/>
    <x v="7"/>
    <x v="12"/>
    <x v="48"/>
    <x v="44"/>
    <x v="50"/>
    <x v="51"/>
    <x v="41"/>
    <x v="40"/>
    <x v="0"/>
  </r>
  <r>
    <x v="0"/>
    <x v="2"/>
    <x v="2"/>
    <x v="22"/>
    <x v="22"/>
    <x v="22"/>
    <x v="14"/>
    <x v="49"/>
    <x v="28"/>
    <x v="51"/>
    <x v="52"/>
    <x v="47"/>
    <x v="49"/>
    <x v="0"/>
  </r>
  <r>
    <x v="0"/>
    <x v="2"/>
    <x v="2"/>
    <x v="16"/>
    <x v="16"/>
    <x v="16"/>
    <x v="15"/>
    <x v="50"/>
    <x v="15"/>
    <x v="41"/>
    <x v="41"/>
    <x v="48"/>
    <x v="50"/>
    <x v="0"/>
  </r>
  <r>
    <x v="0"/>
    <x v="2"/>
    <x v="2"/>
    <x v="23"/>
    <x v="23"/>
    <x v="23"/>
    <x v="16"/>
    <x v="51"/>
    <x v="33"/>
    <x v="52"/>
    <x v="53"/>
    <x v="49"/>
    <x v="51"/>
    <x v="0"/>
  </r>
  <r>
    <x v="0"/>
    <x v="2"/>
    <x v="2"/>
    <x v="11"/>
    <x v="11"/>
    <x v="11"/>
    <x v="16"/>
    <x v="51"/>
    <x v="33"/>
    <x v="53"/>
    <x v="54"/>
    <x v="37"/>
    <x v="16"/>
    <x v="0"/>
  </r>
  <r>
    <x v="0"/>
    <x v="2"/>
    <x v="2"/>
    <x v="17"/>
    <x v="17"/>
    <x v="17"/>
    <x v="18"/>
    <x v="52"/>
    <x v="45"/>
    <x v="54"/>
    <x v="55"/>
    <x v="37"/>
    <x v="16"/>
    <x v="0"/>
  </r>
  <r>
    <x v="0"/>
    <x v="2"/>
    <x v="2"/>
    <x v="24"/>
    <x v="24"/>
    <x v="24"/>
    <x v="19"/>
    <x v="53"/>
    <x v="35"/>
    <x v="41"/>
    <x v="41"/>
    <x v="22"/>
    <x v="52"/>
    <x v="0"/>
  </r>
  <r>
    <x v="0"/>
    <x v="3"/>
    <x v="3"/>
    <x v="0"/>
    <x v="0"/>
    <x v="0"/>
    <x v="0"/>
    <x v="54"/>
    <x v="46"/>
    <x v="25"/>
    <x v="56"/>
    <x v="50"/>
    <x v="53"/>
    <x v="0"/>
  </r>
  <r>
    <x v="0"/>
    <x v="3"/>
    <x v="3"/>
    <x v="5"/>
    <x v="5"/>
    <x v="5"/>
    <x v="1"/>
    <x v="55"/>
    <x v="47"/>
    <x v="55"/>
    <x v="57"/>
    <x v="45"/>
    <x v="47"/>
    <x v="0"/>
  </r>
  <r>
    <x v="0"/>
    <x v="3"/>
    <x v="3"/>
    <x v="15"/>
    <x v="15"/>
    <x v="15"/>
    <x v="2"/>
    <x v="56"/>
    <x v="48"/>
    <x v="56"/>
    <x v="58"/>
    <x v="41"/>
    <x v="54"/>
    <x v="0"/>
  </r>
  <r>
    <x v="0"/>
    <x v="3"/>
    <x v="3"/>
    <x v="1"/>
    <x v="1"/>
    <x v="1"/>
    <x v="3"/>
    <x v="57"/>
    <x v="49"/>
    <x v="56"/>
    <x v="58"/>
    <x v="21"/>
    <x v="55"/>
    <x v="0"/>
  </r>
  <r>
    <x v="0"/>
    <x v="3"/>
    <x v="3"/>
    <x v="3"/>
    <x v="3"/>
    <x v="3"/>
    <x v="4"/>
    <x v="58"/>
    <x v="50"/>
    <x v="44"/>
    <x v="59"/>
    <x v="44"/>
    <x v="56"/>
    <x v="0"/>
  </r>
  <r>
    <x v="0"/>
    <x v="3"/>
    <x v="3"/>
    <x v="10"/>
    <x v="10"/>
    <x v="10"/>
    <x v="5"/>
    <x v="51"/>
    <x v="51"/>
    <x v="57"/>
    <x v="60"/>
    <x v="34"/>
    <x v="57"/>
    <x v="0"/>
  </r>
  <r>
    <x v="0"/>
    <x v="3"/>
    <x v="3"/>
    <x v="6"/>
    <x v="6"/>
    <x v="6"/>
    <x v="6"/>
    <x v="52"/>
    <x v="52"/>
    <x v="58"/>
    <x v="61"/>
    <x v="21"/>
    <x v="55"/>
    <x v="0"/>
  </r>
  <r>
    <x v="0"/>
    <x v="3"/>
    <x v="3"/>
    <x v="14"/>
    <x v="14"/>
    <x v="14"/>
    <x v="7"/>
    <x v="53"/>
    <x v="53"/>
    <x v="59"/>
    <x v="4"/>
    <x v="43"/>
    <x v="58"/>
    <x v="0"/>
  </r>
  <r>
    <x v="0"/>
    <x v="3"/>
    <x v="3"/>
    <x v="2"/>
    <x v="2"/>
    <x v="2"/>
    <x v="7"/>
    <x v="53"/>
    <x v="53"/>
    <x v="60"/>
    <x v="62"/>
    <x v="41"/>
    <x v="54"/>
    <x v="0"/>
  </r>
  <r>
    <x v="0"/>
    <x v="3"/>
    <x v="3"/>
    <x v="8"/>
    <x v="8"/>
    <x v="8"/>
    <x v="7"/>
    <x v="53"/>
    <x v="53"/>
    <x v="61"/>
    <x v="63"/>
    <x v="39"/>
    <x v="59"/>
    <x v="0"/>
  </r>
  <r>
    <x v="0"/>
    <x v="3"/>
    <x v="3"/>
    <x v="9"/>
    <x v="9"/>
    <x v="9"/>
    <x v="10"/>
    <x v="59"/>
    <x v="54"/>
    <x v="59"/>
    <x v="4"/>
    <x v="34"/>
    <x v="57"/>
    <x v="0"/>
  </r>
  <r>
    <x v="0"/>
    <x v="3"/>
    <x v="3"/>
    <x v="13"/>
    <x v="13"/>
    <x v="13"/>
    <x v="10"/>
    <x v="59"/>
    <x v="54"/>
    <x v="45"/>
    <x v="28"/>
    <x v="41"/>
    <x v="54"/>
    <x v="0"/>
  </r>
  <r>
    <x v="0"/>
    <x v="3"/>
    <x v="3"/>
    <x v="11"/>
    <x v="11"/>
    <x v="11"/>
    <x v="10"/>
    <x v="59"/>
    <x v="54"/>
    <x v="59"/>
    <x v="4"/>
    <x v="34"/>
    <x v="57"/>
    <x v="0"/>
  </r>
  <r>
    <x v="0"/>
    <x v="3"/>
    <x v="3"/>
    <x v="22"/>
    <x v="22"/>
    <x v="22"/>
    <x v="13"/>
    <x v="60"/>
    <x v="10"/>
    <x v="44"/>
    <x v="59"/>
    <x v="38"/>
    <x v="60"/>
    <x v="0"/>
  </r>
  <r>
    <x v="0"/>
    <x v="3"/>
    <x v="3"/>
    <x v="7"/>
    <x v="7"/>
    <x v="7"/>
    <x v="13"/>
    <x v="60"/>
    <x v="10"/>
    <x v="62"/>
    <x v="64"/>
    <x v="21"/>
    <x v="55"/>
    <x v="0"/>
  </r>
  <r>
    <x v="0"/>
    <x v="3"/>
    <x v="3"/>
    <x v="12"/>
    <x v="12"/>
    <x v="12"/>
    <x v="15"/>
    <x v="61"/>
    <x v="55"/>
    <x v="63"/>
    <x v="65"/>
    <x v="51"/>
    <x v="61"/>
    <x v="0"/>
  </r>
  <r>
    <x v="0"/>
    <x v="3"/>
    <x v="3"/>
    <x v="19"/>
    <x v="19"/>
    <x v="19"/>
    <x v="15"/>
    <x v="61"/>
    <x v="55"/>
    <x v="62"/>
    <x v="64"/>
    <x v="45"/>
    <x v="47"/>
    <x v="0"/>
  </r>
  <r>
    <x v="0"/>
    <x v="3"/>
    <x v="3"/>
    <x v="25"/>
    <x v="25"/>
    <x v="25"/>
    <x v="17"/>
    <x v="62"/>
    <x v="31"/>
    <x v="49"/>
    <x v="66"/>
    <x v="52"/>
    <x v="48"/>
    <x v="0"/>
  </r>
  <r>
    <x v="0"/>
    <x v="3"/>
    <x v="3"/>
    <x v="26"/>
    <x v="26"/>
    <x v="26"/>
    <x v="18"/>
    <x v="63"/>
    <x v="18"/>
    <x v="63"/>
    <x v="65"/>
    <x v="34"/>
    <x v="57"/>
    <x v="0"/>
  </r>
  <r>
    <x v="0"/>
    <x v="3"/>
    <x v="3"/>
    <x v="27"/>
    <x v="27"/>
    <x v="27"/>
    <x v="18"/>
    <x v="63"/>
    <x v="18"/>
    <x v="64"/>
    <x v="30"/>
    <x v="39"/>
    <x v="59"/>
    <x v="0"/>
  </r>
  <r>
    <x v="0"/>
    <x v="4"/>
    <x v="4"/>
    <x v="0"/>
    <x v="0"/>
    <x v="0"/>
    <x v="0"/>
    <x v="64"/>
    <x v="56"/>
    <x v="65"/>
    <x v="67"/>
    <x v="41"/>
    <x v="62"/>
    <x v="0"/>
  </r>
  <r>
    <x v="0"/>
    <x v="4"/>
    <x v="4"/>
    <x v="3"/>
    <x v="3"/>
    <x v="3"/>
    <x v="1"/>
    <x v="43"/>
    <x v="57"/>
    <x v="66"/>
    <x v="68"/>
    <x v="53"/>
    <x v="63"/>
    <x v="0"/>
  </r>
  <r>
    <x v="0"/>
    <x v="4"/>
    <x v="4"/>
    <x v="1"/>
    <x v="1"/>
    <x v="1"/>
    <x v="2"/>
    <x v="46"/>
    <x v="58"/>
    <x v="34"/>
    <x v="69"/>
    <x v="45"/>
    <x v="47"/>
    <x v="0"/>
  </r>
  <r>
    <x v="0"/>
    <x v="4"/>
    <x v="4"/>
    <x v="5"/>
    <x v="5"/>
    <x v="5"/>
    <x v="3"/>
    <x v="55"/>
    <x v="59"/>
    <x v="55"/>
    <x v="70"/>
    <x v="45"/>
    <x v="47"/>
    <x v="0"/>
  </r>
  <r>
    <x v="0"/>
    <x v="4"/>
    <x v="4"/>
    <x v="7"/>
    <x v="7"/>
    <x v="7"/>
    <x v="4"/>
    <x v="49"/>
    <x v="60"/>
    <x v="47"/>
    <x v="71"/>
    <x v="45"/>
    <x v="47"/>
    <x v="0"/>
  </r>
  <r>
    <x v="0"/>
    <x v="4"/>
    <x v="4"/>
    <x v="28"/>
    <x v="28"/>
    <x v="28"/>
    <x v="5"/>
    <x v="57"/>
    <x v="61"/>
    <x v="59"/>
    <x v="72"/>
    <x v="38"/>
    <x v="64"/>
    <x v="0"/>
  </r>
  <r>
    <x v="0"/>
    <x v="4"/>
    <x v="4"/>
    <x v="10"/>
    <x v="10"/>
    <x v="10"/>
    <x v="6"/>
    <x v="50"/>
    <x v="62"/>
    <x v="41"/>
    <x v="73"/>
    <x v="48"/>
    <x v="65"/>
    <x v="0"/>
  </r>
  <r>
    <x v="0"/>
    <x v="4"/>
    <x v="4"/>
    <x v="2"/>
    <x v="2"/>
    <x v="2"/>
    <x v="6"/>
    <x v="50"/>
    <x v="62"/>
    <x v="67"/>
    <x v="63"/>
    <x v="50"/>
    <x v="66"/>
    <x v="0"/>
  </r>
  <r>
    <x v="0"/>
    <x v="4"/>
    <x v="4"/>
    <x v="6"/>
    <x v="6"/>
    <x v="6"/>
    <x v="8"/>
    <x v="51"/>
    <x v="63"/>
    <x v="68"/>
    <x v="6"/>
    <x v="21"/>
    <x v="67"/>
    <x v="0"/>
  </r>
  <r>
    <x v="0"/>
    <x v="4"/>
    <x v="4"/>
    <x v="29"/>
    <x v="29"/>
    <x v="29"/>
    <x v="9"/>
    <x v="52"/>
    <x v="64"/>
    <x v="59"/>
    <x v="72"/>
    <x v="51"/>
    <x v="35"/>
    <x v="0"/>
  </r>
  <r>
    <x v="0"/>
    <x v="4"/>
    <x v="4"/>
    <x v="20"/>
    <x v="20"/>
    <x v="20"/>
    <x v="10"/>
    <x v="53"/>
    <x v="4"/>
    <x v="57"/>
    <x v="74"/>
    <x v="1"/>
    <x v="44"/>
    <x v="0"/>
  </r>
  <r>
    <x v="0"/>
    <x v="4"/>
    <x v="4"/>
    <x v="9"/>
    <x v="9"/>
    <x v="9"/>
    <x v="11"/>
    <x v="59"/>
    <x v="65"/>
    <x v="57"/>
    <x v="74"/>
    <x v="50"/>
    <x v="66"/>
    <x v="0"/>
  </r>
  <r>
    <x v="0"/>
    <x v="4"/>
    <x v="4"/>
    <x v="24"/>
    <x v="24"/>
    <x v="24"/>
    <x v="12"/>
    <x v="65"/>
    <x v="66"/>
    <x v="45"/>
    <x v="75"/>
    <x v="39"/>
    <x v="68"/>
    <x v="0"/>
  </r>
  <r>
    <x v="0"/>
    <x v="4"/>
    <x v="4"/>
    <x v="30"/>
    <x v="30"/>
    <x v="30"/>
    <x v="12"/>
    <x v="65"/>
    <x v="66"/>
    <x v="63"/>
    <x v="17"/>
    <x v="38"/>
    <x v="64"/>
    <x v="0"/>
  </r>
  <r>
    <x v="0"/>
    <x v="4"/>
    <x v="4"/>
    <x v="21"/>
    <x v="21"/>
    <x v="21"/>
    <x v="12"/>
    <x v="65"/>
    <x v="66"/>
    <x v="59"/>
    <x v="72"/>
    <x v="54"/>
    <x v="69"/>
    <x v="0"/>
  </r>
  <r>
    <x v="0"/>
    <x v="4"/>
    <x v="4"/>
    <x v="31"/>
    <x v="31"/>
    <x v="31"/>
    <x v="15"/>
    <x v="66"/>
    <x v="67"/>
    <x v="57"/>
    <x v="74"/>
    <x v="39"/>
    <x v="68"/>
    <x v="0"/>
  </r>
  <r>
    <x v="0"/>
    <x v="4"/>
    <x v="4"/>
    <x v="16"/>
    <x v="16"/>
    <x v="16"/>
    <x v="16"/>
    <x v="67"/>
    <x v="10"/>
    <x v="69"/>
    <x v="27"/>
    <x v="34"/>
    <x v="70"/>
    <x v="0"/>
  </r>
  <r>
    <x v="0"/>
    <x v="4"/>
    <x v="4"/>
    <x v="32"/>
    <x v="32"/>
    <x v="32"/>
    <x v="17"/>
    <x v="60"/>
    <x v="68"/>
    <x v="70"/>
    <x v="76"/>
    <x v="50"/>
    <x v="66"/>
    <x v="0"/>
  </r>
  <r>
    <x v="0"/>
    <x v="4"/>
    <x v="4"/>
    <x v="19"/>
    <x v="19"/>
    <x v="19"/>
    <x v="17"/>
    <x v="60"/>
    <x v="68"/>
    <x v="57"/>
    <x v="74"/>
    <x v="45"/>
    <x v="47"/>
    <x v="0"/>
  </r>
  <r>
    <x v="0"/>
    <x v="4"/>
    <x v="4"/>
    <x v="13"/>
    <x v="13"/>
    <x v="13"/>
    <x v="19"/>
    <x v="62"/>
    <x v="17"/>
    <x v="69"/>
    <x v="27"/>
    <x v="50"/>
    <x v="66"/>
    <x v="0"/>
  </r>
  <r>
    <x v="0"/>
    <x v="4"/>
    <x v="4"/>
    <x v="33"/>
    <x v="33"/>
    <x v="33"/>
    <x v="19"/>
    <x v="62"/>
    <x v="17"/>
    <x v="52"/>
    <x v="53"/>
    <x v="45"/>
    <x v="47"/>
    <x v="0"/>
  </r>
  <r>
    <x v="0"/>
    <x v="5"/>
    <x v="5"/>
    <x v="0"/>
    <x v="0"/>
    <x v="0"/>
    <x v="0"/>
    <x v="68"/>
    <x v="69"/>
    <x v="71"/>
    <x v="77"/>
    <x v="45"/>
    <x v="47"/>
    <x v="0"/>
  </r>
  <r>
    <x v="0"/>
    <x v="5"/>
    <x v="5"/>
    <x v="3"/>
    <x v="3"/>
    <x v="3"/>
    <x v="1"/>
    <x v="69"/>
    <x v="70"/>
    <x v="63"/>
    <x v="78"/>
    <x v="55"/>
    <x v="71"/>
    <x v="0"/>
  </r>
  <r>
    <x v="0"/>
    <x v="5"/>
    <x v="5"/>
    <x v="1"/>
    <x v="1"/>
    <x v="1"/>
    <x v="2"/>
    <x v="57"/>
    <x v="71"/>
    <x v="46"/>
    <x v="79"/>
    <x v="45"/>
    <x v="47"/>
    <x v="0"/>
  </r>
  <r>
    <x v="0"/>
    <x v="5"/>
    <x v="5"/>
    <x v="24"/>
    <x v="24"/>
    <x v="24"/>
    <x v="3"/>
    <x v="61"/>
    <x v="41"/>
    <x v="69"/>
    <x v="80"/>
    <x v="1"/>
    <x v="72"/>
    <x v="0"/>
  </r>
  <r>
    <x v="0"/>
    <x v="5"/>
    <x v="5"/>
    <x v="12"/>
    <x v="12"/>
    <x v="12"/>
    <x v="4"/>
    <x v="63"/>
    <x v="5"/>
    <x v="44"/>
    <x v="11"/>
    <x v="56"/>
    <x v="73"/>
    <x v="0"/>
  </r>
  <r>
    <x v="0"/>
    <x v="5"/>
    <x v="5"/>
    <x v="5"/>
    <x v="5"/>
    <x v="5"/>
    <x v="4"/>
    <x v="63"/>
    <x v="5"/>
    <x v="59"/>
    <x v="81"/>
    <x v="45"/>
    <x v="47"/>
    <x v="0"/>
  </r>
  <r>
    <x v="0"/>
    <x v="5"/>
    <x v="5"/>
    <x v="16"/>
    <x v="16"/>
    <x v="16"/>
    <x v="6"/>
    <x v="70"/>
    <x v="72"/>
    <x v="72"/>
    <x v="82"/>
    <x v="50"/>
    <x v="50"/>
    <x v="0"/>
  </r>
  <r>
    <x v="0"/>
    <x v="5"/>
    <x v="5"/>
    <x v="34"/>
    <x v="34"/>
    <x v="34"/>
    <x v="6"/>
    <x v="70"/>
    <x v="72"/>
    <x v="69"/>
    <x v="80"/>
    <x v="39"/>
    <x v="74"/>
    <x v="0"/>
  </r>
  <r>
    <x v="0"/>
    <x v="5"/>
    <x v="5"/>
    <x v="14"/>
    <x v="14"/>
    <x v="14"/>
    <x v="8"/>
    <x v="71"/>
    <x v="73"/>
    <x v="66"/>
    <x v="83"/>
    <x v="34"/>
    <x v="75"/>
    <x v="0"/>
  </r>
  <r>
    <x v="0"/>
    <x v="5"/>
    <x v="5"/>
    <x v="35"/>
    <x v="35"/>
    <x v="35"/>
    <x v="8"/>
    <x v="71"/>
    <x v="73"/>
    <x v="73"/>
    <x v="84"/>
    <x v="51"/>
    <x v="76"/>
    <x v="0"/>
  </r>
  <r>
    <x v="0"/>
    <x v="5"/>
    <x v="5"/>
    <x v="7"/>
    <x v="7"/>
    <x v="7"/>
    <x v="8"/>
    <x v="71"/>
    <x v="73"/>
    <x v="69"/>
    <x v="80"/>
    <x v="21"/>
    <x v="77"/>
    <x v="0"/>
  </r>
  <r>
    <x v="0"/>
    <x v="5"/>
    <x v="5"/>
    <x v="26"/>
    <x v="26"/>
    <x v="26"/>
    <x v="11"/>
    <x v="72"/>
    <x v="12"/>
    <x v="72"/>
    <x v="82"/>
    <x v="39"/>
    <x v="74"/>
    <x v="0"/>
  </r>
  <r>
    <x v="0"/>
    <x v="5"/>
    <x v="5"/>
    <x v="18"/>
    <x v="18"/>
    <x v="18"/>
    <x v="11"/>
    <x v="72"/>
    <x v="12"/>
    <x v="53"/>
    <x v="85"/>
    <x v="41"/>
    <x v="78"/>
    <x v="0"/>
  </r>
  <r>
    <x v="0"/>
    <x v="5"/>
    <x v="5"/>
    <x v="8"/>
    <x v="8"/>
    <x v="8"/>
    <x v="11"/>
    <x v="72"/>
    <x v="12"/>
    <x v="72"/>
    <x v="82"/>
    <x v="39"/>
    <x v="74"/>
    <x v="0"/>
  </r>
  <r>
    <x v="0"/>
    <x v="5"/>
    <x v="5"/>
    <x v="10"/>
    <x v="10"/>
    <x v="10"/>
    <x v="14"/>
    <x v="73"/>
    <x v="14"/>
    <x v="66"/>
    <x v="83"/>
    <x v="1"/>
    <x v="72"/>
    <x v="0"/>
  </r>
  <r>
    <x v="0"/>
    <x v="5"/>
    <x v="5"/>
    <x v="28"/>
    <x v="28"/>
    <x v="28"/>
    <x v="14"/>
    <x v="73"/>
    <x v="14"/>
    <x v="72"/>
    <x v="82"/>
    <x v="21"/>
    <x v="77"/>
    <x v="0"/>
  </r>
  <r>
    <x v="0"/>
    <x v="5"/>
    <x v="5"/>
    <x v="13"/>
    <x v="13"/>
    <x v="13"/>
    <x v="14"/>
    <x v="73"/>
    <x v="14"/>
    <x v="72"/>
    <x v="82"/>
    <x v="21"/>
    <x v="77"/>
    <x v="0"/>
  </r>
  <r>
    <x v="0"/>
    <x v="5"/>
    <x v="5"/>
    <x v="2"/>
    <x v="2"/>
    <x v="2"/>
    <x v="14"/>
    <x v="73"/>
    <x v="14"/>
    <x v="66"/>
    <x v="83"/>
    <x v="50"/>
    <x v="50"/>
    <x v="2"/>
  </r>
  <r>
    <x v="0"/>
    <x v="5"/>
    <x v="5"/>
    <x v="33"/>
    <x v="33"/>
    <x v="33"/>
    <x v="14"/>
    <x v="73"/>
    <x v="14"/>
    <x v="52"/>
    <x v="53"/>
    <x v="45"/>
    <x v="47"/>
    <x v="0"/>
  </r>
  <r>
    <x v="0"/>
    <x v="5"/>
    <x v="5"/>
    <x v="22"/>
    <x v="22"/>
    <x v="22"/>
    <x v="19"/>
    <x v="74"/>
    <x v="74"/>
    <x v="44"/>
    <x v="11"/>
    <x v="1"/>
    <x v="72"/>
    <x v="0"/>
  </r>
  <r>
    <x v="0"/>
    <x v="5"/>
    <x v="5"/>
    <x v="36"/>
    <x v="36"/>
    <x v="36"/>
    <x v="19"/>
    <x v="74"/>
    <x v="74"/>
    <x v="51"/>
    <x v="86"/>
    <x v="34"/>
    <x v="75"/>
    <x v="0"/>
  </r>
  <r>
    <x v="0"/>
    <x v="5"/>
    <x v="5"/>
    <x v="37"/>
    <x v="37"/>
    <x v="37"/>
    <x v="19"/>
    <x v="74"/>
    <x v="74"/>
    <x v="51"/>
    <x v="86"/>
    <x v="34"/>
    <x v="75"/>
    <x v="0"/>
  </r>
  <r>
    <x v="0"/>
    <x v="5"/>
    <x v="5"/>
    <x v="6"/>
    <x v="6"/>
    <x v="6"/>
    <x v="19"/>
    <x v="74"/>
    <x v="74"/>
    <x v="72"/>
    <x v="82"/>
    <x v="45"/>
    <x v="47"/>
    <x v="0"/>
  </r>
  <r>
    <x v="0"/>
    <x v="5"/>
    <x v="5"/>
    <x v="38"/>
    <x v="38"/>
    <x v="38"/>
    <x v="19"/>
    <x v="74"/>
    <x v="74"/>
    <x v="54"/>
    <x v="87"/>
    <x v="41"/>
    <x v="78"/>
    <x v="0"/>
  </r>
  <r>
    <x v="0"/>
    <x v="6"/>
    <x v="6"/>
    <x v="4"/>
    <x v="4"/>
    <x v="4"/>
    <x v="0"/>
    <x v="75"/>
    <x v="75"/>
    <x v="74"/>
    <x v="88"/>
    <x v="57"/>
    <x v="79"/>
    <x v="0"/>
  </r>
  <r>
    <x v="0"/>
    <x v="6"/>
    <x v="6"/>
    <x v="39"/>
    <x v="39"/>
    <x v="39"/>
    <x v="1"/>
    <x v="76"/>
    <x v="76"/>
    <x v="75"/>
    <x v="89"/>
    <x v="58"/>
    <x v="80"/>
    <x v="0"/>
  </r>
  <r>
    <x v="0"/>
    <x v="6"/>
    <x v="6"/>
    <x v="0"/>
    <x v="0"/>
    <x v="0"/>
    <x v="2"/>
    <x v="77"/>
    <x v="77"/>
    <x v="76"/>
    <x v="90"/>
    <x v="56"/>
    <x v="12"/>
    <x v="0"/>
  </r>
  <r>
    <x v="0"/>
    <x v="6"/>
    <x v="6"/>
    <x v="1"/>
    <x v="1"/>
    <x v="1"/>
    <x v="3"/>
    <x v="78"/>
    <x v="78"/>
    <x v="77"/>
    <x v="91"/>
    <x v="45"/>
    <x v="47"/>
    <x v="0"/>
  </r>
  <r>
    <x v="0"/>
    <x v="6"/>
    <x v="6"/>
    <x v="6"/>
    <x v="6"/>
    <x v="6"/>
    <x v="3"/>
    <x v="78"/>
    <x v="78"/>
    <x v="71"/>
    <x v="92"/>
    <x v="39"/>
    <x v="81"/>
    <x v="0"/>
  </r>
  <r>
    <x v="0"/>
    <x v="6"/>
    <x v="6"/>
    <x v="8"/>
    <x v="8"/>
    <x v="8"/>
    <x v="5"/>
    <x v="79"/>
    <x v="79"/>
    <x v="48"/>
    <x v="93"/>
    <x v="1"/>
    <x v="82"/>
    <x v="0"/>
  </r>
  <r>
    <x v="0"/>
    <x v="6"/>
    <x v="6"/>
    <x v="2"/>
    <x v="2"/>
    <x v="2"/>
    <x v="6"/>
    <x v="47"/>
    <x v="28"/>
    <x v="78"/>
    <x v="45"/>
    <x v="51"/>
    <x v="83"/>
    <x v="0"/>
  </r>
  <r>
    <x v="0"/>
    <x v="6"/>
    <x v="6"/>
    <x v="10"/>
    <x v="10"/>
    <x v="10"/>
    <x v="7"/>
    <x v="80"/>
    <x v="31"/>
    <x v="41"/>
    <x v="94"/>
    <x v="44"/>
    <x v="84"/>
    <x v="0"/>
  </r>
  <r>
    <x v="0"/>
    <x v="6"/>
    <x v="6"/>
    <x v="40"/>
    <x v="40"/>
    <x v="40"/>
    <x v="8"/>
    <x v="55"/>
    <x v="80"/>
    <x v="53"/>
    <x v="3"/>
    <x v="59"/>
    <x v="85"/>
    <x v="0"/>
  </r>
  <r>
    <x v="0"/>
    <x v="6"/>
    <x v="6"/>
    <x v="7"/>
    <x v="7"/>
    <x v="7"/>
    <x v="9"/>
    <x v="56"/>
    <x v="81"/>
    <x v="56"/>
    <x v="95"/>
    <x v="41"/>
    <x v="86"/>
    <x v="0"/>
  </r>
  <r>
    <x v="0"/>
    <x v="6"/>
    <x v="6"/>
    <x v="9"/>
    <x v="9"/>
    <x v="9"/>
    <x v="10"/>
    <x v="81"/>
    <x v="82"/>
    <x v="62"/>
    <x v="96"/>
    <x v="23"/>
    <x v="87"/>
    <x v="2"/>
  </r>
  <r>
    <x v="0"/>
    <x v="6"/>
    <x v="6"/>
    <x v="19"/>
    <x v="19"/>
    <x v="19"/>
    <x v="11"/>
    <x v="58"/>
    <x v="83"/>
    <x v="56"/>
    <x v="95"/>
    <x v="45"/>
    <x v="47"/>
    <x v="0"/>
  </r>
  <r>
    <x v="0"/>
    <x v="6"/>
    <x v="6"/>
    <x v="3"/>
    <x v="3"/>
    <x v="3"/>
    <x v="12"/>
    <x v="50"/>
    <x v="84"/>
    <x v="54"/>
    <x v="97"/>
    <x v="6"/>
    <x v="35"/>
    <x v="0"/>
  </r>
  <r>
    <x v="0"/>
    <x v="6"/>
    <x v="6"/>
    <x v="35"/>
    <x v="35"/>
    <x v="35"/>
    <x v="13"/>
    <x v="51"/>
    <x v="85"/>
    <x v="64"/>
    <x v="14"/>
    <x v="22"/>
    <x v="88"/>
    <x v="0"/>
  </r>
  <r>
    <x v="0"/>
    <x v="6"/>
    <x v="6"/>
    <x v="14"/>
    <x v="14"/>
    <x v="14"/>
    <x v="14"/>
    <x v="52"/>
    <x v="86"/>
    <x v="69"/>
    <x v="34"/>
    <x v="22"/>
    <x v="88"/>
    <x v="0"/>
  </r>
  <r>
    <x v="0"/>
    <x v="6"/>
    <x v="6"/>
    <x v="16"/>
    <x v="16"/>
    <x v="16"/>
    <x v="14"/>
    <x v="52"/>
    <x v="86"/>
    <x v="41"/>
    <x v="94"/>
    <x v="38"/>
    <x v="30"/>
    <x v="0"/>
  </r>
  <r>
    <x v="0"/>
    <x v="6"/>
    <x v="6"/>
    <x v="11"/>
    <x v="11"/>
    <x v="11"/>
    <x v="14"/>
    <x v="52"/>
    <x v="86"/>
    <x v="53"/>
    <x v="3"/>
    <x v="48"/>
    <x v="89"/>
    <x v="0"/>
  </r>
  <r>
    <x v="0"/>
    <x v="6"/>
    <x v="6"/>
    <x v="38"/>
    <x v="38"/>
    <x v="38"/>
    <x v="14"/>
    <x v="52"/>
    <x v="86"/>
    <x v="45"/>
    <x v="98"/>
    <x v="1"/>
    <x v="82"/>
    <x v="0"/>
  </r>
  <r>
    <x v="0"/>
    <x v="6"/>
    <x v="6"/>
    <x v="21"/>
    <x v="21"/>
    <x v="21"/>
    <x v="18"/>
    <x v="59"/>
    <x v="87"/>
    <x v="69"/>
    <x v="34"/>
    <x v="56"/>
    <x v="12"/>
    <x v="0"/>
  </r>
  <r>
    <x v="0"/>
    <x v="6"/>
    <x v="6"/>
    <x v="18"/>
    <x v="18"/>
    <x v="18"/>
    <x v="19"/>
    <x v="65"/>
    <x v="88"/>
    <x v="63"/>
    <x v="99"/>
    <x v="38"/>
    <x v="30"/>
    <x v="0"/>
  </r>
  <r>
    <x v="0"/>
    <x v="6"/>
    <x v="6"/>
    <x v="41"/>
    <x v="41"/>
    <x v="41"/>
    <x v="19"/>
    <x v="65"/>
    <x v="88"/>
    <x v="30"/>
    <x v="100"/>
    <x v="1"/>
    <x v="82"/>
    <x v="0"/>
  </r>
  <r>
    <x v="0"/>
    <x v="7"/>
    <x v="7"/>
    <x v="0"/>
    <x v="0"/>
    <x v="0"/>
    <x v="0"/>
    <x v="48"/>
    <x v="89"/>
    <x v="79"/>
    <x v="101"/>
    <x v="21"/>
    <x v="90"/>
    <x v="0"/>
  </r>
  <r>
    <x v="0"/>
    <x v="7"/>
    <x v="7"/>
    <x v="1"/>
    <x v="1"/>
    <x v="1"/>
    <x v="1"/>
    <x v="58"/>
    <x v="90"/>
    <x v="56"/>
    <x v="102"/>
    <x v="45"/>
    <x v="47"/>
    <x v="0"/>
  </r>
  <r>
    <x v="0"/>
    <x v="7"/>
    <x v="7"/>
    <x v="2"/>
    <x v="2"/>
    <x v="2"/>
    <x v="2"/>
    <x v="51"/>
    <x v="91"/>
    <x v="67"/>
    <x v="103"/>
    <x v="39"/>
    <x v="91"/>
    <x v="2"/>
  </r>
  <r>
    <x v="0"/>
    <x v="7"/>
    <x v="7"/>
    <x v="10"/>
    <x v="10"/>
    <x v="10"/>
    <x v="3"/>
    <x v="53"/>
    <x v="92"/>
    <x v="41"/>
    <x v="104"/>
    <x v="22"/>
    <x v="92"/>
    <x v="0"/>
  </r>
  <r>
    <x v="0"/>
    <x v="7"/>
    <x v="7"/>
    <x v="19"/>
    <x v="19"/>
    <x v="19"/>
    <x v="3"/>
    <x v="53"/>
    <x v="92"/>
    <x v="58"/>
    <x v="105"/>
    <x v="45"/>
    <x v="47"/>
    <x v="0"/>
  </r>
  <r>
    <x v="0"/>
    <x v="7"/>
    <x v="7"/>
    <x v="3"/>
    <x v="3"/>
    <x v="3"/>
    <x v="5"/>
    <x v="60"/>
    <x v="93"/>
    <x v="49"/>
    <x v="106"/>
    <x v="37"/>
    <x v="93"/>
    <x v="0"/>
  </r>
  <r>
    <x v="0"/>
    <x v="7"/>
    <x v="7"/>
    <x v="24"/>
    <x v="24"/>
    <x v="24"/>
    <x v="5"/>
    <x v="60"/>
    <x v="93"/>
    <x v="62"/>
    <x v="107"/>
    <x v="21"/>
    <x v="90"/>
    <x v="0"/>
  </r>
  <r>
    <x v="0"/>
    <x v="7"/>
    <x v="7"/>
    <x v="12"/>
    <x v="12"/>
    <x v="12"/>
    <x v="7"/>
    <x v="61"/>
    <x v="94"/>
    <x v="72"/>
    <x v="108"/>
    <x v="34"/>
    <x v="94"/>
    <x v="0"/>
  </r>
  <r>
    <x v="0"/>
    <x v="7"/>
    <x v="7"/>
    <x v="9"/>
    <x v="9"/>
    <x v="9"/>
    <x v="7"/>
    <x v="61"/>
    <x v="94"/>
    <x v="72"/>
    <x v="108"/>
    <x v="34"/>
    <x v="94"/>
    <x v="0"/>
  </r>
  <r>
    <x v="0"/>
    <x v="7"/>
    <x v="7"/>
    <x v="5"/>
    <x v="5"/>
    <x v="5"/>
    <x v="7"/>
    <x v="61"/>
    <x v="94"/>
    <x v="62"/>
    <x v="107"/>
    <x v="45"/>
    <x v="47"/>
    <x v="0"/>
  </r>
  <r>
    <x v="0"/>
    <x v="7"/>
    <x v="7"/>
    <x v="14"/>
    <x v="14"/>
    <x v="14"/>
    <x v="10"/>
    <x v="62"/>
    <x v="43"/>
    <x v="54"/>
    <x v="109"/>
    <x v="51"/>
    <x v="95"/>
    <x v="0"/>
  </r>
  <r>
    <x v="0"/>
    <x v="7"/>
    <x v="7"/>
    <x v="7"/>
    <x v="7"/>
    <x v="7"/>
    <x v="10"/>
    <x v="62"/>
    <x v="43"/>
    <x v="59"/>
    <x v="110"/>
    <x v="21"/>
    <x v="90"/>
    <x v="0"/>
  </r>
  <r>
    <x v="0"/>
    <x v="7"/>
    <x v="7"/>
    <x v="20"/>
    <x v="20"/>
    <x v="20"/>
    <x v="12"/>
    <x v="71"/>
    <x v="28"/>
    <x v="41"/>
    <x v="104"/>
    <x v="39"/>
    <x v="91"/>
    <x v="0"/>
  </r>
  <r>
    <x v="0"/>
    <x v="7"/>
    <x v="7"/>
    <x v="6"/>
    <x v="6"/>
    <x v="6"/>
    <x v="12"/>
    <x v="71"/>
    <x v="28"/>
    <x v="69"/>
    <x v="111"/>
    <x v="21"/>
    <x v="90"/>
    <x v="0"/>
  </r>
  <r>
    <x v="0"/>
    <x v="7"/>
    <x v="7"/>
    <x v="16"/>
    <x v="16"/>
    <x v="16"/>
    <x v="14"/>
    <x v="73"/>
    <x v="80"/>
    <x v="44"/>
    <x v="112"/>
    <x v="54"/>
    <x v="96"/>
    <x v="0"/>
  </r>
  <r>
    <x v="0"/>
    <x v="7"/>
    <x v="7"/>
    <x v="18"/>
    <x v="18"/>
    <x v="18"/>
    <x v="14"/>
    <x v="73"/>
    <x v="80"/>
    <x v="66"/>
    <x v="113"/>
    <x v="1"/>
    <x v="16"/>
    <x v="0"/>
  </r>
  <r>
    <x v="0"/>
    <x v="7"/>
    <x v="7"/>
    <x v="42"/>
    <x v="42"/>
    <x v="42"/>
    <x v="14"/>
    <x v="73"/>
    <x v="80"/>
    <x v="63"/>
    <x v="114"/>
    <x v="41"/>
    <x v="97"/>
    <x v="0"/>
  </r>
  <r>
    <x v="0"/>
    <x v="7"/>
    <x v="7"/>
    <x v="8"/>
    <x v="8"/>
    <x v="8"/>
    <x v="14"/>
    <x v="73"/>
    <x v="80"/>
    <x v="41"/>
    <x v="104"/>
    <x v="45"/>
    <x v="47"/>
    <x v="0"/>
  </r>
  <r>
    <x v="0"/>
    <x v="7"/>
    <x v="7"/>
    <x v="43"/>
    <x v="43"/>
    <x v="43"/>
    <x v="18"/>
    <x v="74"/>
    <x v="34"/>
    <x v="63"/>
    <x v="114"/>
    <x v="39"/>
    <x v="91"/>
    <x v="0"/>
  </r>
  <r>
    <x v="0"/>
    <x v="7"/>
    <x v="7"/>
    <x v="30"/>
    <x v="30"/>
    <x v="30"/>
    <x v="18"/>
    <x v="74"/>
    <x v="34"/>
    <x v="73"/>
    <x v="115"/>
    <x v="54"/>
    <x v="96"/>
    <x v="0"/>
  </r>
  <r>
    <x v="0"/>
    <x v="7"/>
    <x v="7"/>
    <x v="13"/>
    <x v="13"/>
    <x v="13"/>
    <x v="18"/>
    <x v="74"/>
    <x v="34"/>
    <x v="54"/>
    <x v="109"/>
    <x v="41"/>
    <x v="97"/>
    <x v="0"/>
  </r>
  <r>
    <x v="0"/>
    <x v="7"/>
    <x v="7"/>
    <x v="34"/>
    <x v="34"/>
    <x v="34"/>
    <x v="18"/>
    <x v="74"/>
    <x v="34"/>
    <x v="73"/>
    <x v="115"/>
    <x v="54"/>
    <x v="96"/>
    <x v="0"/>
  </r>
  <r>
    <x v="0"/>
    <x v="8"/>
    <x v="8"/>
    <x v="0"/>
    <x v="0"/>
    <x v="0"/>
    <x v="0"/>
    <x v="32"/>
    <x v="95"/>
    <x v="80"/>
    <x v="116"/>
    <x v="38"/>
    <x v="28"/>
    <x v="0"/>
  </r>
  <r>
    <x v="0"/>
    <x v="8"/>
    <x v="8"/>
    <x v="1"/>
    <x v="1"/>
    <x v="1"/>
    <x v="1"/>
    <x v="82"/>
    <x v="96"/>
    <x v="33"/>
    <x v="117"/>
    <x v="45"/>
    <x v="47"/>
    <x v="0"/>
  </r>
  <r>
    <x v="0"/>
    <x v="8"/>
    <x v="8"/>
    <x v="2"/>
    <x v="2"/>
    <x v="2"/>
    <x v="2"/>
    <x v="83"/>
    <x v="97"/>
    <x v="81"/>
    <x v="118"/>
    <x v="34"/>
    <x v="62"/>
    <x v="0"/>
  </r>
  <r>
    <x v="0"/>
    <x v="8"/>
    <x v="8"/>
    <x v="3"/>
    <x v="3"/>
    <x v="3"/>
    <x v="3"/>
    <x v="84"/>
    <x v="98"/>
    <x v="57"/>
    <x v="12"/>
    <x v="40"/>
    <x v="98"/>
    <x v="0"/>
  </r>
  <r>
    <x v="0"/>
    <x v="8"/>
    <x v="8"/>
    <x v="6"/>
    <x v="6"/>
    <x v="6"/>
    <x v="4"/>
    <x v="85"/>
    <x v="43"/>
    <x v="81"/>
    <x v="118"/>
    <x v="21"/>
    <x v="99"/>
    <x v="0"/>
  </r>
  <r>
    <x v="0"/>
    <x v="8"/>
    <x v="8"/>
    <x v="8"/>
    <x v="8"/>
    <x v="8"/>
    <x v="5"/>
    <x v="43"/>
    <x v="99"/>
    <x v="82"/>
    <x v="60"/>
    <x v="34"/>
    <x v="62"/>
    <x v="0"/>
  </r>
  <r>
    <x v="0"/>
    <x v="8"/>
    <x v="8"/>
    <x v="7"/>
    <x v="7"/>
    <x v="7"/>
    <x v="6"/>
    <x v="44"/>
    <x v="7"/>
    <x v="42"/>
    <x v="119"/>
    <x v="39"/>
    <x v="100"/>
    <x v="0"/>
  </r>
  <r>
    <x v="0"/>
    <x v="8"/>
    <x v="8"/>
    <x v="11"/>
    <x v="11"/>
    <x v="11"/>
    <x v="7"/>
    <x v="78"/>
    <x v="72"/>
    <x v="61"/>
    <x v="96"/>
    <x v="47"/>
    <x v="101"/>
    <x v="0"/>
  </r>
  <r>
    <x v="0"/>
    <x v="8"/>
    <x v="8"/>
    <x v="16"/>
    <x v="16"/>
    <x v="16"/>
    <x v="8"/>
    <x v="86"/>
    <x v="100"/>
    <x v="56"/>
    <x v="120"/>
    <x v="5"/>
    <x v="35"/>
    <x v="0"/>
  </r>
  <r>
    <x v="0"/>
    <x v="8"/>
    <x v="8"/>
    <x v="13"/>
    <x v="13"/>
    <x v="13"/>
    <x v="8"/>
    <x v="86"/>
    <x v="100"/>
    <x v="55"/>
    <x v="121"/>
    <x v="37"/>
    <x v="102"/>
    <x v="0"/>
  </r>
  <r>
    <x v="0"/>
    <x v="8"/>
    <x v="8"/>
    <x v="24"/>
    <x v="24"/>
    <x v="24"/>
    <x v="10"/>
    <x v="87"/>
    <x v="101"/>
    <x v="83"/>
    <x v="9"/>
    <x v="56"/>
    <x v="2"/>
    <x v="0"/>
  </r>
  <r>
    <x v="0"/>
    <x v="8"/>
    <x v="8"/>
    <x v="10"/>
    <x v="10"/>
    <x v="10"/>
    <x v="11"/>
    <x v="79"/>
    <x v="102"/>
    <x v="47"/>
    <x v="85"/>
    <x v="22"/>
    <x v="103"/>
    <x v="0"/>
  </r>
  <r>
    <x v="0"/>
    <x v="8"/>
    <x v="8"/>
    <x v="20"/>
    <x v="20"/>
    <x v="20"/>
    <x v="12"/>
    <x v="45"/>
    <x v="30"/>
    <x v="56"/>
    <x v="120"/>
    <x v="52"/>
    <x v="104"/>
    <x v="0"/>
  </r>
  <r>
    <x v="0"/>
    <x v="8"/>
    <x v="8"/>
    <x v="18"/>
    <x v="18"/>
    <x v="18"/>
    <x v="12"/>
    <x v="45"/>
    <x v="30"/>
    <x v="68"/>
    <x v="87"/>
    <x v="20"/>
    <x v="105"/>
    <x v="0"/>
  </r>
  <r>
    <x v="0"/>
    <x v="8"/>
    <x v="8"/>
    <x v="5"/>
    <x v="5"/>
    <x v="5"/>
    <x v="12"/>
    <x v="45"/>
    <x v="30"/>
    <x v="84"/>
    <x v="122"/>
    <x v="45"/>
    <x v="47"/>
    <x v="0"/>
  </r>
  <r>
    <x v="0"/>
    <x v="8"/>
    <x v="8"/>
    <x v="21"/>
    <x v="21"/>
    <x v="21"/>
    <x v="12"/>
    <x v="45"/>
    <x v="30"/>
    <x v="78"/>
    <x v="123"/>
    <x v="22"/>
    <x v="103"/>
    <x v="0"/>
  </r>
  <r>
    <x v="0"/>
    <x v="8"/>
    <x v="8"/>
    <x v="9"/>
    <x v="9"/>
    <x v="9"/>
    <x v="16"/>
    <x v="88"/>
    <x v="103"/>
    <x v="47"/>
    <x v="85"/>
    <x v="51"/>
    <x v="106"/>
    <x v="0"/>
  </r>
  <r>
    <x v="0"/>
    <x v="8"/>
    <x v="8"/>
    <x v="4"/>
    <x v="4"/>
    <x v="4"/>
    <x v="17"/>
    <x v="47"/>
    <x v="104"/>
    <x v="68"/>
    <x v="87"/>
    <x v="52"/>
    <x v="104"/>
    <x v="0"/>
  </r>
  <r>
    <x v="0"/>
    <x v="8"/>
    <x v="8"/>
    <x v="44"/>
    <x v="44"/>
    <x v="44"/>
    <x v="18"/>
    <x v="89"/>
    <x v="32"/>
    <x v="61"/>
    <x v="96"/>
    <x v="37"/>
    <x v="102"/>
    <x v="0"/>
  </r>
  <r>
    <x v="0"/>
    <x v="8"/>
    <x v="8"/>
    <x v="12"/>
    <x v="12"/>
    <x v="12"/>
    <x v="19"/>
    <x v="48"/>
    <x v="105"/>
    <x v="45"/>
    <x v="124"/>
    <x v="20"/>
    <x v="105"/>
    <x v="0"/>
  </r>
  <r>
    <x v="0"/>
    <x v="8"/>
    <x v="8"/>
    <x v="35"/>
    <x v="35"/>
    <x v="35"/>
    <x v="19"/>
    <x v="48"/>
    <x v="105"/>
    <x v="62"/>
    <x v="54"/>
    <x v="6"/>
    <x v="107"/>
    <x v="0"/>
  </r>
  <r>
    <x v="0"/>
    <x v="9"/>
    <x v="9"/>
    <x v="0"/>
    <x v="0"/>
    <x v="0"/>
    <x v="0"/>
    <x v="90"/>
    <x v="37"/>
    <x v="85"/>
    <x v="125"/>
    <x v="38"/>
    <x v="108"/>
    <x v="0"/>
  </r>
  <r>
    <x v="0"/>
    <x v="9"/>
    <x v="9"/>
    <x v="1"/>
    <x v="1"/>
    <x v="1"/>
    <x v="1"/>
    <x v="91"/>
    <x v="106"/>
    <x v="35"/>
    <x v="126"/>
    <x v="45"/>
    <x v="47"/>
    <x v="0"/>
  </r>
  <r>
    <x v="0"/>
    <x v="9"/>
    <x v="9"/>
    <x v="3"/>
    <x v="3"/>
    <x v="3"/>
    <x v="2"/>
    <x v="92"/>
    <x v="107"/>
    <x v="30"/>
    <x v="127"/>
    <x v="60"/>
    <x v="109"/>
    <x v="0"/>
  </r>
  <r>
    <x v="0"/>
    <x v="9"/>
    <x v="9"/>
    <x v="35"/>
    <x v="35"/>
    <x v="35"/>
    <x v="2"/>
    <x v="92"/>
    <x v="107"/>
    <x v="34"/>
    <x v="128"/>
    <x v="61"/>
    <x v="25"/>
    <x v="0"/>
  </r>
  <r>
    <x v="0"/>
    <x v="9"/>
    <x v="9"/>
    <x v="9"/>
    <x v="9"/>
    <x v="9"/>
    <x v="4"/>
    <x v="41"/>
    <x v="108"/>
    <x v="39"/>
    <x v="129"/>
    <x v="38"/>
    <x v="108"/>
    <x v="0"/>
  </r>
  <r>
    <x v="0"/>
    <x v="9"/>
    <x v="9"/>
    <x v="30"/>
    <x v="30"/>
    <x v="30"/>
    <x v="5"/>
    <x v="44"/>
    <x v="3"/>
    <x v="45"/>
    <x v="130"/>
    <x v="62"/>
    <x v="64"/>
    <x v="0"/>
  </r>
  <r>
    <x v="0"/>
    <x v="9"/>
    <x v="9"/>
    <x v="10"/>
    <x v="10"/>
    <x v="10"/>
    <x v="6"/>
    <x v="93"/>
    <x v="65"/>
    <x v="30"/>
    <x v="127"/>
    <x v="55"/>
    <x v="110"/>
    <x v="0"/>
  </r>
  <r>
    <x v="0"/>
    <x v="9"/>
    <x v="9"/>
    <x v="7"/>
    <x v="7"/>
    <x v="7"/>
    <x v="6"/>
    <x v="93"/>
    <x v="65"/>
    <x v="34"/>
    <x v="128"/>
    <x v="41"/>
    <x v="7"/>
    <x v="0"/>
  </r>
  <r>
    <x v="0"/>
    <x v="9"/>
    <x v="9"/>
    <x v="14"/>
    <x v="14"/>
    <x v="14"/>
    <x v="8"/>
    <x v="45"/>
    <x v="109"/>
    <x v="64"/>
    <x v="17"/>
    <x v="47"/>
    <x v="111"/>
    <x v="0"/>
  </r>
  <r>
    <x v="0"/>
    <x v="9"/>
    <x v="9"/>
    <x v="2"/>
    <x v="2"/>
    <x v="2"/>
    <x v="8"/>
    <x v="45"/>
    <x v="109"/>
    <x v="56"/>
    <x v="19"/>
    <x v="52"/>
    <x v="37"/>
    <x v="0"/>
  </r>
  <r>
    <x v="0"/>
    <x v="9"/>
    <x v="9"/>
    <x v="16"/>
    <x v="16"/>
    <x v="16"/>
    <x v="10"/>
    <x v="69"/>
    <x v="110"/>
    <x v="64"/>
    <x v="17"/>
    <x v="5"/>
    <x v="13"/>
    <x v="0"/>
  </r>
  <r>
    <x v="0"/>
    <x v="9"/>
    <x v="9"/>
    <x v="8"/>
    <x v="8"/>
    <x v="8"/>
    <x v="10"/>
    <x v="69"/>
    <x v="110"/>
    <x v="86"/>
    <x v="45"/>
    <x v="51"/>
    <x v="112"/>
    <x v="0"/>
  </r>
  <r>
    <x v="0"/>
    <x v="9"/>
    <x v="9"/>
    <x v="18"/>
    <x v="18"/>
    <x v="18"/>
    <x v="12"/>
    <x v="80"/>
    <x v="111"/>
    <x v="41"/>
    <x v="131"/>
    <x v="44"/>
    <x v="113"/>
    <x v="0"/>
  </r>
  <r>
    <x v="0"/>
    <x v="9"/>
    <x v="9"/>
    <x v="17"/>
    <x v="17"/>
    <x v="17"/>
    <x v="12"/>
    <x v="80"/>
    <x v="111"/>
    <x v="53"/>
    <x v="132"/>
    <x v="63"/>
    <x v="94"/>
    <x v="0"/>
  </r>
  <r>
    <x v="0"/>
    <x v="9"/>
    <x v="9"/>
    <x v="13"/>
    <x v="13"/>
    <x v="13"/>
    <x v="14"/>
    <x v="55"/>
    <x v="14"/>
    <x v="86"/>
    <x v="45"/>
    <x v="34"/>
    <x v="114"/>
    <x v="0"/>
  </r>
  <r>
    <x v="0"/>
    <x v="9"/>
    <x v="9"/>
    <x v="6"/>
    <x v="6"/>
    <x v="6"/>
    <x v="14"/>
    <x v="55"/>
    <x v="14"/>
    <x v="55"/>
    <x v="133"/>
    <x v="45"/>
    <x v="47"/>
    <x v="0"/>
  </r>
  <r>
    <x v="0"/>
    <x v="9"/>
    <x v="9"/>
    <x v="22"/>
    <x v="22"/>
    <x v="22"/>
    <x v="16"/>
    <x v="81"/>
    <x v="45"/>
    <x v="59"/>
    <x v="134"/>
    <x v="52"/>
    <x v="37"/>
    <x v="0"/>
  </r>
  <r>
    <x v="0"/>
    <x v="9"/>
    <x v="9"/>
    <x v="32"/>
    <x v="32"/>
    <x v="32"/>
    <x v="16"/>
    <x v="81"/>
    <x v="45"/>
    <x v="67"/>
    <x v="135"/>
    <x v="34"/>
    <x v="114"/>
    <x v="0"/>
  </r>
  <r>
    <x v="0"/>
    <x v="9"/>
    <x v="9"/>
    <x v="24"/>
    <x v="24"/>
    <x v="24"/>
    <x v="18"/>
    <x v="57"/>
    <x v="112"/>
    <x v="57"/>
    <x v="136"/>
    <x v="56"/>
    <x v="115"/>
    <x v="0"/>
  </r>
  <r>
    <x v="0"/>
    <x v="9"/>
    <x v="9"/>
    <x v="45"/>
    <x v="45"/>
    <x v="45"/>
    <x v="18"/>
    <x v="57"/>
    <x v="112"/>
    <x v="52"/>
    <x v="53"/>
    <x v="39"/>
    <x v="5"/>
    <x v="0"/>
  </r>
  <r>
    <x v="0"/>
    <x v="10"/>
    <x v="10"/>
    <x v="11"/>
    <x v="11"/>
    <x v="11"/>
    <x v="0"/>
    <x v="51"/>
    <x v="19"/>
    <x v="45"/>
    <x v="137"/>
    <x v="54"/>
    <x v="116"/>
    <x v="0"/>
  </r>
  <r>
    <x v="0"/>
    <x v="10"/>
    <x v="10"/>
    <x v="0"/>
    <x v="0"/>
    <x v="0"/>
    <x v="1"/>
    <x v="53"/>
    <x v="113"/>
    <x v="58"/>
    <x v="138"/>
    <x v="45"/>
    <x v="47"/>
    <x v="0"/>
  </r>
  <r>
    <x v="0"/>
    <x v="10"/>
    <x v="10"/>
    <x v="3"/>
    <x v="3"/>
    <x v="3"/>
    <x v="2"/>
    <x v="60"/>
    <x v="114"/>
    <x v="51"/>
    <x v="139"/>
    <x v="48"/>
    <x v="117"/>
    <x v="0"/>
  </r>
  <r>
    <x v="0"/>
    <x v="10"/>
    <x v="10"/>
    <x v="1"/>
    <x v="1"/>
    <x v="1"/>
    <x v="2"/>
    <x v="60"/>
    <x v="114"/>
    <x v="62"/>
    <x v="140"/>
    <x v="21"/>
    <x v="118"/>
    <x v="0"/>
  </r>
  <r>
    <x v="0"/>
    <x v="10"/>
    <x v="10"/>
    <x v="35"/>
    <x v="35"/>
    <x v="35"/>
    <x v="4"/>
    <x v="70"/>
    <x v="115"/>
    <x v="72"/>
    <x v="141"/>
    <x v="50"/>
    <x v="119"/>
    <x v="0"/>
  </r>
  <r>
    <x v="0"/>
    <x v="10"/>
    <x v="10"/>
    <x v="13"/>
    <x v="13"/>
    <x v="13"/>
    <x v="5"/>
    <x v="72"/>
    <x v="116"/>
    <x v="69"/>
    <x v="142"/>
    <x v="45"/>
    <x v="47"/>
    <x v="0"/>
  </r>
  <r>
    <x v="0"/>
    <x v="10"/>
    <x v="10"/>
    <x v="8"/>
    <x v="8"/>
    <x v="8"/>
    <x v="5"/>
    <x v="72"/>
    <x v="116"/>
    <x v="69"/>
    <x v="142"/>
    <x v="45"/>
    <x v="47"/>
    <x v="0"/>
  </r>
  <r>
    <x v="0"/>
    <x v="10"/>
    <x v="10"/>
    <x v="45"/>
    <x v="45"/>
    <x v="45"/>
    <x v="5"/>
    <x v="72"/>
    <x v="116"/>
    <x v="52"/>
    <x v="53"/>
    <x v="21"/>
    <x v="118"/>
    <x v="0"/>
  </r>
  <r>
    <x v="0"/>
    <x v="10"/>
    <x v="10"/>
    <x v="14"/>
    <x v="14"/>
    <x v="14"/>
    <x v="8"/>
    <x v="73"/>
    <x v="117"/>
    <x v="63"/>
    <x v="143"/>
    <x v="41"/>
    <x v="120"/>
    <x v="0"/>
  </r>
  <r>
    <x v="0"/>
    <x v="10"/>
    <x v="10"/>
    <x v="12"/>
    <x v="12"/>
    <x v="12"/>
    <x v="9"/>
    <x v="74"/>
    <x v="53"/>
    <x v="73"/>
    <x v="144"/>
    <x v="54"/>
    <x v="116"/>
    <x v="0"/>
  </r>
  <r>
    <x v="0"/>
    <x v="10"/>
    <x v="10"/>
    <x v="2"/>
    <x v="2"/>
    <x v="2"/>
    <x v="9"/>
    <x v="74"/>
    <x v="53"/>
    <x v="54"/>
    <x v="145"/>
    <x v="41"/>
    <x v="120"/>
    <x v="0"/>
  </r>
  <r>
    <x v="0"/>
    <x v="10"/>
    <x v="10"/>
    <x v="28"/>
    <x v="28"/>
    <x v="28"/>
    <x v="11"/>
    <x v="94"/>
    <x v="28"/>
    <x v="51"/>
    <x v="139"/>
    <x v="1"/>
    <x v="121"/>
    <x v="0"/>
  </r>
  <r>
    <x v="0"/>
    <x v="10"/>
    <x v="10"/>
    <x v="21"/>
    <x v="21"/>
    <x v="21"/>
    <x v="11"/>
    <x v="94"/>
    <x v="28"/>
    <x v="66"/>
    <x v="95"/>
    <x v="39"/>
    <x v="122"/>
    <x v="0"/>
  </r>
  <r>
    <x v="0"/>
    <x v="10"/>
    <x v="10"/>
    <x v="10"/>
    <x v="10"/>
    <x v="10"/>
    <x v="13"/>
    <x v="95"/>
    <x v="118"/>
    <x v="44"/>
    <x v="27"/>
    <x v="39"/>
    <x v="122"/>
    <x v="0"/>
  </r>
  <r>
    <x v="0"/>
    <x v="10"/>
    <x v="10"/>
    <x v="46"/>
    <x v="46"/>
    <x v="46"/>
    <x v="13"/>
    <x v="95"/>
    <x v="118"/>
    <x v="73"/>
    <x v="144"/>
    <x v="41"/>
    <x v="120"/>
    <x v="0"/>
  </r>
  <r>
    <x v="0"/>
    <x v="10"/>
    <x v="10"/>
    <x v="9"/>
    <x v="9"/>
    <x v="9"/>
    <x v="13"/>
    <x v="95"/>
    <x v="118"/>
    <x v="44"/>
    <x v="27"/>
    <x v="39"/>
    <x v="122"/>
    <x v="0"/>
  </r>
  <r>
    <x v="0"/>
    <x v="10"/>
    <x v="10"/>
    <x v="22"/>
    <x v="22"/>
    <x v="22"/>
    <x v="16"/>
    <x v="96"/>
    <x v="112"/>
    <x v="87"/>
    <x v="52"/>
    <x v="1"/>
    <x v="121"/>
    <x v="0"/>
  </r>
  <r>
    <x v="0"/>
    <x v="10"/>
    <x v="10"/>
    <x v="31"/>
    <x v="31"/>
    <x v="31"/>
    <x v="16"/>
    <x v="96"/>
    <x v="112"/>
    <x v="51"/>
    <x v="139"/>
    <x v="41"/>
    <x v="120"/>
    <x v="0"/>
  </r>
  <r>
    <x v="0"/>
    <x v="10"/>
    <x v="10"/>
    <x v="43"/>
    <x v="43"/>
    <x v="43"/>
    <x v="16"/>
    <x v="96"/>
    <x v="112"/>
    <x v="44"/>
    <x v="27"/>
    <x v="21"/>
    <x v="118"/>
    <x v="0"/>
  </r>
  <r>
    <x v="0"/>
    <x v="10"/>
    <x v="10"/>
    <x v="36"/>
    <x v="36"/>
    <x v="36"/>
    <x v="16"/>
    <x v="96"/>
    <x v="112"/>
    <x v="73"/>
    <x v="144"/>
    <x v="39"/>
    <x v="122"/>
    <x v="0"/>
  </r>
  <r>
    <x v="0"/>
    <x v="10"/>
    <x v="10"/>
    <x v="47"/>
    <x v="47"/>
    <x v="47"/>
    <x v="16"/>
    <x v="96"/>
    <x v="112"/>
    <x v="87"/>
    <x v="52"/>
    <x v="1"/>
    <x v="121"/>
    <x v="0"/>
  </r>
  <r>
    <x v="0"/>
    <x v="10"/>
    <x v="10"/>
    <x v="37"/>
    <x v="37"/>
    <x v="37"/>
    <x v="16"/>
    <x v="96"/>
    <x v="112"/>
    <x v="51"/>
    <x v="139"/>
    <x v="41"/>
    <x v="120"/>
    <x v="0"/>
  </r>
  <r>
    <x v="0"/>
    <x v="10"/>
    <x v="10"/>
    <x v="30"/>
    <x v="30"/>
    <x v="30"/>
    <x v="16"/>
    <x v="96"/>
    <x v="112"/>
    <x v="73"/>
    <x v="144"/>
    <x v="39"/>
    <x v="122"/>
    <x v="0"/>
  </r>
  <r>
    <x v="0"/>
    <x v="10"/>
    <x v="10"/>
    <x v="48"/>
    <x v="48"/>
    <x v="48"/>
    <x v="16"/>
    <x v="96"/>
    <x v="112"/>
    <x v="66"/>
    <x v="95"/>
    <x v="45"/>
    <x v="47"/>
    <x v="0"/>
  </r>
  <r>
    <x v="0"/>
    <x v="10"/>
    <x v="10"/>
    <x v="17"/>
    <x v="17"/>
    <x v="17"/>
    <x v="16"/>
    <x v="96"/>
    <x v="112"/>
    <x v="87"/>
    <x v="52"/>
    <x v="50"/>
    <x v="119"/>
    <x v="0"/>
  </r>
  <r>
    <x v="0"/>
    <x v="11"/>
    <x v="11"/>
    <x v="3"/>
    <x v="3"/>
    <x v="3"/>
    <x v="0"/>
    <x v="96"/>
    <x v="56"/>
    <x v="52"/>
    <x v="53"/>
    <x v="54"/>
    <x v="123"/>
    <x v="0"/>
  </r>
  <r>
    <x v="0"/>
    <x v="11"/>
    <x v="11"/>
    <x v="49"/>
    <x v="49"/>
    <x v="49"/>
    <x v="1"/>
    <x v="97"/>
    <x v="119"/>
    <x v="51"/>
    <x v="146"/>
    <x v="21"/>
    <x v="124"/>
    <x v="0"/>
  </r>
  <r>
    <x v="0"/>
    <x v="11"/>
    <x v="11"/>
    <x v="50"/>
    <x v="50"/>
    <x v="50"/>
    <x v="1"/>
    <x v="97"/>
    <x v="119"/>
    <x v="49"/>
    <x v="147"/>
    <x v="21"/>
    <x v="124"/>
    <x v="2"/>
  </r>
  <r>
    <x v="0"/>
    <x v="11"/>
    <x v="11"/>
    <x v="1"/>
    <x v="1"/>
    <x v="1"/>
    <x v="1"/>
    <x v="97"/>
    <x v="119"/>
    <x v="73"/>
    <x v="148"/>
    <x v="45"/>
    <x v="47"/>
    <x v="0"/>
  </r>
  <r>
    <x v="0"/>
    <x v="11"/>
    <x v="11"/>
    <x v="51"/>
    <x v="51"/>
    <x v="51"/>
    <x v="4"/>
    <x v="98"/>
    <x v="120"/>
    <x v="51"/>
    <x v="146"/>
    <x v="45"/>
    <x v="47"/>
    <x v="0"/>
  </r>
  <r>
    <x v="0"/>
    <x v="11"/>
    <x v="11"/>
    <x v="26"/>
    <x v="26"/>
    <x v="26"/>
    <x v="4"/>
    <x v="98"/>
    <x v="120"/>
    <x v="51"/>
    <x v="146"/>
    <x v="45"/>
    <x v="47"/>
    <x v="0"/>
  </r>
  <r>
    <x v="0"/>
    <x v="11"/>
    <x v="11"/>
    <x v="24"/>
    <x v="24"/>
    <x v="24"/>
    <x v="4"/>
    <x v="98"/>
    <x v="120"/>
    <x v="49"/>
    <x v="147"/>
    <x v="45"/>
    <x v="47"/>
    <x v="2"/>
  </r>
  <r>
    <x v="0"/>
    <x v="11"/>
    <x v="11"/>
    <x v="30"/>
    <x v="30"/>
    <x v="30"/>
    <x v="4"/>
    <x v="98"/>
    <x v="120"/>
    <x v="49"/>
    <x v="147"/>
    <x v="21"/>
    <x v="124"/>
    <x v="0"/>
  </r>
  <r>
    <x v="0"/>
    <x v="11"/>
    <x v="11"/>
    <x v="2"/>
    <x v="2"/>
    <x v="2"/>
    <x v="4"/>
    <x v="98"/>
    <x v="120"/>
    <x v="51"/>
    <x v="146"/>
    <x v="45"/>
    <x v="47"/>
    <x v="0"/>
  </r>
  <r>
    <x v="0"/>
    <x v="11"/>
    <x v="11"/>
    <x v="52"/>
    <x v="52"/>
    <x v="52"/>
    <x v="4"/>
    <x v="98"/>
    <x v="120"/>
    <x v="49"/>
    <x v="147"/>
    <x v="21"/>
    <x v="124"/>
    <x v="0"/>
  </r>
  <r>
    <x v="0"/>
    <x v="11"/>
    <x v="11"/>
    <x v="10"/>
    <x v="10"/>
    <x v="10"/>
    <x v="10"/>
    <x v="99"/>
    <x v="121"/>
    <x v="87"/>
    <x v="29"/>
    <x v="21"/>
    <x v="124"/>
    <x v="0"/>
  </r>
  <r>
    <x v="0"/>
    <x v="11"/>
    <x v="11"/>
    <x v="53"/>
    <x v="53"/>
    <x v="53"/>
    <x v="10"/>
    <x v="99"/>
    <x v="121"/>
    <x v="52"/>
    <x v="53"/>
    <x v="39"/>
    <x v="125"/>
    <x v="0"/>
  </r>
  <r>
    <x v="0"/>
    <x v="11"/>
    <x v="11"/>
    <x v="12"/>
    <x v="12"/>
    <x v="12"/>
    <x v="10"/>
    <x v="99"/>
    <x v="121"/>
    <x v="49"/>
    <x v="147"/>
    <x v="45"/>
    <x v="47"/>
    <x v="0"/>
  </r>
  <r>
    <x v="0"/>
    <x v="11"/>
    <x v="11"/>
    <x v="54"/>
    <x v="54"/>
    <x v="54"/>
    <x v="10"/>
    <x v="99"/>
    <x v="121"/>
    <x v="87"/>
    <x v="29"/>
    <x v="21"/>
    <x v="124"/>
    <x v="0"/>
  </r>
  <r>
    <x v="0"/>
    <x v="11"/>
    <x v="11"/>
    <x v="39"/>
    <x v="39"/>
    <x v="39"/>
    <x v="10"/>
    <x v="99"/>
    <x v="121"/>
    <x v="49"/>
    <x v="147"/>
    <x v="45"/>
    <x v="47"/>
    <x v="0"/>
  </r>
  <r>
    <x v="0"/>
    <x v="11"/>
    <x v="11"/>
    <x v="4"/>
    <x v="4"/>
    <x v="4"/>
    <x v="10"/>
    <x v="99"/>
    <x v="121"/>
    <x v="87"/>
    <x v="29"/>
    <x v="21"/>
    <x v="124"/>
    <x v="0"/>
  </r>
  <r>
    <x v="0"/>
    <x v="11"/>
    <x v="11"/>
    <x v="20"/>
    <x v="20"/>
    <x v="20"/>
    <x v="10"/>
    <x v="99"/>
    <x v="121"/>
    <x v="49"/>
    <x v="147"/>
    <x v="45"/>
    <x v="47"/>
    <x v="0"/>
  </r>
  <r>
    <x v="0"/>
    <x v="11"/>
    <x v="11"/>
    <x v="37"/>
    <x v="37"/>
    <x v="37"/>
    <x v="10"/>
    <x v="99"/>
    <x v="121"/>
    <x v="87"/>
    <x v="29"/>
    <x v="21"/>
    <x v="124"/>
    <x v="0"/>
  </r>
  <r>
    <x v="0"/>
    <x v="11"/>
    <x v="11"/>
    <x v="13"/>
    <x v="13"/>
    <x v="13"/>
    <x v="10"/>
    <x v="99"/>
    <x v="121"/>
    <x v="49"/>
    <x v="147"/>
    <x v="45"/>
    <x v="47"/>
    <x v="0"/>
  </r>
  <r>
    <x v="0"/>
    <x v="11"/>
    <x v="11"/>
    <x v="17"/>
    <x v="17"/>
    <x v="17"/>
    <x v="10"/>
    <x v="99"/>
    <x v="121"/>
    <x v="49"/>
    <x v="147"/>
    <x v="45"/>
    <x v="47"/>
    <x v="0"/>
  </r>
  <r>
    <x v="0"/>
    <x v="11"/>
    <x v="11"/>
    <x v="42"/>
    <x v="42"/>
    <x v="42"/>
    <x v="10"/>
    <x v="99"/>
    <x v="121"/>
    <x v="87"/>
    <x v="29"/>
    <x v="21"/>
    <x v="124"/>
    <x v="0"/>
  </r>
  <r>
    <x v="0"/>
    <x v="11"/>
    <x v="11"/>
    <x v="7"/>
    <x v="7"/>
    <x v="7"/>
    <x v="10"/>
    <x v="99"/>
    <x v="121"/>
    <x v="87"/>
    <x v="29"/>
    <x v="21"/>
    <x v="124"/>
    <x v="0"/>
  </r>
  <r>
    <x v="0"/>
    <x v="11"/>
    <x v="11"/>
    <x v="34"/>
    <x v="34"/>
    <x v="34"/>
    <x v="10"/>
    <x v="99"/>
    <x v="121"/>
    <x v="49"/>
    <x v="147"/>
    <x v="45"/>
    <x v="47"/>
    <x v="0"/>
  </r>
  <r>
    <x v="0"/>
    <x v="11"/>
    <x v="11"/>
    <x v="0"/>
    <x v="0"/>
    <x v="0"/>
    <x v="10"/>
    <x v="99"/>
    <x v="121"/>
    <x v="49"/>
    <x v="147"/>
    <x v="45"/>
    <x v="47"/>
    <x v="0"/>
  </r>
  <r>
    <x v="0"/>
    <x v="11"/>
    <x v="11"/>
    <x v="45"/>
    <x v="45"/>
    <x v="45"/>
    <x v="10"/>
    <x v="99"/>
    <x v="121"/>
    <x v="52"/>
    <x v="53"/>
    <x v="45"/>
    <x v="47"/>
    <x v="0"/>
  </r>
  <r>
    <x v="0"/>
    <x v="11"/>
    <x v="11"/>
    <x v="55"/>
    <x v="55"/>
    <x v="55"/>
    <x v="10"/>
    <x v="99"/>
    <x v="121"/>
    <x v="87"/>
    <x v="29"/>
    <x v="45"/>
    <x v="47"/>
    <x v="2"/>
  </r>
  <r>
    <x v="0"/>
    <x v="12"/>
    <x v="12"/>
    <x v="0"/>
    <x v="0"/>
    <x v="0"/>
    <x v="0"/>
    <x v="71"/>
    <x v="122"/>
    <x v="64"/>
    <x v="149"/>
    <x v="45"/>
    <x v="47"/>
    <x v="0"/>
  </r>
  <r>
    <x v="0"/>
    <x v="12"/>
    <x v="12"/>
    <x v="3"/>
    <x v="3"/>
    <x v="3"/>
    <x v="1"/>
    <x v="73"/>
    <x v="123"/>
    <x v="52"/>
    <x v="53"/>
    <x v="23"/>
    <x v="126"/>
    <x v="0"/>
  </r>
  <r>
    <x v="0"/>
    <x v="12"/>
    <x v="12"/>
    <x v="8"/>
    <x v="8"/>
    <x v="8"/>
    <x v="2"/>
    <x v="100"/>
    <x v="124"/>
    <x v="63"/>
    <x v="150"/>
    <x v="21"/>
    <x v="108"/>
    <x v="0"/>
  </r>
  <r>
    <x v="0"/>
    <x v="12"/>
    <x v="12"/>
    <x v="15"/>
    <x v="15"/>
    <x v="15"/>
    <x v="3"/>
    <x v="94"/>
    <x v="125"/>
    <x v="63"/>
    <x v="150"/>
    <x v="45"/>
    <x v="47"/>
    <x v="0"/>
  </r>
  <r>
    <x v="0"/>
    <x v="12"/>
    <x v="12"/>
    <x v="2"/>
    <x v="2"/>
    <x v="2"/>
    <x v="3"/>
    <x v="94"/>
    <x v="125"/>
    <x v="54"/>
    <x v="151"/>
    <x v="21"/>
    <x v="108"/>
    <x v="0"/>
  </r>
  <r>
    <x v="0"/>
    <x v="12"/>
    <x v="12"/>
    <x v="6"/>
    <x v="6"/>
    <x v="6"/>
    <x v="5"/>
    <x v="95"/>
    <x v="126"/>
    <x v="54"/>
    <x v="151"/>
    <x v="45"/>
    <x v="47"/>
    <x v="0"/>
  </r>
  <r>
    <x v="0"/>
    <x v="12"/>
    <x v="12"/>
    <x v="51"/>
    <x v="51"/>
    <x v="51"/>
    <x v="6"/>
    <x v="96"/>
    <x v="127"/>
    <x v="66"/>
    <x v="152"/>
    <x v="45"/>
    <x v="47"/>
    <x v="0"/>
  </r>
  <r>
    <x v="0"/>
    <x v="12"/>
    <x v="12"/>
    <x v="12"/>
    <x v="12"/>
    <x v="12"/>
    <x v="6"/>
    <x v="96"/>
    <x v="127"/>
    <x v="73"/>
    <x v="153"/>
    <x v="39"/>
    <x v="127"/>
    <x v="0"/>
  </r>
  <r>
    <x v="0"/>
    <x v="12"/>
    <x v="12"/>
    <x v="42"/>
    <x v="42"/>
    <x v="42"/>
    <x v="6"/>
    <x v="96"/>
    <x v="127"/>
    <x v="44"/>
    <x v="154"/>
    <x v="21"/>
    <x v="108"/>
    <x v="0"/>
  </r>
  <r>
    <x v="0"/>
    <x v="12"/>
    <x v="12"/>
    <x v="31"/>
    <x v="31"/>
    <x v="31"/>
    <x v="9"/>
    <x v="101"/>
    <x v="128"/>
    <x v="73"/>
    <x v="153"/>
    <x v="21"/>
    <x v="108"/>
    <x v="0"/>
  </r>
  <r>
    <x v="0"/>
    <x v="12"/>
    <x v="12"/>
    <x v="9"/>
    <x v="9"/>
    <x v="9"/>
    <x v="9"/>
    <x v="101"/>
    <x v="128"/>
    <x v="73"/>
    <x v="153"/>
    <x v="21"/>
    <x v="108"/>
    <x v="0"/>
  </r>
  <r>
    <x v="0"/>
    <x v="12"/>
    <x v="12"/>
    <x v="1"/>
    <x v="1"/>
    <x v="1"/>
    <x v="9"/>
    <x v="101"/>
    <x v="128"/>
    <x v="44"/>
    <x v="154"/>
    <x v="45"/>
    <x v="47"/>
    <x v="0"/>
  </r>
  <r>
    <x v="0"/>
    <x v="12"/>
    <x v="12"/>
    <x v="33"/>
    <x v="33"/>
    <x v="33"/>
    <x v="9"/>
    <x v="101"/>
    <x v="128"/>
    <x v="52"/>
    <x v="53"/>
    <x v="45"/>
    <x v="47"/>
    <x v="0"/>
  </r>
  <r>
    <x v="0"/>
    <x v="12"/>
    <x v="12"/>
    <x v="22"/>
    <x v="22"/>
    <x v="22"/>
    <x v="13"/>
    <x v="97"/>
    <x v="129"/>
    <x v="87"/>
    <x v="155"/>
    <x v="41"/>
    <x v="128"/>
    <x v="0"/>
  </r>
  <r>
    <x v="0"/>
    <x v="12"/>
    <x v="12"/>
    <x v="56"/>
    <x v="56"/>
    <x v="56"/>
    <x v="13"/>
    <x v="97"/>
    <x v="129"/>
    <x v="73"/>
    <x v="153"/>
    <x v="45"/>
    <x v="47"/>
    <x v="0"/>
  </r>
  <r>
    <x v="0"/>
    <x v="12"/>
    <x v="12"/>
    <x v="14"/>
    <x v="14"/>
    <x v="14"/>
    <x v="13"/>
    <x v="97"/>
    <x v="129"/>
    <x v="52"/>
    <x v="53"/>
    <x v="50"/>
    <x v="129"/>
    <x v="0"/>
  </r>
  <r>
    <x v="0"/>
    <x v="12"/>
    <x v="12"/>
    <x v="20"/>
    <x v="20"/>
    <x v="20"/>
    <x v="13"/>
    <x v="97"/>
    <x v="129"/>
    <x v="51"/>
    <x v="156"/>
    <x v="21"/>
    <x v="108"/>
    <x v="0"/>
  </r>
  <r>
    <x v="0"/>
    <x v="12"/>
    <x v="12"/>
    <x v="26"/>
    <x v="26"/>
    <x v="26"/>
    <x v="13"/>
    <x v="97"/>
    <x v="129"/>
    <x v="73"/>
    <x v="153"/>
    <x v="45"/>
    <x v="47"/>
    <x v="0"/>
  </r>
  <r>
    <x v="0"/>
    <x v="12"/>
    <x v="12"/>
    <x v="18"/>
    <x v="18"/>
    <x v="18"/>
    <x v="13"/>
    <x v="97"/>
    <x v="129"/>
    <x v="51"/>
    <x v="156"/>
    <x v="21"/>
    <x v="108"/>
    <x v="0"/>
  </r>
  <r>
    <x v="0"/>
    <x v="12"/>
    <x v="12"/>
    <x v="30"/>
    <x v="30"/>
    <x v="30"/>
    <x v="13"/>
    <x v="97"/>
    <x v="129"/>
    <x v="87"/>
    <x v="155"/>
    <x v="41"/>
    <x v="128"/>
    <x v="0"/>
  </r>
  <r>
    <x v="0"/>
    <x v="12"/>
    <x v="12"/>
    <x v="52"/>
    <x v="52"/>
    <x v="52"/>
    <x v="13"/>
    <x v="97"/>
    <x v="129"/>
    <x v="73"/>
    <x v="153"/>
    <x v="45"/>
    <x v="47"/>
    <x v="0"/>
  </r>
  <r>
    <x v="0"/>
    <x v="12"/>
    <x v="12"/>
    <x v="41"/>
    <x v="41"/>
    <x v="41"/>
    <x v="13"/>
    <x v="97"/>
    <x v="129"/>
    <x v="73"/>
    <x v="153"/>
    <x v="45"/>
    <x v="47"/>
    <x v="0"/>
  </r>
  <r>
    <x v="0"/>
    <x v="12"/>
    <x v="12"/>
    <x v="57"/>
    <x v="57"/>
    <x v="57"/>
    <x v="13"/>
    <x v="97"/>
    <x v="129"/>
    <x v="52"/>
    <x v="53"/>
    <x v="50"/>
    <x v="129"/>
    <x v="0"/>
  </r>
  <r>
    <x v="0"/>
    <x v="13"/>
    <x v="13"/>
    <x v="0"/>
    <x v="0"/>
    <x v="0"/>
    <x v="0"/>
    <x v="50"/>
    <x v="130"/>
    <x v="88"/>
    <x v="157"/>
    <x v="45"/>
    <x v="47"/>
    <x v="0"/>
  </r>
  <r>
    <x v="0"/>
    <x v="13"/>
    <x v="13"/>
    <x v="15"/>
    <x v="15"/>
    <x v="15"/>
    <x v="1"/>
    <x v="51"/>
    <x v="131"/>
    <x v="60"/>
    <x v="158"/>
    <x v="1"/>
    <x v="130"/>
    <x v="0"/>
  </r>
  <r>
    <x v="0"/>
    <x v="13"/>
    <x v="13"/>
    <x v="3"/>
    <x v="3"/>
    <x v="3"/>
    <x v="2"/>
    <x v="52"/>
    <x v="132"/>
    <x v="51"/>
    <x v="3"/>
    <x v="5"/>
    <x v="131"/>
    <x v="0"/>
  </r>
  <r>
    <x v="0"/>
    <x v="13"/>
    <x v="13"/>
    <x v="9"/>
    <x v="9"/>
    <x v="9"/>
    <x v="3"/>
    <x v="65"/>
    <x v="133"/>
    <x v="30"/>
    <x v="159"/>
    <x v="1"/>
    <x v="130"/>
    <x v="0"/>
  </r>
  <r>
    <x v="0"/>
    <x v="13"/>
    <x v="13"/>
    <x v="4"/>
    <x v="4"/>
    <x v="4"/>
    <x v="4"/>
    <x v="66"/>
    <x v="134"/>
    <x v="70"/>
    <x v="160"/>
    <x v="54"/>
    <x v="132"/>
    <x v="0"/>
  </r>
  <r>
    <x v="0"/>
    <x v="13"/>
    <x v="13"/>
    <x v="1"/>
    <x v="1"/>
    <x v="1"/>
    <x v="4"/>
    <x v="66"/>
    <x v="134"/>
    <x v="60"/>
    <x v="158"/>
    <x v="45"/>
    <x v="47"/>
    <x v="0"/>
  </r>
  <r>
    <x v="0"/>
    <x v="13"/>
    <x v="13"/>
    <x v="30"/>
    <x v="30"/>
    <x v="30"/>
    <x v="6"/>
    <x v="67"/>
    <x v="135"/>
    <x v="41"/>
    <x v="161"/>
    <x v="43"/>
    <x v="128"/>
    <x v="0"/>
  </r>
  <r>
    <x v="0"/>
    <x v="13"/>
    <x v="13"/>
    <x v="10"/>
    <x v="10"/>
    <x v="10"/>
    <x v="7"/>
    <x v="60"/>
    <x v="40"/>
    <x v="59"/>
    <x v="162"/>
    <x v="41"/>
    <x v="133"/>
    <x v="0"/>
  </r>
  <r>
    <x v="0"/>
    <x v="13"/>
    <x v="13"/>
    <x v="12"/>
    <x v="12"/>
    <x v="12"/>
    <x v="7"/>
    <x v="60"/>
    <x v="40"/>
    <x v="69"/>
    <x v="75"/>
    <x v="54"/>
    <x v="132"/>
    <x v="0"/>
  </r>
  <r>
    <x v="0"/>
    <x v="13"/>
    <x v="13"/>
    <x v="58"/>
    <x v="58"/>
    <x v="58"/>
    <x v="9"/>
    <x v="63"/>
    <x v="136"/>
    <x v="59"/>
    <x v="162"/>
    <x v="45"/>
    <x v="47"/>
    <x v="0"/>
  </r>
  <r>
    <x v="0"/>
    <x v="13"/>
    <x v="13"/>
    <x v="18"/>
    <x v="18"/>
    <x v="18"/>
    <x v="10"/>
    <x v="70"/>
    <x v="137"/>
    <x v="63"/>
    <x v="163"/>
    <x v="54"/>
    <x v="132"/>
    <x v="0"/>
  </r>
  <r>
    <x v="0"/>
    <x v="13"/>
    <x v="13"/>
    <x v="51"/>
    <x v="51"/>
    <x v="51"/>
    <x v="11"/>
    <x v="71"/>
    <x v="5"/>
    <x v="64"/>
    <x v="119"/>
    <x v="45"/>
    <x v="47"/>
    <x v="0"/>
  </r>
  <r>
    <x v="0"/>
    <x v="13"/>
    <x v="13"/>
    <x v="59"/>
    <x v="59"/>
    <x v="59"/>
    <x v="11"/>
    <x v="71"/>
    <x v="5"/>
    <x v="41"/>
    <x v="161"/>
    <x v="39"/>
    <x v="134"/>
    <x v="0"/>
  </r>
  <r>
    <x v="0"/>
    <x v="13"/>
    <x v="13"/>
    <x v="14"/>
    <x v="14"/>
    <x v="14"/>
    <x v="13"/>
    <x v="73"/>
    <x v="138"/>
    <x v="72"/>
    <x v="164"/>
    <x v="21"/>
    <x v="135"/>
    <x v="0"/>
  </r>
  <r>
    <x v="0"/>
    <x v="13"/>
    <x v="13"/>
    <x v="60"/>
    <x v="60"/>
    <x v="60"/>
    <x v="13"/>
    <x v="73"/>
    <x v="138"/>
    <x v="44"/>
    <x v="165"/>
    <x v="54"/>
    <x v="132"/>
    <x v="0"/>
  </r>
  <r>
    <x v="0"/>
    <x v="13"/>
    <x v="13"/>
    <x v="6"/>
    <x v="6"/>
    <x v="6"/>
    <x v="13"/>
    <x v="73"/>
    <x v="138"/>
    <x v="41"/>
    <x v="161"/>
    <x v="45"/>
    <x v="47"/>
    <x v="0"/>
  </r>
  <r>
    <x v="0"/>
    <x v="13"/>
    <x v="13"/>
    <x v="2"/>
    <x v="2"/>
    <x v="2"/>
    <x v="16"/>
    <x v="74"/>
    <x v="139"/>
    <x v="53"/>
    <x v="166"/>
    <x v="21"/>
    <x v="135"/>
    <x v="0"/>
  </r>
  <r>
    <x v="0"/>
    <x v="13"/>
    <x v="13"/>
    <x v="21"/>
    <x v="21"/>
    <x v="21"/>
    <x v="16"/>
    <x v="74"/>
    <x v="139"/>
    <x v="63"/>
    <x v="163"/>
    <x v="39"/>
    <x v="134"/>
    <x v="0"/>
  </r>
  <r>
    <x v="0"/>
    <x v="13"/>
    <x v="13"/>
    <x v="43"/>
    <x v="43"/>
    <x v="43"/>
    <x v="18"/>
    <x v="100"/>
    <x v="33"/>
    <x v="54"/>
    <x v="136"/>
    <x v="39"/>
    <x v="134"/>
    <x v="0"/>
  </r>
  <r>
    <x v="0"/>
    <x v="13"/>
    <x v="13"/>
    <x v="17"/>
    <x v="17"/>
    <x v="17"/>
    <x v="18"/>
    <x v="100"/>
    <x v="33"/>
    <x v="51"/>
    <x v="3"/>
    <x v="54"/>
    <x v="132"/>
    <x v="0"/>
  </r>
  <r>
    <x v="0"/>
    <x v="13"/>
    <x v="13"/>
    <x v="8"/>
    <x v="8"/>
    <x v="8"/>
    <x v="18"/>
    <x v="100"/>
    <x v="33"/>
    <x v="54"/>
    <x v="136"/>
    <x v="39"/>
    <x v="134"/>
    <x v="0"/>
  </r>
  <r>
    <x v="0"/>
    <x v="14"/>
    <x v="14"/>
    <x v="15"/>
    <x v="15"/>
    <x v="15"/>
    <x v="0"/>
    <x v="102"/>
    <x v="140"/>
    <x v="83"/>
    <x v="167"/>
    <x v="21"/>
    <x v="33"/>
    <x v="0"/>
  </r>
  <r>
    <x v="0"/>
    <x v="14"/>
    <x v="14"/>
    <x v="0"/>
    <x v="0"/>
    <x v="0"/>
    <x v="1"/>
    <x v="63"/>
    <x v="141"/>
    <x v="59"/>
    <x v="168"/>
    <x v="45"/>
    <x v="47"/>
    <x v="0"/>
  </r>
  <r>
    <x v="0"/>
    <x v="14"/>
    <x v="14"/>
    <x v="3"/>
    <x v="3"/>
    <x v="3"/>
    <x v="2"/>
    <x v="100"/>
    <x v="142"/>
    <x v="52"/>
    <x v="53"/>
    <x v="51"/>
    <x v="136"/>
    <x v="0"/>
  </r>
  <r>
    <x v="0"/>
    <x v="14"/>
    <x v="14"/>
    <x v="12"/>
    <x v="12"/>
    <x v="12"/>
    <x v="2"/>
    <x v="100"/>
    <x v="142"/>
    <x v="49"/>
    <x v="169"/>
    <x v="34"/>
    <x v="137"/>
    <x v="0"/>
  </r>
  <r>
    <x v="0"/>
    <x v="14"/>
    <x v="14"/>
    <x v="1"/>
    <x v="1"/>
    <x v="1"/>
    <x v="4"/>
    <x v="95"/>
    <x v="143"/>
    <x v="54"/>
    <x v="105"/>
    <x v="45"/>
    <x v="47"/>
    <x v="0"/>
  </r>
  <r>
    <x v="0"/>
    <x v="14"/>
    <x v="14"/>
    <x v="33"/>
    <x v="33"/>
    <x v="33"/>
    <x v="5"/>
    <x v="96"/>
    <x v="51"/>
    <x v="52"/>
    <x v="53"/>
    <x v="45"/>
    <x v="47"/>
    <x v="0"/>
  </r>
  <r>
    <x v="0"/>
    <x v="14"/>
    <x v="14"/>
    <x v="38"/>
    <x v="38"/>
    <x v="38"/>
    <x v="5"/>
    <x v="96"/>
    <x v="51"/>
    <x v="51"/>
    <x v="170"/>
    <x v="41"/>
    <x v="138"/>
    <x v="0"/>
  </r>
  <r>
    <x v="0"/>
    <x v="14"/>
    <x v="14"/>
    <x v="61"/>
    <x v="61"/>
    <x v="61"/>
    <x v="7"/>
    <x v="101"/>
    <x v="65"/>
    <x v="51"/>
    <x v="170"/>
    <x v="39"/>
    <x v="139"/>
    <x v="0"/>
  </r>
  <r>
    <x v="0"/>
    <x v="14"/>
    <x v="14"/>
    <x v="42"/>
    <x v="42"/>
    <x v="42"/>
    <x v="7"/>
    <x v="101"/>
    <x v="65"/>
    <x v="51"/>
    <x v="170"/>
    <x v="39"/>
    <x v="139"/>
    <x v="0"/>
  </r>
  <r>
    <x v="0"/>
    <x v="14"/>
    <x v="14"/>
    <x v="10"/>
    <x v="10"/>
    <x v="10"/>
    <x v="9"/>
    <x v="97"/>
    <x v="144"/>
    <x v="51"/>
    <x v="170"/>
    <x v="21"/>
    <x v="33"/>
    <x v="0"/>
  </r>
  <r>
    <x v="0"/>
    <x v="14"/>
    <x v="14"/>
    <x v="43"/>
    <x v="43"/>
    <x v="43"/>
    <x v="9"/>
    <x v="97"/>
    <x v="144"/>
    <x v="49"/>
    <x v="169"/>
    <x v="39"/>
    <x v="139"/>
    <x v="0"/>
  </r>
  <r>
    <x v="0"/>
    <x v="14"/>
    <x v="14"/>
    <x v="23"/>
    <x v="23"/>
    <x v="23"/>
    <x v="9"/>
    <x v="97"/>
    <x v="144"/>
    <x v="52"/>
    <x v="53"/>
    <x v="50"/>
    <x v="140"/>
    <x v="0"/>
  </r>
  <r>
    <x v="0"/>
    <x v="14"/>
    <x v="14"/>
    <x v="62"/>
    <x v="62"/>
    <x v="62"/>
    <x v="9"/>
    <x v="97"/>
    <x v="144"/>
    <x v="87"/>
    <x v="171"/>
    <x v="41"/>
    <x v="138"/>
    <x v="0"/>
  </r>
  <r>
    <x v="0"/>
    <x v="14"/>
    <x v="14"/>
    <x v="9"/>
    <x v="9"/>
    <x v="9"/>
    <x v="9"/>
    <x v="97"/>
    <x v="144"/>
    <x v="51"/>
    <x v="170"/>
    <x v="21"/>
    <x v="33"/>
    <x v="0"/>
  </r>
  <r>
    <x v="0"/>
    <x v="14"/>
    <x v="14"/>
    <x v="37"/>
    <x v="37"/>
    <x v="37"/>
    <x v="9"/>
    <x v="97"/>
    <x v="144"/>
    <x v="87"/>
    <x v="171"/>
    <x v="41"/>
    <x v="138"/>
    <x v="0"/>
  </r>
  <r>
    <x v="0"/>
    <x v="14"/>
    <x v="14"/>
    <x v="19"/>
    <x v="19"/>
    <x v="19"/>
    <x v="9"/>
    <x v="97"/>
    <x v="144"/>
    <x v="49"/>
    <x v="169"/>
    <x v="39"/>
    <x v="139"/>
    <x v="0"/>
  </r>
  <r>
    <x v="0"/>
    <x v="14"/>
    <x v="14"/>
    <x v="27"/>
    <x v="27"/>
    <x v="27"/>
    <x v="9"/>
    <x v="97"/>
    <x v="144"/>
    <x v="51"/>
    <x v="170"/>
    <x v="21"/>
    <x v="33"/>
    <x v="0"/>
  </r>
  <r>
    <x v="0"/>
    <x v="14"/>
    <x v="14"/>
    <x v="6"/>
    <x v="6"/>
    <x v="6"/>
    <x v="9"/>
    <x v="97"/>
    <x v="144"/>
    <x v="73"/>
    <x v="28"/>
    <x v="45"/>
    <x v="47"/>
    <x v="0"/>
  </r>
  <r>
    <x v="0"/>
    <x v="14"/>
    <x v="14"/>
    <x v="22"/>
    <x v="22"/>
    <x v="22"/>
    <x v="18"/>
    <x v="98"/>
    <x v="145"/>
    <x v="52"/>
    <x v="53"/>
    <x v="41"/>
    <x v="138"/>
    <x v="0"/>
  </r>
  <r>
    <x v="0"/>
    <x v="14"/>
    <x v="14"/>
    <x v="63"/>
    <x v="63"/>
    <x v="63"/>
    <x v="18"/>
    <x v="98"/>
    <x v="145"/>
    <x v="52"/>
    <x v="53"/>
    <x v="41"/>
    <x v="138"/>
    <x v="0"/>
  </r>
  <r>
    <x v="0"/>
    <x v="14"/>
    <x v="14"/>
    <x v="20"/>
    <x v="20"/>
    <x v="20"/>
    <x v="18"/>
    <x v="98"/>
    <x v="145"/>
    <x v="49"/>
    <x v="169"/>
    <x v="21"/>
    <x v="33"/>
    <x v="0"/>
  </r>
  <r>
    <x v="0"/>
    <x v="14"/>
    <x v="14"/>
    <x v="26"/>
    <x v="26"/>
    <x v="26"/>
    <x v="18"/>
    <x v="98"/>
    <x v="145"/>
    <x v="49"/>
    <x v="169"/>
    <x v="21"/>
    <x v="33"/>
    <x v="0"/>
  </r>
  <r>
    <x v="0"/>
    <x v="14"/>
    <x v="14"/>
    <x v="24"/>
    <x v="24"/>
    <x v="24"/>
    <x v="18"/>
    <x v="98"/>
    <x v="145"/>
    <x v="51"/>
    <x v="170"/>
    <x v="45"/>
    <x v="47"/>
    <x v="0"/>
  </r>
  <r>
    <x v="0"/>
    <x v="14"/>
    <x v="14"/>
    <x v="64"/>
    <x v="64"/>
    <x v="64"/>
    <x v="18"/>
    <x v="98"/>
    <x v="145"/>
    <x v="52"/>
    <x v="53"/>
    <x v="41"/>
    <x v="138"/>
    <x v="0"/>
  </r>
  <r>
    <x v="0"/>
    <x v="14"/>
    <x v="14"/>
    <x v="17"/>
    <x v="17"/>
    <x v="17"/>
    <x v="18"/>
    <x v="98"/>
    <x v="145"/>
    <x v="51"/>
    <x v="170"/>
    <x v="45"/>
    <x v="47"/>
    <x v="0"/>
  </r>
  <r>
    <x v="0"/>
    <x v="14"/>
    <x v="14"/>
    <x v="65"/>
    <x v="65"/>
    <x v="65"/>
    <x v="18"/>
    <x v="98"/>
    <x v="145"/>
    <x v="52"/>
    <x v="53"/>
    <x v="41"/>
    <x v="138"/>
    <x v="0"/>
  </r>
  <r>
    <x v="0"/>
    <x v="14"/>
    <x v="14"/>
    <x v="66"/>
    <x v="66"/>
    <x v="66"/>
    <x v="18"/>
    <x v="98"/>
    <x v="145"/>
    <x v="49"/>
    <x v="169"/>
    <x v="21"/>
    <x v="33"/>
    <x v="0"/>
  </r>
  <r>
    <x v="0"/>
    <x v="14"/>
    <x v="14"/>
    <x v="67"/>
    <x v="67"/>
    <x v="67"/>
    <x v="18"/>
    <x v="98"/>
    <x v="145"/>
    <x v="52"/>
    <x v="53"/>
    <x v="41"/>
    <x v="138"/>
    <x v="0"/>
  </r>
  <r>
    <x v="0"/>
    <x v="14"/>
    <x v="14"/>
    <x v="5"/>
    <x v="5"/>
    <x v="5"/>
    <x v="18"/>
    <x v="98"/>
    <x v="145"/>
    <x v="51"/>
    <x v="170"/>
    <x v="45"/>
    <x v="47"/>
    <x v="0"/>
  </r>
  <r>
    <x v="0"/>
    <x v="14"/>
    <x v="14"/>
    <x v="7"/>
    <x v="7"/>
    <x v="7"/>
    <x v="18"/>
    <x v="98"/>
    <x v="145"/>
    <x v="87"/>
    <x v="171"/>
    <x v="39"/>
    <x v="139"/>
    <x v="0"/>
  </r>
  <r>
    <x v="0"/>
    <x v="14"/>
    <x v="14"/>
    <x v="21"/>
    <x v="21"/>
    <x v="21"/>
    <x v="18"/>
    <x v="98"/>
    <x v="145"/>
    <x v="49"/>
    <x v="169"/>
    <x v="21"/>
    <x v="33"/>
    <x v="0"/>
  </r>
  <r>
    <x v="0"/>
    <x v="15"/>
    <x v="15"/>
    <x v="15"/>
    <x v="15"/>
    <x v="15"/>
    <x v="0"/>
    <x v="45"/>
    <x v="146"/>
    <x v="89"/>
    <x v="172"/>
    <x v="21"/>
    <x v="141"/>
    <x v="0"/>
  </r>
  <r>
    <x v="0"/>
    <x v="15"/>
    <x v="15"/>
    <x v="0"/>
    <x v="0"/>
    <x v="0"/>
    <x v="1"/>
    <x v="62"/>
    <x v="147"/>
    <x v="30"/>
    <x v="173"/>
    <x v="45"/>
    <x v="47"/>
    <x v="0"/>
  </r>
  <r>
    <x v="0"/>
    <x v="15"/>
    <x v="15"/>
    <x v="12"/>
    <x v="12"/>
    <x v="12"/>
    <x v="2"/>
    <x v="100"/>
    <x v="134"/>
    <x v="52"/>
    <x v="53"/>
    <x v="51"/>
    <x v="142"/>
    <x v="0"/>
  </r>
  <r>
    <x v="0"/>
    <x v="15"/>
    <x v="15"/>
    <x v="1"/>
    <x v="1"/>
    <x v="1"/>
    <x v="2"/>
    <x v="100"/>
    <x v="134"/>
    <x v="53"/>
    <x v="174"/>
    <x v="45"/>
    <x v="47"/>
    <x v="0"/>
  </r>
  <r>
    <x v="0"/>
    <x v="15"/>
    <x v="15"/>
    <x v="14"/>
    <x v="14"/>
    <x v="14"/>
    <x v="4"/>
    <x v="94"/>
    <x v="148"/>
    <x v="44"/>
    <x v="175"/>
    <x v="41"/>
    <x v="143"/>
    <x v="0"/>
  </r>
  <r>
    <x v="0"/>
    <x v="15"/>
    <x v="15"/>
    <x v="10"/>
    <x v="10"/>
    <x v="10"/>
    <x v="5"/>
    <x v="95"/>
    <x v="149"/>
    <x v="44"/>
    <x v="175"/>
    <x v="39"/>
    <x v="4"/>
    <x v="0"/>
  </r>
  <r>
    <x v="0"/>
    <x v="15"/>
    <x v="15"/>
    <x v="23"/>
    <x v="23"/>
    <x v="23"/>
    <x v="6"/>
    <x v="96"/>
    <x v="25"/>
    <x v="52"/>
    <x v="53"/>
    <x v="54"/>
    <x v="144"/>
    <x v="0"/>
  </r>
  <r>
    <x v="0"/>
    <x v="15"/>
    <x v="15"/>
    <x v="67"/>
    <x v="67"/>
    <x v="67"/>
    <x v="6"/>
    <x v="96"/>
    <x v="25"/>
    <x v="87"/>
    <x v="176"/>
    <x v="50"/>
    <x v="145"/>
    <x v="2"/>
  </r>
  <r>
    <x v="0"/>
    <x v="15"/>
    <x v="15"/>
    <x v="33"/>
    <x v="33"/>
    <x v="33"/>
    <x v="6"/>
    <x v="96"/>
    <x v="25"/>
    <x v="52"/>
    <x v="53"/>
    <x v="45"/>
    <x v="47"/>
    <x v="0"/>
  </r>
  <r>
    <x v="0"/>
    <x v="15"/>
    <x v="15"/>
    <x v="3"/>
    <x v="3"/>
    <x v="3"/>
    <x v="9"/>
    <x v="101"/>
    <x v="9"/>
    <x v="87"/>
    <x v="176"/>
    <x v="50"/>
    <x v="145"/>
    <x v="0"/>
  </r>
  <r>
    <x v="0"/>
    <x v="15"/>
    <x v="15"/>
    <x v="24"/>
    <x v="24"/>
    <x v="24"/>
    <x v="9"/>
    <x v="101"/>
    <x v="9"/>
    <x v="44"/>
    <x v="175"/>
    <x v="45"/>
    <x v="47"/>
    <x v="0"/>
  </r>
  <r>
    <x v="0"/>
    <x v="15"/>
    <x v="15"/>
    <x v="66"/>
    <x v="66"/>
    <x v="66"/>
    <x v="9"/>
    <x v="101"/>
    <x v="9"/>
    <x v="44"/>
    <x v="175"/>
    <x v="45"/>
    <x v="47"/>
    <x v="0"/>
  </r>
  <r>
    <x v="0"/>
    <x v="15"/>
    <x v="15"/>
    <x v="34"/>
    <x v="34"/>
    <x v="34"/>
    <x v="9"/>
    <x v="101"/>
    <x v="9"/>
    <x v="49"/>
    <x v="177"/>
    <x v="41"/>
    <x v="143"/>
    <x v="0"/>
  </r>
  <r>
    <x v="0"/>
    <x v="15"/>
    <x v="15"/>
    <x v="68"/>
    <x v="68"/>
    <x v="68"/>
    <x v="13"/>
    <x v="97"/>
    <x v="150"/>
    <x v="73"/>
    <x v="104"/>
    <x v="45"/>
    <x v="47"/>
    <x v="0"/>
  </r>
  <r>
    <x v="0"/>
    <x v="15"/>
    <x v="15"/>
    <x v="9"/>
    <x v="9"/>
    <x v="9"/>
    <x v="13"/>
    <x v="97"/>
    <x v="150"/>
    <x v="73"/>
    <x v="104"/>
    <x v="45"/>
    <x v="47"/>
    <x v="0"/>
  </r>
  <r>
    <x v="0"/>
    <x v="15"/>
    <x v="15"/>
    <x v="42"/>
    <x v="42"/>
    <x v="42"/>
    <x v="13"/>
    <x v="97"/>
    <x v="150"/>
    <x v="51"/>
    <x v="178"/>
    <x v="21"/>
    <x v="141"/>
    <x v="0"/>
  </r>
  <r>
    <x v="0"/>
    <x v="15"/>
    <x v="15"/>
    <x v="2"/>
    <x v="2"/>
    <x v="2"/>
    <x v="13"/>
    <x v="97"/>
    <x v="150"/>
    <x v="51"/>
    <x v="178"/>
    <x v="21"/>
    <x v="141"/>
    <x v="0"/>
  </r>
  <r>
    <x v="0"/>
    <x v="15"/>
    <x v="15"/>
    <x v="19"/>
    <x v="19"/>
    <x v="19"/>
    <x v="13"/>
    <x v="97"/>
    <x v="150"/>
    <x v="51"/>
    <x v="178"/>
    <x v="21"/>
    <x v="141"/>
    <x v="0"/>
  </r>
  <r>
    <x v="0"/>
    <x v="15"/>
    <x v="15"/>
    <x v="5"/>
    <x v="5"/>
    <x v="5"/>
    <x v="13"/>
    <x v="97"/>
    <x v="150"/>
    <x v="73"/>
    <x v="104"/>
    <x v="45"/>
    <x v="47"/>
    <x v="0"/>
  </r>
  <r>
    <x v="0"/>
    <x v="15"/>
    <x v="15"/>
    <x v="7"/>
    <x v="7"/>
    <x v="7"/>
    <x v="13"/>
    <x v="97"/>
    <x v="150"/>
    <x v="73"/>
    <x v="104"/>
    <x v="45"/>
    <x v="47"/>
    <x v="0"/>
  </r>
  <r>
    <x v="0"/>
    <x v="15"/>
    <x v="15"/>
    <x v="41"/>
    <x v="41"/>
    <x v="41"/>
    <x v="13"/>
    <x v="97"/>
    <x v="150"/>
    <x v="73"/>
    <x v="104"/>
    <x v="45"/>
    <x v="47"/>
    <x v="0"/>
  </r>
  <r>
    <x v="0"/>
    <x v="15"/>
    <x v="15"/>
    <x v="45"/>
    <x v="45"/>
    <x v="45"/>
    <x v="13"/>
    <x v="97"/>
    <x v="150"/>
    <x v="52"/>
    <x v="53"/>
    <x v="45"/>
    <x v="47"/>
    <x v="0"/>
  </r>
  <r>
    <x v="0"/>
    <x v="15"/>
    <x v="15"/>
    <x v="55"/>
    <x v="55"/>
    <x v="55"/>
    <x v="13"/>
    <x v="97"/>
    <x v="150"/>
    <x v="52"/>
    <x v="53"/>
    <x v="50"/>
    <x v="145"/>
    <x v="0"/>
  </r>
  <r>
    <x v="0"/>
    <x v="16"/>
    <x v="16"/>
    <x v="15"/>
    <x v="15"/>
    <x v="15"/>
    <x v="0"/>
    <x v="89"/>
    <x v="151"/>
    <x v="83"/>
    <x v="179"/>
    <x v="39"/>
    <x v="4"/>
    <x v="2"/>
  </r>
  <r>
    <x v="0"/>
    <x v="16"/>
    <x v="16"/>
    <x v="3"/>
    <x v="3"/>
    <x v="3"/>
    <x v="1"/>
    <x v="72"/>
    <x v="152"/>
    <x v="87"/>
    <x v="180"/>
    <x v="23"/>
    <x v="146"/>
    <x v="0"/>
  </r>
  <r>
    <x v="0"/>
    <x v="16"/>
    <x v="16"/>
    <x v="27"/>
    <x v="27"/>
    <x v="27"/>
    <x v="1"/>
    <x v="72"/>
    <x v="152"/>
    <x v="53"/>
    <x v="181"/>
    <x v="41"/>
    <x v="143"/>
    <x v="0"/>
  </r>
  <r>
    <x v="0"/>
    <x v="16"/>
    <x v="16"/>
    <x v="0"/>
    <x v="0"/>
    <x v="0"/>
    <x v="3"/>
    <x v="74"/>
    <x v="131"/>
    <x v="72"/>
    <x v="182"/>
    <x v="45"/>
    <x v="47"/>
    <x v="0"/>
  </r>
  <r>
    <x v="0"/>
    <x v="16"/>
    <x v="16"/>
    <x v="10"/>
    <x v="10"/>
    <x v="10"/>
    <x v="4"/>
    <x v="100"/>
    <x v="153"/>
    <x v="73"/>
    <x v="183"/>
    <x v="1"/>
    <x v="147"/>
    <x v="0"/>
  </r>
  <r>
    <x v="0"/>
    <x v="16"/>
    <x v="16"/>
    <x v="12"/>
    <x v="12"/>
    <x v="12"/>
    <x v="5"/>
    <x v="94"/>
    <x v="134"/>
    <x v="49"/>
    <x v="10"/>
    <x v="54"/>
    <x v="144"/>
    <x v="0"/>
  </r>
  <r>
    <x v="0"/>
    <x v="16"/>
    <x v="16"/>
    <x v="1"/>
    <x v="1"/>
    <x v="1"/>
    <x v="5"/>
    <x v="94"/>
    <x v="134"/>
    <x v="63"/>
    <x v="184"/>
    <x v="45"/>
    <x v="47"/>
    <x v="0"/>
  </r>
  <r>
    <x v="0"/>
    <x v="16"/>
    <x v="16"/>
    <x v="8"/>
    <x v="8"/>
    <x v="8"/>
    <x v="7"/>
    <x v="95"/>
    <x v="154"/>
    <x v="66"/>
    <x v="185"/>
    <x v="21"/>
    <x v="141"/>
    <x v="0"/>
  </r>
  <r>
    <x v="0"/>
    <x v="16"/>
    <x v="16"/>
    <x v="56"/>
    <x v="56"/>
    <x v="56"/>
    <x v="8"/>
    <x v="96"/>
    <x v="136"/>
    <x v="66"/>
    <x v="185"/>
    <x v="45"/>
    <x v="47"/>
    <x v="0"/>
  </r>
  <r>
    <x v="0"/>
    <x v="16"/>
    <x v="16"/>
    <x v="13"/>
    <x v="13"/>
    <x v="13"/>
    <x v="8"/>
    <x v="96"/>
    <x v="136"/>
    <x v="73"/>
    <x v="183"/>
    <x v="39"/>
    <x v="4"/>
    <x v="0"/>
  </r>
  <r>
    <x v="0"/>
    <x v="16"/>
    <x v="16"/>
    <x v="33"/>
    <x v="33"/>
    <x v="33"/>
    <x v="8"/>
    <x v="96"/>
    <x v="136"/>
    <x v="52"/>
    <x v="53"/>
    <x v="45"/>
    <x v="47"/>
    <x v="0"/>
  </r>
  <r>
    <x v="0"/>
    <x v="16"/>
    <x v="16"/>
    <x v="7"/>
    <x v="7"/>
    <x v="7"/>
    <x v="11"/>
    <x v="101"/>
    <x v="155"/>
    <x v="44"/>
    <x v="186"/>
    <x v="45"/>
    <x v="47"/>
    <x v="0"/>
  </r>
  <r>
    <x v="0"/>
    <x v="16"/>
    <x v="16"/>
    <x v="22"/>
    <x v="22"/>
    <x v="22"/>
    <x v="12"/>
    <x v="97"/>
    <x v="139"/>
    <x v="87"/>
    <x v="180"/>
    <x v="41"/>
    <x v="143"/>
    <x v="0"/>
  </r>
  <r>
    <x v="0"/>
    <x v="16"/>
    <x v="16"/>
    <x v="29"/>
    <x v="29"/>
    <x v="29"/>
    <x v="12"/>
    <x v="97"/>
    <x v="139"/>
    <x v="51"/>
    <x v="187"/>
    <x v="21"/>
    <x v="141"/>
    <x v="0"/>
  </r>
  <r>
    <x v="0"/>
    <x v="16"/>
    <x v="16"/>
    <x v="14"/>
    <x v="14"/>
    <x v="14"/>
    <x v="12"/>
    <x v="97"/>
    <x v="139"/>
    <x v="87"/>
    <x v="180"/>
    <x v="41"/>
    <x v="143"/>
    <x v="0"/>
  </r>
  <r>
    <x v="0"/>
    <x v="16"/>
    <x v="16"/>
    <x v="9"/>
    <x v="9"/>
    <x v="9"/>
    <x v="12"/>
    <x v="97"/>
    <x v="139"/>
    <x v="87"/>
    <x v="180"/>
    <x v="41"/>
    <x v="143"/>
    <x v="0"/>
  </r>
  <r>
    <x v="0"/>
    <x v="16"/>
    <x v="16"/>
    <x v="16"/>
    <x v="16"/>
    <x v="16"/>
    <x v="12"/>
    <x v="97"/>
    <x v="139"/>
    <x v="51"/>
    <x v="187"/>
    <x v="21"/>
    <x v="141"/>
    <x v="0"/>
  </r>
  <r>
    <x v="0"/>
    <x v="16"/>
    <x v="16"/>
    <x v="37"/>
    <x v="37"/>
    <x v="37"/>
    <x v="12"/>
    <x v="97"/>
    <x v="139"/>
    <x v="49"/>
    <x v="10"/>
    <x v="39"/>
    <x v="4"/>
    <x v="0"/>
  </r>
  <r>
    <x v="0"/>
    <x v="16"/>
    <x v="16"/>
    <x v="11"/>
    <x v="11"/>
    <x v="11"/>
    <x v="12"/>
    <x v="97"/>
    <x v="139"/>
    <x v="87"/>
    <x v="180"/>
    <x v="41"/>
    <x v="143"/>
    <x v="0"/>
  </r>
  <r>
    <x v="0"/>
    <x v="16"/>
    <x v="16"/>
    <x v="42"/>
    <x v="42"/>
    <x v="42"/>
    <x v="12"/>
    <x v="97"/>
    <x v="139"/>
    <x v="51"/>
    <x v="187"/>
    <x v="21"/>
    <x v="141"/>
    <x v="0"/>
  </r>
  <r>
    <x v="0"/>
    <x v="16"/>
    <x v="16"/>
    <x v="34"/>
    <x v="34"/>
    <x v="34"/>
    <x v="12"/>
    <x v="97"/>
    <x v="139"/>
    <x v="87"/>
    <x v="180"/>
    <x v="41"/>
    <x v="143"/>
    <x v="0"/>
  </r>
  <r>
    <x v="0"/>
    <x v="17"/>
    <x v="17"/>
    <x v="15"/>
    <x v="15"/>
    <x v="15"/>
    <x v="0"/>
    <x v="103"/>
    <x v="156"/>
    <x v="77"/>
    <x v="188"/>
    <x v="41"/>
    <x v="148"/>
    <x v="0"/>
  </r>
  <r>
    <x v="0"/>
    <x v="17"/>
    <x v="17"/>
    <x v="0"/>
    <x v="0"/>
    <x v="0"/>
    <x v="1"/>
    <x v="53"/>
    <x v="157"/>
    <x v="61"/>
    <x v="126"/>
    <x v="39"/>
    <x v="149"/>
    <x v="0"/>
  </r>
  <r>
    <x v="0"/>
    <x v="17"/>
    <x v="17"/>
    <x v="1"/>
    <x v="1"/>
    <x v="1"/>
    <x v="2"/>
    <x v="63"/>
    <x v="158"/>
    <x v="59"/>
    <x v="189"/>
    <x v="45"/>
    <x v="47"/>
    <x v="0"/>
  </r>
  <r>
    <x v="0"/>
    <x v="17"/>
    <x v="17"/>
    <x v="13"/>
    <x v="13"/>
    <x v="13"/>
    <x v="3"/>
    <x v="72"/>
    <x v="159"/>
    <x v="53"/>
    <x v="190"/>
    <x v="41"/>
    <x v="148"/>
    <x v="0"/>
  </r>
  <r>
    <x v="0"/>
    <x v="17"/>
    <x v="17"/>
    <x v="3"/>
    <x v="3"/>
    <x v="3"/>
    <x v="4"/>
    <x v="73"/>
    <x v="160"/>
    <x v="49"/>
    <x v="191"/>
    <x v="51"/>
    <x v="150"/>
    <x v="0"/>
  </r>
  <r>
    <x v="0"/>
    <x v="17"/>
    <x v="17"/>
    <x v="10"/>
    <x v="10"/>
    <x v="10"/>
    <x v="4"/>
    <x v="73"/>
    <x v="160"/>
    <x v="54"/>
    <x v="192"/>
    <x v="50"/>
    <x v="138"/>
    <x v="0"/>
  </r>
  <r>
    <x v="0"/>
    <x v="17"/>
    <x v="17"/>
    <x v="9"/>
    <x v="9"/>
    <x v="9"/>
    <x v="6"/>
    <x v="74"/>
    <x v="63"/>
    <x v="63"/>
    <x v="193"/>
    <x v="39"/>
    <x v="149"/>
    <x v="0"/>
  </r>
  <r>
    <x v="0"/>
    <x v="17"/>
    <x v="17"/>
    <x v="7"/>
    <x v="7"/>
    <x v="7"/>
    <x v="6"/>
    <x v="74"/>
    <x v="63"/>
    <x v="54"/>
    <x v="192"/>
    <x v="41"/>
    <x v="148"/>
    <x v="0"/>
  </r>
  <r>
    <x v="0"/>
    <x v="17"/>
    <x v="17"/>
    <x v="33"/>
    <x v="33"/>
    <x v="33"/>
    <x v="6"/>
    <x v="74"/>
    <x v="63"/>
    <x v="52"/>
    <x v="53"/>
    <x v="45"/>
    <x v="47"/>
    <x v="0"/>
  </r>
  <r>
    <x v="0"/>
    <x v="17"/>
    <x v="17"/>
    <x v="30"/>
    <x v="30"/>
    <x v="30"/>
    <x v="9"/>
    <x v="100"/>
    <x v="6"/>
    <x v="49"/>
    <x v="191"/>
    <x v="34"/>
    <x v="151"/>
    <x v="0"/>
  </r>
  <r>
    <x v="0"/>
    <x v="17"/>
    <x v="17"/>
    <x v="12"/>
    <x v="12"/>
    <x v="12"/>
    <x v="10"/>
    <x v="94"/>
    <x v="67"/>
    <x v="66"/>
    <x v="13"/>
    <x v="39"/>
    <x v="149"/>
    <x v="0"/>
  </r>
  <r>
    <x v="0"/>
    <x v="17"/>
    <x v="17"/>
    <x v="14"/>
    <x v="14"/>
    <x v="14"/>
    <x v="10"/>
    <x v="94"/>
    <x v="67"/>
    <x v="66"/>
    <x v="13"/>
    <x v="39"/>
    <x v="149"/>
    <x v="0"/>
  </r>
  <r>
    <x v="0"/>
    <x v="17"/>
    <x v="17"/>
    <x v="24"/>
    <x v="24"/>
    <x v="24"/>
    <x v="10"/>
    <x v="94"/>
    <x v="67"/>
    <x v="63"/>
    <x v="193"/>
    <x v="45"/>
    <x v="47"/>
    <x v="0"/>
  </r>
  <r>
    <x v="0"/>
    <x v="17"/>
    <x v="17"/>
    <x v="42"/>
    <x v="42"/>
    <x v="42"/>
    <x v="10"/>
    <x v="94"/>
    <x v="67"/>
    <x v="54"/>
    <x v="192"/>
    <x v="21"/>
    <x v="152"/>
    <x v="0"/>
  </r>
  <r>
    <x v="0"/>
    <x v="17"/>
    <x v="17"/>
    <x v="19"/>
    <x v="19"/>
    <x v="19"/>
    <x v="10"/>
    <x v="94"/>
    <x v="67"/>
    <x v="63"/>
    <x v="193"/>
    <x v="45"/>
    <x v="47"/>
    <x v="0"/>
  </r>
  <r>
    <x v="0"/>
    <x v="17"/>
    <x v="17"/>
    <x v="16"/>
    <x v="16"/>
    <x v="16"/>
    <x v="15"/>
    <x v="95"/>
    <x v="139"/>
    <x v="66"/>
    <x v="13"/>
    <x v="21"/>
    <x v="152"/>
    <x v="0"/>
  </r>
  <r>
    <x v="0"/>
    <x v="17"/>
    <x v="17"/>
    <x v="69"/>
    <x v="69"/>
    <x v="69"/>
    <x v="15"/>
    <x v="95"/>
    <x v="139"/>
    <x v="66"/>
    <x v="13"/>
    <x v="21"/>
    <x v="152"/>
    <x v="0"/>
  </r>
  <r>
    <x v="0"/>
    <x v="17"/>
    <x v="17"/>
    <x v="2"/>
    <x v="2"/>
    <x v="2"/>
    <x v="15"/>
    <x v="95"/>
    <x v="139"/>
    <x v="44"/>
    <x v="120"/>
    <x v="39"/>
    <x v="149"/>
    <x v="0"/>
  </r>
  <r>
    <x v="0"/>
    <x v="17"/>
    <x v="17"/>
    <x v="22"/>
    <x v="22"/>
    <x v="22"/>
    <x v="18"/>
    <x v="96"/>
    <x v="34"/>
    <x v="51"/>
    <x v="194"/>
    <x v="41"/>
    <x v="148"/>
    <x v="0"/>
  </r>
  <r>
    <x v="0"/>
    <x v="17"/>
    <x v="17"/>
    <x v="70"/>
    <x v="70"/>
    <x v="70"/>
    <x v="18"/>
    <x v="96"/>
    <x v="34"/>
    <x v="49"/>
    <x v="191"/>
    <x v="50"/>
    <x v="138"/>
    <x v="0"/>
  </r>
  <r>
    <x v="0"/>
    <x v="17"/>
    <x v="17"/>
    <x v="51"/>
    <x v="51"/>
    <x v="51"/>
    <x v="18"/>
    <x v="96"/>
    <x v="34"/>
    <x v="66"/>
    <x v="13"/>
    <x v="45"/>
    <x v="47"/>
    <x v="0"/>
  </r>
  <r>
    <x v="0"/>
    <x v="17"/>
    <x v="17"/>
    <x v="43"/>
    <x v="43"/>
    <x v="43"/>
    <x v="18"/>
    <x v="96"/>
    <x v="34"/>
    <x v="73"/>
    <x v="134"/>
    <x v="39"/>
    <x v="149"/>
    <x v="0"/>
  </r>
  <r>
    <x v="0"/>
    <x v="17"/>
    <x v="17"/>
    <x v="6"/>
    <x v="6"/>
    <x v="6"/>
    <x v="18"/>
    <x v="96"/>
    <x v="34"/>
    <x v="44"/>
    <x v="120"/>
    <x v="21"/>
    <x v="15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1CF4F5-FAC5-4565-9060-9A3E60DB59FF}" name="pvt_L" cacheId="2179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289" firstHeaderRow="0" firstDataRow="1" firstDataCol="1"/>
  <pivotFields count="11">
    <pivotField showAll="0"/>
    <pivotField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28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301">
      <pivotArea field="2" type="button" dataOnly="0" labelOnly="1" outline="0" axis="axisRow" fieldPosition="0"/>
    </format>
    <format dxfId="300">
      <pivotArea outline="0" fieldPosition="0">
        <references count="1">
          <reference field="4294967294" count="1">
            <x v="0"/>
          </reference>
        </references>
      </pivotArea>
    </format>
    <format dxfId="299">
      <pivotArea outline="0" fieldPosition="0">
        <references count="1">
          <reference field="4294967294" count="1">
            <x v="1"/>
          </reference>
        </references>
      </pivotArea>
    </format>
    <format dxfId="298">
      <pivotArea outline="0" fieldPosition="0">
        <references count="1">
          <reference field="4294967294" count="1">
            <x v="2"/>
          </reference>
        </references>
      </pivotArea>
    </format>
    <format dxfId="297">
      <pivotArea outline="0" fieldPosition="0">
        <references count="1">
          <reference field="4294967294" count="1">
            <x v="3"/>
          </reference>
        </references>
      </pivotArea>
    </format>
    <format dxfId="296">
      <pivotArea outline="0" fieldPosition="0">
        <references count="1">
          <reference field="4294967294" count="1">
            <x v="4"/>
          </reference>
        </references>
      </pivotArea>
    </format>
    <format dxfId="295">
      <pivotArea outline="0" fieldPosition="0">
        <references count="1">
          <reference field="4294967294" count="1">
            <x v="5"/>
          </reference>
        </references>
      </pivotArea>
    </format>
    <format dxfId="294">
      <pivotArea outline="0" fieldPosition="0">
        <references count="1">
          <reference field="4294967294" count="1">
            <x v="6"/>
          </reference>
        </references>
      </pivotArea>
    </format>
    <format dxfId="293">
      <pivotArea field="2" type="button" dataOnly="0" labelOnly="1" outline="0" axis="axisRow" fieldPosition="0"/>
    </format>
    <format dxfId="29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1">
      <pivotArea field="2" type="button" dataOnly="0" labelOnly="1" outline="0" axis="axisRow" fieldPosition="0"/>
    </format>
    <format dxfId="29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9">
      <pivotArea field="2" type="button" dataOnly="0" labelOnly="1" outline="0" axis="axisRow" fieldPosition="0"/>
    </format>
    <format dxfId="28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71E011-3CA5-4EE3-9F44-5D35991AACCC}" name="pvt_M" cacheId="2180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415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18">
        <item x="7"/>
        <item x="8"/>
        <item x="10"/>
        <item x="11"/>
        <item x="9"/>
        <item x="6"/>
        <item x="14"/>
        <item x="17"/>
        <item x="5"/>
        <item x="3"/>
        <item x="16"/>
        <item x="15"/>
        <item x="4"/>
        <item x="13"/>
        <item x="2"/>
        <item x="12"/>
        <item x="0"/>
        <item x="1"/>
      </items>
    </pivotField>
    <pivotField axis="axisRow" showAll="0" insertBlankRow="1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showAll="0" defaultSubtotal="0">
      <items count="46">
        <item x="3"/>
        <item x="4"/>
        <item x="6"/>
        <item x="23"/>
        <item x="38"/>
        <item x="11"/>
        <item x="27"/>
        <item x="31"/>
        <item x="35"/>
        <item x="36"/>
        <item x="42"/>
        <item x="33"/>
        <item x="29"/>
        <item x="32"/>
        <item x="10"/>
        <item x="44"/>
        <item x="40"/>
        <item x="22"/>
        <item x="34"/>
        <item x="21"/>
        <item x="19"/>
        <item x="17"/>
        <item x="9"/>
        <item x="5"/>
        <item x="12"/>
        <item x="2"/>
        <item x="25"/>
        <item x="20"/>
        <item x="8"/>
        <item x="43"/>
        <item x="14"/>
        <item x="15"/>
        <item x="16"/>
        <item x="1"/>
        <item x="24"/>
        <item x="0"/>
        <item x="28"/>
        <item x="26"/>
        <item x="7"/>
        <item x="13"/>
        <item x="18"/>
        <item x="41"/>
        <item x="30"/>
        <item x="37"/>
        <item x="39"/>
        <item x="45"/>
      </items>
    </pivotField>
    <pivotField showAll="0" defaultSubtotal="0">
      <items count="46">
        <item x="45"/>
        <item x="17"/>
        <item x="7"/>
        <item x="39"/>
        <item x="2"/>
        <item x="28"/>
        <item x="10"/>
        <item x="35"/>
        <item x="42"/>
        <item x="13"/>
        <item x="36"/>
        <item x="1"/>
        <item x="34"/>
        <item x="5"/>
        <item x="38"/>
        <item x="40"/>
        <item x="31"/>
        <item x="19"/>
        <item x="12"/>
        <item x="37"/>
        <item x="15"/>
        <item x="29"/>
        <item x="21"/>
        <item x="26"/>
        <item x="24"/>
        <item x="30"/>
        <item x="18"/>
        <item x="16"/>
        <item x="44"/>
        <item x="9"/>
        <item x="4"/>
        <item x="23"/>
        <item x="32"/>
        <item x="6"/>
        <item x="14"/>
        <item x="0"/>
        <item x="22"/>
        <item x="11"/>
        <item x="3"/>
        <item x="41"/>
        <item x="20"/>
        <item x="8"/>
        <item x="43"/>
        <item x="25"/>
        <item x="27"/>
        <item x="33"/>
      </items>
    </pivotField>
    <pivotField axis="axisRow" showAll="0" defaultSubtotal="0">
      <items count="46">
        <item x="3"/>
        <item x="4"/>
        <item x="6"/>
        <item x="23"/>
        <item x="38"/>
        <item x="11"/>
        <item x="27"/>
        <item x="31"/>
        <item x="35"/>
        <item x="36"/>
        <item x="42"/>
        <item x="33"/>
        <item x="29"/>
        <item x="32"/>
        <item x="10"/>
        <item x="44"/>
        <item x="40"/>
        <item x="22"/>
        <item x="34"/>
        <item x="21"/>
        <item x="19"/>
        <item x="17"/>
        <item x="9"/>
        <item x="5"/>
        <item x="12"/>
        <item x="2"/>
        <item x="25"/>
        <item x="20"/>
        <item x="8"/>
        <item x="43"/>
        <item x="14"/>
        <item x="15"/>
        <item x="16"/>
        <item x="1"/>
        <item x="24"/>
        <item x="0"/>
        <item x="28"/>
        <item x="26"/>
        <item x="7"/>
        <item x="13"/>
        <item x="18"/>
        <item x="41"/>
        <item x="30"/>
        <item x="37"/>
        <item x="39"/>
        <item x="45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37">
        <item x="131"/>
        <item x="130"/>
        <item x="129"/>
        <item x="133"/>
        <item x="128"/>
        <item x="127"/>
        <item x="104"/>
        <item x="89"/>
        <item x="88"/>
        <item x="103"/>
        <item x="82"/>
        <item x="81"/>
        <item x="87"/>
        <item x="69"/>
        <item x="80"/>
        <item x="79"/>
        <item x="68"/>
        <item x="132"/>
        <item x="86"/>
        <item x="67"/>
        <item x="58"/>
        <item x="66"/>
        <item x="57"/>
        <item x="135"/>
        <item x="56"/>
        <item x="65"/>
        <item x="102"/>
        <item x="126"/>
        <item x="64"/>
        <item x="55"/>
        <item x="78"/>
        <item x="54"/>
        <item x="53"/>
        <item x="52"/>
        <item x="124"/>
        <item x="114"/>
        <item x="98"/>
        <item x="125"/>
        <item x="134"/>
        <item x="63"/>
        <item x="136"/>
        <item x="77"/>
        <item x="51"/>
        <item x="50"/>
        <item x="97"/>
        <item x="49"/>
        <item x="76"/>
        <item x="75"/>
        <item x="48"/>
        <item x="101"/>
        <item x="47"/>
        <item x="96"/>
        <item x="85"/>
        <item x="74"/>
        <item x="113"/>
        <item x="84"/>
        <item x="46"/>
        <item x="123"/>
        <item x="112"/>
        <item x="95"/>
        <item x="83"/>
        <item x="62"/>
        <item x="61"/>
        <item x="100"/>
        <item x="122"/>
        <item x="121"/>
        <item x="73"/>
        <item x="45"/>
        <item x="44"/>
        <item x="94"/>
        <item x="72"/>
        <item x="111"/>
        <item x="71"/>
        <item x="110"/>
        <item x="60"/>
        <item x="99"/>
        <item x="120"/>
        <item x="38"/>
        <item x="59"/>
        <item x="43"/>
        <item x="37"/>
        <item x="93"/>
        <item x="42"/>
        <item x="41"/>
        <item x="119"/>
        <item x="70"/>
        <item x="36"/>
        <item x="35"/>
        <item x="92"/>
        <item x="109"/>
        <item x="108"/>
        <item x="118"/>
        <item x="34"/>
        <item x="117"/>
        <item x="116"/>
        <item x="107"/>
        <item x="40"/>
        <item x="33"/>
        <item x="91"/>
        <item x="115"/>
        <item x="32"/>
        <item x="39"/>
        <item x="106"/>
        <item x="31"/>
        <item x="30"/>
        <item x="105"/>
        <item x="29"/>
        <item x="28"/>
        <item x="27"/>
        <item x="19"/>
        <item x="26"/>
        <item x="18"/>
        <item x="17"/>
        <item x="25"/>
        <item x="24"/>
        <item x="16"/>
        <item x="23"/>
        <item x="90"/>
        <item x="15"/>
        <item x="22"/>
        <item x="14"/>
        <item x="13"/>
        <item x="12"/>
        <item x="11"/>
        <item x="10"/>
        <item x="9"/>
        <item x="8"/>
        <item x="7"/>
        <item x="21"/>
        <item x="6"/>
        <item x="20"/>
        <item x="5"/>
        <item x="4"/>
        <item x="3"/>
        <item x="2"/>
        <item x="1"/>
        <item x="0"/>
      </items>
    </pivotField>
    <pivotField dataField="1" showAll="0" defaultSubtotal="0">
      <items count="240">
        <item x="230"/>
        <item x="156"/>
        <item x="88"/>
        <item x="199"/>
        <item x="239"/>
        <item x="87"/>
        <item x="229"/>
        <item x="208"/>
        <item x="100"/>
        <item x="57"/>
        <item x="38"/>
        <item x="155"/>
        <item x="187"/>
        <item x="168"/>
        <item x="141"/>
        <item x="19"/>
        <item x="86"/>
        <item x="56"/>
        <item x="99"/>
        <item x="115"/>
        <item x="37"/>
        <item x="18"/>
        <item x="72"/>
        <item x="85"/>
        <item x="140"/>
        <item x="55"/>
        <item x="17"/>
        <item x="84"/>
        <item x="167"/>
        <item x="154"/>
        <item x="228"/>
        <item x="207"/>
        <item x="36"/>
        <item x="128"/>
        <item x="98"/>
        <item x="153"/>
        <item x="35"/>
        <item x="16"/>
        <item x="217"/>
        <item x="54"/>
        <item x="114"/>
        <item x="53"/>
        <item x="139"/>
        <item x="198"/>
        <item x="97"/>
        <item x="52"/>
        <item x="176"/>
        <item x="34"/>
        <item x="227"/>
        <item x="51"/>
        <item x="71"/>
        <item x="138"/>
        <item x="96"/>
        <item x="152"/>
        <item x="216"/>
        <item x="33"/>
        <item x="127"/>
        <item x="113"/>
        <item x="70"/>
        <item x="197"/>
        <item x="15"/>
        <item x="137"/>
        <item x="238"/>
        <item x="112"/>
        <item x="126"/>
        <item x="151"/>
        <item x="206"/>
        <item x="166"/>
        <item x="14"/>
        <item x="111"/>
        <item x="69"/>
        <item x="110"/>
        <item x="13"/>
        <item x="68"/>
        <item x="109"/>
        <item x="50"/>
        <item x="49"/>
        <item x="32"/>
        <item x="226"/>
        <item x="205"/>
        <item x="12"/>
        <item x="125"/>
        <item x="67"/>
        <item x="11"/>
        <item x="31"/>
        <item x="83"/>
        <item x="48"/>
        <item x="175"/>
        <item x="136"/>
        <item x="196"/>
        <item x="47"/>
        <item x="82"/>
        <item x="124"/>
        <item x="10"/>
        <item x="225"/>
        <item x="81"/>
        <item x="9"/>
        <item x="108"/>
        <item x="123"/>
        <item x="107"/>
        <item x="30"/>
        <item x="186"/>
        <item x="29"/>
        <item x="106"/>
        <item x="8"/>
        <item x="195"/>
        <item x="28"/>
        <item x="46"/>
        <item x="237"/>
        <item x="7"/>
        <item x="135"/>
        <item x="95"/>
        <item x="150"/>
        <item x="122"/>
        <item x="185"/>
        <item x="27"/>
        <item x="134"/>
        <item x="6"/>
        <item x="149"/>
        <item x="174"/>
        <item x="80"/>
        <item x="66"/>
        <item x="194"/>
        <item x="26"/>
        <item x="105"/>
        <item x="184"/>
        <item x="236"/>
        <item x="65"/>
        <item x="204"/>
        <item x="64"/>
        <item x="165"/>
        <item x="79"/>
        <item x="78"/>
        <item x="94"/>
        <item x="215"/>
        <item x="63"/>
        <item x="25"/>
        <item x="121"/>
        <item x="24"/>
        <item x="45"/>
        <item x="214"/>
        <item x="148"/>
        <item x="44"/>
        <item x="164"/>
        <item x="5"/>
        <item x="224"/>
        <item x="4"/>
        <item x="203"/>
        <item x="193"/>
        <item x="23"/>
        <item x="223"/>
        <item x="183"/>
        <item x="104"/>
        <item x="93"/>
        <item x="222"/>
        <item x="133"/>
        <item x="132"/>
        <item x="147"/>
        <item x="3"/>
        <item x="163"/>
        <item x="146"/>
        <item x="43"/>
        <item x="22"/>
        <item x="162"/>
        <item x="221"/>
        <item x="120"/>
        <item x="103"/>
        <item x="161"/>
        <item x="173"/>
        <item x="2"/>
        <item x="131"/>
        <item x="42"/>
        <item x="213"/>
        <item x="119"/>
        <item x="160"/>
        <item x="62"/>
        <item x="41"/>
        <item x="61"/>
        <item x="235"/>
        <item x="182"/>
        <item x="145"/>
        <item x="192"/>
        <item x="118"/>
        <item x="159"/>
        <item x="92"/>
        <item x="77"/>
        <item x="181"/>
        <item x="172"/>
        <item x="234"/>
        <item x="180"/>
        <item x="91"/>
        <item x="60"/>
        <item x="144"/>
        <item x="220"/>
        <item x="143"/>
        <item x="76"/>
        <item x="202"/>
        <item x="179"/>
        <item x="191"/>
        <item x="75"/>
        <item x="212"/>
        <item x="158"/>
        <item x="190"/>
        <item x="178"/>
        <item x="233"/>
        <item x="102"/>
        <item x="211"/>
        <item x="130"/>
        <item x="189"/>
        <item x="59"/>
        <item x="232"/>
        <item x="171"/>
        <item x="210"/>
        <item x="201"/>
        <item x="90"/>
        <item x="1"/>
        <item x="40"/>
        <item x="188"/>
        <item x="117"/>
        <item x="0"/>
        <item x="58"/>
        <item x="129"/>
        <item x="142"/>
        <item x="21"/>
        <item x="170"/>
        <item x="20"/>
        <item x="157"/>
        <item x="231"/>
        <item x="169"/>
        <item x="219"/>
        <item x="74"/>
        <item x="89"/>
        <item x="73"/>
        <item x="177"/>
        <item x="39"/>
        <item x="116"/>
        <item x="218"/>
        <item x="200"/>
        <item x="209"/>
        <item x="101"/>
      </items>
    </pivotField>
    <pivotField dataField="1" showAll="0" defaultSubtotal="0">
      <items count="109">
        <item x="72"/>
        <item x="18"/>
        <item x="91"/>
        <item x="73"/>
        <item x="54"/>
        <item x="86"/>
        <item x="53"/>
        <item x="52"/>
        <item x="79"/>
        <item x="63"/>
        <item x="74"/>
        <item x="64"/>
        <item x="51"/>
        <item x="62"/>
        <item x="65"/>
        <item x="90"/>
        <item x="42"/>
        <item x="38"/>
        <item x="35"/>
        <item x="46"/>
        <item x="68"/>
        <item x="77"/>
        <item x="60"/>
        <item x="61"/>
        <item x="71"/>
        <item x="37"/>
        <item x="47"/>
        <item x="39"/>
        <item x="83"/>
        <item x="59"/>
        <item x="44"/>
        <item x="48"/>
        <item x="50"/>
        <item x="108"/>
        <item x="105"/>
        <item x="36"/>
        <item x="107"/>
        <item x="70"/>
        <item x="89"/>
        <item x="45"/>
        <item x="100"/>
        <item x="78"/>
        <item x="49"/>
        <item x="106"/>
        <item x="96"/>
        <item x="19"/>
        <item x="69"/>
        <item x="58"/>
        <item x="82"/>
        <item x="85"/>
        <item x="84"/>
        <item x="99"/>
        <item x="57"/>
        <item x="34"/>
        <item x="97"/>
        <item x="98"/>
        <item x="76"/>
        <item x="43"/>
        <item x="94"/>
        <item x="88"/>
        <item x="28"/>
        <item x="23"/>
        <item x="25"/>
        <item x="75"/>
        <item x="102"/>
        <item x="56"/>
        <item x="104"/>
        <item x="87"/>
        <item x="32"/>
        <item x="55"/>
        <item x="93"/>
        <item x="33"/>
        <item x="95"/>
        <item x="67"/>
        <item x="17"/>
        <item x="66"/>
        <item x="103"/>
        <item x="41"/>
        <item x="27"/>
        <item x="81"/>
        <item x="24"/>
        <item x="30"/>
        <item x="40"/>
        <item x="29"/>
        <item x="101"/>
        <item x="92"/>
        <item x="31"/>
        <item x="8"/>
        <item x="15"/>
        <item x="26"/>
        <item x="22"/>
        <item x="11"/>
        <item x="6"/>
        <item x="16"/>
        <item x="80"/>
        <item x="12"/>
        <item x="14"/>
        <item x="3"/>
        <item x="9"/>
        <item x="10"/>
        <item x="7"/>
        <item x="13"/>
        <item x="4"/>
        <item x="21"/>
        <item x="20"/>
        <item x="5"/>
        <item x="2"/>
        <item x="1"/>
        <item x="0"/>
      </items>
    </pivotField>
    <pivotField dataField="1" showAll="0" defaultSubtotal="0">
      <items count="241">
        <item x="79"/>
        <item x="18"/>
        <item x="130"/>
        <item x="203"/>
        <item x="238"/>
        <item x="19"/>
        <item x="115"/>
        <item x="37"/>
        <item x="34"/>
        <item x="84"/>
        <item x="54"/>
        <item x="36"/>
        <item x="68"/>
        <item x="158"/>
        <item x="38"/>
        <item x="180"/>
        <item x="240"/>
        <item x="53"/>
        <item x="159"/>
        <item x="212"/>
        <item x="229"/>
        <item x="143"/>
        <item x="52"/>
        <item x="35"/>
        <item x="112"/>
        <item x="101"/>
        <item x="85"/>
        <item x="128"/>
        <item x="202"/>
        <item x="17"/>
        <item x="239"/>
        <item x="86"/>
        <item x="171"/>
        <item x="70"/>
        <item x="127"/>
        <item x="199"/>
        <item x="156"/>
        <item x="144"/>
        <item x="217"/>
        <item x="114"/>
        <item x="155"/>
        <item x="81"/>
        <item x="129"/>
        <item x="157"/>
        <item x="66"/>
        <item x="200"/>
        <item x="33"/>
        <item x="87"/>
        <item x="113"/>
        <item x="228"/>
        <item x="102"/>
        <item x="116"/>
        <item x="142"/>
        <item x="201"/>
        <item x="67"/>
        <item x="111"/>
        <item x="100"/>
        <item x="83"/>
        <item x="8"/>
        <item x="15"/>
        <item x="140"/>
        <item x="23"/>
        <item x="41"/>
        <item x="99"/>
        <item x="25"/>
        <item x="187"/>
        <item x="137"/>
        <item x="237"/>
        <item x="82"/>
        <item x="198"/>
        <item x="169"/>
        <item x="69"/>
        <item x="98"/>
        <item x="107"/>
        <item x="211"/>
        <item x="11"/>
        <item x="125"/>
        <item x="224"/>
        <item x="46"/>
        <item x="6"/>
        <item x="196"/>
        <item x="110"/>
        <item x="152"/>
        <item x="235"/>
        <item x="31"/>
        <item x="16"/>
        <item x="124"/>
        <item x="170"/>
        <item x="65"/>
        <item x="95"/>
        <item x="139"/>
        <item x="183"/>
        <item x="141"/>
        <item x="32"/>
        <item x="12"/>
        <item x="207"/>
        <item x="73"/>
        <item x="48"/>
        <item x="226"/>
        <item x="195"/>
        <item x="96"/>
        <item x="154"/>
        <item x="47"/>
        <item x="14"/>
        <item x="175"/>
        <item x="3"/>
        <item x="42"/>
        <item x="197"/>
        <item x="126"/>
        <item x="185"/>
        <item x="9"/>
        <item x="78"/>
        <item x="61"/>
        <item x="97"/>
        <item x="162"/>
        <item x="151"/>
        <item x="77"/>
        <item x="62"/>
        <item x="44"/>
        <item x="49"/>
        <item x="10"/>
        <item x="227"/>
        <item x="122"/>
        <item x="153"/>
        <item x="51"/>
        <item x="64"/>
        <item x="138"/>
        <item x="27"/>
        <item x="106"/>
        <item x="7"/>
        <item x="186"/>
        <item x="109"/>
        <item x="236"/>
        <item x="94"/>
        <item x="108"/>
        <item x="134"/>
        <item x="123"/>
        <item x="13"/>
        <item x="80"/>
        <item x="24"/>
        <item x="210"/>
        <item x="29"/>
        <item x="60"/>
        <item x="219"/>
        <item x="90"/>
        <item x="167"/>
        <item x="63"/>
        <item x="194"/>
        <item x="28"/>
        <item x="45"/>
        <item x="233"/>
        <item x="58"/>
        <item x="148"/>
        <item x="190"/>
        <item x="209"/>
        <item x="30"/>
        <item x="50"/>
        <item x="223"/>
        <item x="168"/>
        <item x="184"/>
        <item x="149"/>
        <item x="76"/>
        <item x="4"/>
        <item x="121"/>
        <item x="166"/>
        <item x="222"/>
        <item x="26"/>
        <item x="182"/>
        <item x="93"/>
        <item x="120"/>
        <item x="161"/>
        <item x="92"/>
        <item x="225"/>
        <item x="5"/>
        <item x="22"/>
        <item x="133"/>
        <item x="2"/>
        <item x="75"/>
        <item x="193"/>
        <item x="216"/>
        <item x="135"/>
        <item x="136"/>
        <item x="59"/>
        <item x="43"/>
        <item x="165"/>
        <item x="146"/>
        <item x="174"/>
        <item x="179"/>
        <item x="208"/>
        <item x="150"/>
        <item x="119"/>
        <item x="163"/>
        <item x="74"/>
        <item x="57"/>
        <item x="221"/>
        <item x="234"/>
        <item x="192"/>
        <item x="91"/>
        <item x="164"/>
        <item x="206"/>
        <item x="105"/>
        <item x="181"/>
        <item x="188"/>
        <item x="191"/>
        <item x="173"/>
        <item x="232"/>
        <item x="178"/>
        <item x="147"/>
        <item x="172"/>
        <item x="189"/>
        <item x="231"/>
        <item x="104"/>
        <item x="177"/>
        <item x="215"/>
        <item x="56"/>
        <item x="132"/>
        <item x="89"/>
        <item x="131"/>
        <item x="118"/>
        <item x="55"/>
        <item x="220"/>
        <item x="1"/>
        <item x="214"/>
        <item x="0"/>
        <item x="160"/>
        <item x="230"/>
        <item x="40"/>
        <item x="205"/>
        <item x="21"/>
        <item x="176"/>
        <item x="145"/>
        <item x="72"/>
        <item x="88"/>
        <item x="71"/>
        <item x="20"/>
        <item x="117"/>
        <item x="39"/>
        <item x="218"/>
        <item x="204"/>
        <item x="103"/>
        <item x="213"/>
      </items>
    </pivotField>
    <pivotField dataField="1" showAll="0" defaultSubtotal="0">
      <items count="94">
        <item x="72"/>
        <item x="79"/>
        <item x="47"/>
        <item x="66"/>
        <item x="56"/>
        <item x="48"/>
        <item x="71"/>
        <item x="53"/>
        <item x="58"/>
        <item x="67"/>
        <item x="49"/>
        <item x="70"/>
        <item x="51"/>
        <item x="63"/>
        <item x="59"/>
        <item x="77"/>
        <item x="80"/>
        <item x="46"/>
        <item x="52"/>
        <item x="91"/>
        <item x="86"/>
        <item x="50"/>
        <item x="57"/>
        <item x="69"/>
        <item x="55"/>
        <item x="64"/>
        <item x="45"/>
        <item x="29"/>
        <item x="93"/>
        <item x="65"/>
        <item x="61"/>
        <item x="81"/>
        <item x="38"/>
        <item x="62"/>
        <item x="90"/>
        <item x="78"/>
        <item x="68"/>
        <item x="87"/>
        <item x="37"/>
        <item x="76"/>
        <item x="54"/>
        <item x="44"/>
        <item x="43"/>
        <item x="13"/>
        <item x="41"/>
        <item x="84"/>
        <item x="92"/>
        <item x="42"/>
        <item x="75"/>
        <item x="28"/>
        <item x="85"/>
        <item x="82"/>
        <item x="74"/>
        <item x="89"/>
        <item x="60"/>
        <item x="36"/>
        <item x="83"/>
        <item x="16"/>
        <item x="27"/>
        <item x="40"/>
        <item x="24"/>
        <item x="88"/>
        <item x="35"/>
        <item x="39"/>
        <item x="34"/>
        <item x="31"/>
        <item x="32"/>
        <item x="7"/>
        <item x="30"/>
        <item x="73"/>
        <item x="33"/>
        <item x="20"/>
        <item x="25"/>
        <item x="14"/>
        <item x="26"/>
        <item x="17"/>
        <item x="22"/>
        <item x="18"/>
        <item x="10"/>
        <item x="19"/>
        <item x="15"/>
        <item x="12"/>
        <item x="5"/>
        <item x="9"/>
        <item x="23"/>
        <item x="0"/>
        <item x="1"/>
        <item x="21"/>
        <item x="11"/>
        <item x="4"/>
        <item x="8"/>
        <item x="6"/>
        <item x="2"/>
        <item x="3"/>
      </items>
    </pivotField>
    <pivotField dataField="1" showAll="0" defaultSubtotal="0">
      <items count="198">
        <item x="88"/>
        <item x="146"/>
        <item x="129"/>
        <item x="49"/>
        <item x="114"/>
        <item x="13"/>
        <item x="99"/>
        <item x="77"/>
        <item x="172"/>
        <item x="62"/>
        <item x="50"/>
        <item x="31"/>
        <item x="159"/>
        <item x="117"/>
        <item x="197"/>
        <item x="75"/>
        <item x="89"/>
        <item x="16"/>
        <item x="189"/>
        <item x="178"/>
        <item x="72"/>
        <item x="176"/>
        <item x="145"/>
        <item x="120"/>
        <item x="60"/>
        <item x="51"/>
        <item x="131"/>
        <item x="106"/>
        <item x="78"/>
        <item x="96"/>
        <item x="158"/>
        <item x="53"/>
        <item x="64"/>
        <item x="7"/>
        <item x="118"/>
        <item x="149"/>
        <item x="196"/>
        <item x="175"/>
        <item x="30"/>
        <item x="132"/>
        <item x="14"/>
        <item x="90"/>
        <item x="70"/>
        <item x="105"/>
        <item x="185"/>
        <item x="38"/>
        <item x="48"/>
        <item x="55"/>
        <item x="182"/>
        <item x="65"/>
        <item x="97"/>
        <item x="54"/>
        <item x="169"/>
        <item x="86"/>
        <item x="103"/>
        <item x="108"/>
        <item x="29"/>
        <item x="147"/>
        <item x="17"/>
        <item x="121"/>
        <item x="140"/>
        <item x="18"/>
        <item x="26"/>
        <item x="52"/>
        <item x="37"/>
        <item x="144"/>
        <item x="130"/>
        <item x="66"/>
        <item x="115"/>
        <item x="10"/>
        <item x="125"/>
        <item x="173"/>
        <item x="93"/>
        <item x="36"/>
        <item x="19"/>
        <item x="150"/>
        <item x="104"/>
        <item x="148"/>
        <item x="33"/>
        <item x="63"/>
        <item x="187"/>
        <item x="15"/>
        <item x="100"/>
        <item x="34"/>
        <item x="107"/>
        <item x="12"/>
        <item x="184"/>
        <item x="73"/>
        <item x="5"/>
        <item x="47"/>
        <item x="9"/>
        <item x="92"/>
        <item x="174"/>
        <item x="164"/>
        <item x="141"/>
        <item x="0"/>
        <item x="119"/>
        <item x="1"/>
        <item x="20"/>
        <item x="56"/>
        <item x="157"/>
        <item x="32"/>
        <item x="35"/>
        <item x="112"/>
        <item x="124"/>
        <item x="98"/>
        <item x="143"/>
        <item x="190"/>
        <item x="21"/>
        <item x="137"/>
        <item x="79"/>
        <item x="27"/>
        <item x="40"/>
        <item x="11"/>
        <item x="183"/>
        <item x="142"/>
        <item x="102"/>
        <item x="134"/>
        <item x="167"/>
        <item x="76"/>
        <item x="39"/>
        <item x="171"/>
        <item x="87"/>
        <item x="153"/>
        <item x="110"/>
        <item x="138"/>
        <item x="128"/>
        <item x="4"/>
        <item x="177"/>
        <item x="46"/>
        <item x="101"/>
        <item x="81"/>
        <item x="45"/>
        <item x="195"/>
        <item x="28"/>
        <item x="154"/>
        <item x="24"/>
        <item x="43"/>
        <item x="83"/>
        <item x="126"/>
        <item x="139"/>
        <item x="8"/>
        <item x="116"/>
        <item x="180"/>
        <item x="61"/>
        <item x="6"/>
        <item x="163"/>
        <item x="71"/>
        <item x="22"/>
        <item x="113"/>
        <item x="59"/>
        <item x="156"/>
        <item x="44"/>
        <item x="127"/>
        <item x="2"/>
        <item x="122"/>
        <item x="25"/>
        <item x="57"/>
        <item x="95"/>
        <item x="111"/>
        <item x="74"/>
        <item x="155"/>
        <item x="136"/>
        <item x="68"/>
        <item x="166"/>
        <item x="192"/>
        <item x="94"/>
        <item x="69"/>
        <item x="23"/>
        <item x="85"/>
        <item x="123"/>
        <item x="133"/>
        <item x="161"/>
        <item x="84"/>
        <item x="82"/>
        <item x="193"/>
        <item x="135"/>
        <item x="3"/>
        <item x="168"/>
        <item x="42"/>
        <item x="58"/>
        <item x="188"/>
        <item x="41"/>
        <item x="109"/>
        <item x="181"/>
        <item x="151"/>
        <item x="194"/>
        <item x="160"/>
        <item x="152"/>
        <item x="80"/>
        <item x="170"/>
        <item x="91"/>
        <item x="179"/>
        <item x="67"/>
        <item x="186"/>
        <item x="162"/>
        <item x="191"/>
        <item x="165"/>
      </items>
    </pivotField>
    <pivotField dataField="1" showAll="0" defaultSubtotal="0">
      <items count="5">
        <item x="0"/>
        <item x="3"/>
        <item x="4"/>
        <item x="1"/>
        <item x="2"/>
      </items>
    </pivotField>
  </pivotFields>
  <rowFields count="3">
    <field x="2"/>
    <field x="6"/>
    <field x="5"/>
  </rowFields>
  <rowItems count="414">
    <i>
      <x/>
    </i>
    <i r="1">
      <x/>
      <x v="35"/>
    </i>
    <i r="1">
      <x v="1"/>
      <x v="33"/>
    </i>
    <i r="1">
      <x v="2"/>
      <x v="25"/>
    </i>
    <i r="1">
      <x v="3"/>
      <x/>
    </i>
    <i r="1">
      <x v="4"/>
      <x v="1"/>
    </i>
    <i r="1">
      <x v="5"/>
      <x v="23"/>
    </i>
    <i r="1">
      <x v="6"/>
      <x v="2"/>
    </i>
    <i r="1">
      <x v="7"/>
      <x v="38"/>
    </i>
    <i r="1">
      <x v="8"/>
      <x v="28"/>
    </i>
    <i r="1">
      <x v="9"/>
      <x v="22"/>
    </i>
    <i r="1">
      <x v="10"/>
      <x v="14"/>
    </i>
    <i r="1">
      <x v="11"/>
      <x v="5"/>
    </i>
    <i r="1">
      <x v="12"/>
      <x v="24"/>
    </i>
    <i r="1">
      <x v="13"/>
      <x v="39"/>
    </i>
    <i r="1">
      <x v="14"/>
      <x v="30"/>
    </i>
    <i r="1">
      <x v="15"/>
      <x v="31"/>
    </i>
    <i r="1">
      <x v="16"/>
      <x v="32"/>
    </i>
    <i r="1">
      <x v="17"/>
      <x v="21"/>
    </i>
    <i r="1">
      <x v="18"/>
      <x v="40"/>
    </i>
    <i r="1">
      <x v="19"/>
      <x v="20"/>
    </i>
    <i t="blank">
      <x/>
    </i>
    <i>
      <x v="1"/>
    </i>
    <i r="1">
      <x/>
      <x v="33"/>
    </i>
    <i r="1">
      <x v="1"/>
      <x v="35"/>
    </i>
    <i r="1">
      <x v="2"/>
      <x v="25"/>
    </i>
    <i r="1">
      <x v="3"/>
      <x/>
    </i>
    <i r="1">
      <x v="4"/>
      <x v="1"/>
    </i>
    <i r="1">
      <x v="5"/>
      <x v="28"/>
    </i>
    <i r="1">
      <x v="6"/>
      <x v="23"/>
    </i>
    <i r="1">
      <x v="7"/>
      <x v="22"/>
    </i>
    <i r="1">
      <x v="8"/>
      <x v="2"/>
    </i>
    <i r="1">
      <x v="9"/>
      <x v="30"/>
    </i>
    <i r="1">
      <x v="10"/>
      <x v="38"/>
    </i>
    <i r="1">
      <x v="11"/>
      <x v="39"/>
    </i>
    <i r="1">
      <x v="12"/>
      <x v="31"/>
    </i>
    <i r="1">
      <x v="13"/>
      <x v="24"/>
    </i>
    <i r="1">
      <x v="14"/>
      <x v="5"/>
    </i>
    <i r="1">
      <x v="15"/>
      <x v="20"/>
    </i>
    <i r="1">
      <x v="16"/>
      <x v="21"/>
    </i>
    <i r="1">
      <x v="17"/>
      <x v="27"/>
    </i>
    <i r="1">
      <x v="18"/>
      <x v="19"/>
    </i>
    <i r="1">
      <x v="19"/>
      <x v="17"/>
    </i>
    <i t="blank">
      <x v="1"/>
    </i>
    <i>
      <x v="2"/>
    </i>
    <i r="1">
      <x/>
      <x v="33"/>
    </i>
    <i r="1">
      <x v="1"/>
      <x v="35"/>
    </i>
    <i r="1">
      <x v="2"/>
      <x v="2"/>
    </i>
    <i r="1">
      <x v="3"/>
      <x/>
    </i>
    <i r="1">
      <x v="4"/>
      <x v="25"/>
    </i>
    <i r="1">
      <x v="5"/>
      <x v="1"/>
    </i>
    <i r="1">
      <x v="6"/>
      <x v="23"/>
    </i>
    <i r="1">
      <x v="7"/>
      <x v="28"/>
    </i>
    <i r="1">
      <x v="8"/>
      <x v="22"/>
    </i>
    <i r="1">
      <x v="9"/>
      <x v="24"/>
    </i>
    <i r="1">
      <x v="10"/>
      <x v="32"/>
    </i>
    <i r="1">
      <x v="11"/>
      <x v="39"/>
    </i>
    <i r="1">
      <x v="12"/>
      <x v="38"/>
    </i>
    <i r="1">
      <x v="13"/>
      <x v="30"/>
    </i>
    <i r="1">
      <x v="14"/>
      <x v="31"/>
    </i>
    <i r="1">
      <x v="15"/>
      <x v="19"/>
    </i>
    <i r="1">
      <x v="16"/>
      <x v="3"/>
    </i>
    <i r="1">
      <x v="17"/>
      <x v="34"/>
    </i>
    <i r="1">
      <x v="18"/>
      <x v="26"/>
    </i>
    <i r="1">
      <x v="19"/>
      <x v="20"/>
    </i>
    <i t="blank">
      <x v="2"/>
    </i>
    <i>
      <x v="3"/>
    </i>
    <i r="1">
      <x/>
      <x v="33"/>
    </i>
    <i r="1">
      <x v="1"/>
      <x v="35"/>
    </i>
    <i r="1">
      <x v="2"/>
      <x v="25"/>
    </i>
    <i r="1">
      <x v="3"/>
      <x/>
    </i>
    <i r="1">
      <x v="4"/>
      <x v="23"/>
    </i>
    <i r="1">
      <x v="5"/>
      <x v="38"/>
    </i>
    <i r="1">
      <x v="6"/>
      <x v="28"/>
    </i>
    <i r="1">
      <x v="7"/>
      <x v="2"/>
    </i>
    <i r="1">
      <x v="8"/>
      <x v="1"/>
    </i>
    <i r="1">
      <x v="9"/>
      <x v="32"/>
    </i>
    <i r="1">
      <x v="10"/>
      <x v="30"/>
    </i>
    <i r="1">
      <x v="11"/>
      <x v="39"/>
    </i>
    <i r="1">
      <x v="12"/>
      <x v="24"/>
    </i>
    <i r="1">
      <x v="13"/>
      <x v="22"/>
    </i>
    <i r="1">
      <x v="14"/>
      <x v="3"/>
    </i>
    <i r="2">
      <x v="31"/>
    </i>
    <i r="1">
      <x v="16"/>
      <x v="21"/>
    </i>
    <i r="2">
      <x v="37"/>
    </i>
    <i r="1">
      <x v="18"/>
      <x v="6"/>
    </i>
    <i r="2">
      <x v="36"/>
    </i>
    <i t="blank">
      <x v="3"/>
    </i>
    <i>
      <x v="4"/>
    </i>
    <i r="1">
      <x/>
      <x v="33"/>
    </i>
    <i r="1">
      <x v="1"/>
      <x v="35"/>
    </i>
    <i r="1">
      <x v="2"/>
      <x/>
    </i>
    <i r="1">
      <x v="3"/>
      <x v="1"/>
    </i>
    <i r="1">
      <x v="4"/>
      <x v="25"/>
    </i>
    <i r="1">
      <x v="5"/>
      <x v="23"/>
    </i>
    <i r="1">
      <x v="6"/>
      <x v="22"/>
    </i>
    <i r="1">
      <x v="7"/>
      <x v="5"/>
    </i>
    <i r="1">
      <x v="8"/>
      <x v="38"/>
    </i>
    <i r="1">
      <x v="9"/>
      <x v="24"/>
    </i>
    <i r="1">
      <x v="10"/>
      <x v="40"/>
    </i>
    <i r="1">
      <x v="11"/>
      <x v="39"/>
    </i>
    <i r="1">
      <x v="12"/>
      <x v="2"/>
    </i>
    <i r="1">
      <x v="13"/>
      <x v="32"/>
    </i>
    <i r="1">
      <x v="14"/>
      <x v="12"/>
    </i>
    <i r="2">
      <x v="28"/>
    </i>
    <i r="2">
      <x v="31"/>
    </i>
    <i r="1">
      <x v="17"/>
      <x v="3"/>
    </i>
    <i r="1">
      <x v="18"/>
      <x v="30"/>
    </i>
    <i r="1">
      <x v="19"/>
      <x v="34"/>
    </i>
    <i t="blank">
      <x v="4"/>
    </i>
    <i>
      <x v="5"/>
    </i>
    <i r="1">
      <x/>
      <x v="35"/>
    </i>
    <i r="1">
      <x v="1"/>
      <x v="33"/>
    </i>
    <i r="1">
      <x v="2"/>
      <x/>
    </i>
    <i r="1">
      <x v="3"/>
      <x v="23"/>
    </i>
    <i r="2">
      <x v="25"/>
    </i>
    <i r="1">
      <x v="5"/>
      <x v="1"/>
    </i>
    <i r="2">
      <x v="5"/>
    </i>
    <i r="1">
      <x v="7"/>
      <x v="2"/>
    </i>
    <i r="1">
      <x v="8"/>
      <x v="38"/>
    </i>
    <i r="1">
      <x v="9"/>
      <x v="24"/>
    </i>
    <i r="1">
      <x v="10"/>
      <x v="22"/>
    </i>
    <i r="1">
      <x v="11"/>
      <x v="39"/>
    </i>
    <i r="1">
      <x v="12"/>
      <x v="34"/>
    </i>
    <i r="1">
      <x v="13"/>
      <x v="30"/>
    </i>
    <i r="1">
      <x v="14"/>
      <x v="31"/>
    </i>
    <i r="1">
      <x v="15"/>
      <x v="3"/>
    </i>
    <i r="2">
      <x v="28"/>
    </i>
    <i r="2">
      <x v="40"/>
    </i>
    <i r="2">
      <x v="42"/>
    </i>
    <i r="1">
      <x v="19"/>
      <x v="7"/>
    </i>
    <i t="blank">
      <x v="5"/>
    </i>
    <i>
      <x v="6"/>
    </i>
    <i r="1">
      <x/>
      <x v="14"/>
    </i>
    <i r="1">
      <x v="1"/>
      <x v="35"/>
    </i>
    <i r="1">
      <x v="2"/>
      <x v="33"/>
    </i>
    <i r="1">
      <x v="3"/>
      <x v="25"/>
    </i>
    <i r="1">
      <x v="4"/>
      <x/>
    </i>
    <i r="1">
      <x v="5"/>
      <x v="38"/>
    </i>
    <i r="1">
      <x v="6"/>
      <x v="1"/>
    </i>
    <i r="1">
      <x v="7"/>
      <x v="23"/>
    </i>
    <i r="1">
      <x v="8"/>
      <x v="5"/>
    </i>
    <i r="2">
      <x v="39"/>
    </i>
    <i r="1">
      <x v="10"/>
      <x v="22"/>
    </i>
    <i r="1">
      <x v="11"/>
      <x v="2"/>
    </i>
    <i r="2">
      <x v="20"/>
    </i>
    <i r="2">
      <x v="28"/>
    </i>
    <i r="1">
      <x v="14"/>
      <x v="24"/>
    </i>
    <i r="1">
      <x v="15"/>
      <x v="30"/>
    </i>
    <i r="1">
      <x v="16"/>
      <x v="21"/>
    </i>
    <i r="1">
      <x v="17"/>
      <x v="12"/>
    </i>
    <i r="1">
      <x v="18"/>
      <x v="13"/>
    </i>
    <i r="1">
      <x v="19"/>
      <x v="31"/>
    </i>
    <i t="blank">
      <x v="6"/>
    </i>
    <i>
      <x v="7"/>
    </i>
    <i r="1">
      <x/>
      <x v="33"/>
    </i>
    <i r="1">
      <x v="1"/>
      <x v="35"/>
    </i>
    <i r="1">
      <x v="2"/>
      <x/>
    </i>
    <i r="1">
      <x v="3"/>
      <x v="23"/>
    </i>
    <i r="1">
      <x v="4"/>
      <x v="25"/>
    </i>
    <i r="1">
      <x v="5"/>
      <x v="1"/>
    </i>
    <i r="2">
      <x v="2"/>
    </i>
    <i r="1">
      <x v="7"/>
      <x v="38"/>
    </i>
    <i r="1">
      <x v="8"/>
      <x v="22"/>
    </i>
    <i r="1">
      <x v="9"/>
      <x v="5"/>
    </i>
    <i r="1">
      <x v="10"/>
      <x v="24"/>
    </i>
    <i r="1">
      <x v="11"/>
      <x v="31"/>
    </i>
    <i r="1">
      <x v="12"/>
      <x v="39"/>
    </i>
    <i r="1">
      <x v="13"/>
      <x v="28"/>
    </i>
    <i r="1">
      <x v="14"/>
      <x v="30"/>
    </i>
    <i r="2">
      <x v="34"/>
    </i>
    <i r="1">
      <x v="16"/>
      <x v="11"/>
    </i>
    <i r="2">
      <x v="18"/>
    </i>
    <i r="1">
      <x v="18"/>
      <x v="7"/>
    </i>
    <i r="2">
      <x v="12"/>
    </i>
    <i r="2">
      <x v="32"/>
    </i>
    <i r="2">
      <x v="36"/>
    </i>
    <i r="2">
      <x v="37"/>
    </i>
    <i r="2">
      <x v="40"/>
    </i>
    <i t="blank">
      <x v="7"/>
    </i>
    <i>
      <x v="8"/>
    </i>
    <i r="1">
      <x/>
      <x v="35"/>
    </i>
    <i r="1">
      <x v="1"/>
      <x v="33"/>
    </i>
    <i r="1">
      <x v="2"/>
      <x v="25"/>
    </i>
    <i r="1">
      <x v="3"/>
      <x/>
    </i>
    <i r="1">
      <x v="4"/>
      <x v="1"/>
    </i>
    <i r="1">
      <x v="5"/>
      <x v="23"/>
    </i>
    <i r="1">
      <x v="6"/>
      <x v="5"/>
    </i>
    <i r="2">
      <x v="28"/>
    </i>
    <i r="1">
      <x v="8"/>
      <x v="38"/>
    </i>
    <i r="1">
      <x v="9"/>
      <x v="22"/>
    </i>
    <i r="2">
      <x v="24"/>
    </i>
    <i r="1">
      <x v="11"/>
      <x v="21"/>
    </i>
    <i r="1">
      <x v="12"/>
      <x v="2"/>
    </i>
    <i r="1">
      <x v="13"/>
      <x v="39"/>
    </i>
    <i r="1">
      <x v="14"/>
      <x v="30"/>
    </i>
    <i r="1">
      <x v="15"/>
      <x v="14"/>
    </i>
    <i r="1">
      <x v="16"/>
      <x v="8"/>
    </i>
    <i r="1">
      <x v="17"/>
      <x v="19"/>
    </i>
    <i r="1">
      <x v="18"/>
      <x v="31"/>
    </i>
    <i r="1">
      <x v="19"/>
      <x v="12"/>
    </i>
    <i t="blank">
      <x v="8"/>
    </i>
    <i>
      <x v="9"/>
    </i>
    <i r="1">
      <x/>
      <x v="35"/>
    </i>
    <i r="1">
      <x v="1"/>
      <x v="25"/>
    </i>
    <i r="1">
      <x v="2"/>
      <x v="33"/>
    </i>
    <i r="1">
      <x v="3"/>
      <x/>
    </i>
    <i r="1">
      <x v="4"/>
      <x v="5"/>
    </i>
    <i r="1">
      <x v="5"/>
      <x v="23"/>
    </i>
    <i r="1">
      <x v="6"/>
      <x v="1"/>
    </i>
    <i r="1">
      <x v="7"/>
      <x v="38"/>
    </i>
    <i r="1">
      <x v="8"/>
      <x v="2"/>
    </i>
    <i r="1">
      <x v="9"/>
      <x v="22"/>
    </i>
    <i r="2">
      <x v="24"/>
    </i>
    <i r="1">
      <x v="11"/>
      <x v="31"/>
    </i>
    <i r="1">
      <x v="12"/>
      <x v="28"/>
    </i>
    <i r="2">
      <x v="40"/>
    </i>
    <i r="1">
      <x v="14"/>
      <x v="30"/>
    </i>
    <i r="2">
      <x v="39"/>
    </i>
    <i r="1">
      <x v="16"/>
      <x v="12"/>
    </i>
    <i r="1">
      <x v="17"/>
      <x v="13"/>
    </i>
    <i r="1">
      <x v="18"/>
      <x v="9"/>
    </i>
    <i r="1">
      <x v="19"/>
      <x v="21"/>
    </i>
    <i t="blank">
      <x v="9"/>
    </i>
    <i>
      <x v="10"/>
    </i>
    <i r="1">
      <x/>
      <x v="35"/>
    </i>
    <i r="1">
      <x v="1"/>
      <x v="5"/>
    </i>
    <i r="1">
      <x v="2"/>
      <x/>
    </i>
    <i r="1">
      <x v="3"/>
      <x v="28"/>
    </i>
    <i r="1">
      <x v="4"/>
      <x v="25"/>
    </i>
    <i r="1">
      <x v="5"/>
      <x v="33"/>
    </i>
    <i r="1">
      <x v="6"/>
      <x v="1"/>
    </i>
    <i r="1">
      <x v="7"/>
      <x v="2"/>
    </i>
    <i r="1">
      <x v="8"/>
      <x v="23"/>
    </i>
    <i r="2">
      <x v="38"/>
    </i>
    <i r="1">
      <x v="10"/>
      <x v="40"/>
    </i>
    <i r="1">
      <x v="11"/>
      <x v="31"/>
    </i>
    <i r="1">
      <x v="12"/>
      <x v="24"/>
    </i>
    <i r="1">
      <x v="13"/>
      <x v="39"/>
    </i>
    <i r="1">
      <x v="14"/>
      <x v="12"/>
    </i>
    <i r="2">
      <x v="43"/>
    </i>
    <i r="1">
      <x v="16"/>
      <x v="3"/>
    </i>
    <i r="2">
      <x v="22"/>
    </i>
    <i r="2">
      <x v="30"/>
    </i>
    <i r="2">
      <x v="32"/>
    </i>
    <i t="blank">
      <x v="10"/>
    </i>
    <i>
      <x v="11"/>
    </i>
    <i r="1">
      <x/>
      <x v="3"/>
    </i>
    <i r="1">
      <x v="1"/>
      <x v="33"/>
    </i>
    <i r="1">
      <x v="2"/>
      <x/>
    </i>
    <i r="1">
      <x v="3"/>
      <x v="23"/>
    </i>
    <i r="2">
      <x v="25"/>
    </i>
    <i r="1">
      <x v="5"/>
      <x v="1"/>
    </i>
    <i r="2">
      <x v="35"/>
    </i>
    <i r="1">
      <x v="7"/>
      <x v="14"/>
    </i>
    <i r="1">
      <x v="8"/>
      <x v="2"/>
    </i>
    <i r="2">
      <x v="24"/>
    </i>
    <i r="2">
      <x v="31"/>
    </i>
    <i r="1">
      <x v="11"/>
      <x v="4"/>
    </i>
    <i r="2">
      <x v="5"/>
    </i>
    <i r="2">
      <x v="7"/>
    </i>
    <i r="2">
      <x v="22"/>
    </i>
    <i r="2">
      <x v="34"/>
    </i>
    <i r="2">
      <x v="37"/>
    </i>
    <i r="2">
      <x v="38"/>
    </i>
    <i r="2">
      <x v="40"/>
    </i>
    <i r="2">
      <x v="44"/>
    </i>
    <i t="blank">
      <x v="11"/>
    </i>
    <i>
      <x v="12"/>
    </i>
    <i r="1">
      <x/>
      <x v="33"/>
    </i>
    <i r="1">
      <x v="1"/>
      <x v="35"/>
    </i>
    <i r="1">
      <x v="2"/>
      <x v="1"/>
    </i>
    <i r="1">
      <x v="3"/>
      <x v="38"/>
    </i>
    <i r="1">
      <x v="4"/>
      <x/>
    </i>
    <i r="1">
      <x v="5"/>
      <x v="23"/>
    </i>
    <i r="1">
      <x v="6"/>
      <x v="25"/>
    </i>
    <i r="1">
      <x v="7"/>
      <x v="2"/>
    </i>
    <i r="1">
      <x v="8"/>
      <x v="32"/>
    </i>
    <i r="1">
      <x v="9"/>
      <x v="39"/>
    </i>
    <i r="1">
      <x v="10"/>
      <x v="24"/>
    </i>
    <i r="1">
      <x v="11"/>
      <x v="5"/>
    </i>
    <i r="2">
      <x v="22"/>
    </i>
    <i r="2">
      <x v="40"/>
    </i>
    <i r="1">
      <x v="14"/>
      <x v="30"/>
    </i>
    <i r="2">
      <x v="31"/>
    </i>
    <i r="1">
      <x v="16"/>
      <x v="3"/>
    </i>
    <i r="2">
      <x v="4"/>
    </i>
    <i r="2">
      <x v="16"/>
    </i>
    <i r="2">
      <x v="28"/>
    </i>
    <i r="2">
      <x v="34"/>
    </i>
    <i r="2">
      <x v="37"/>
    </i>
    <i r="2">
      <x v="41"/>
    </i>
    <i t="blank">
      <x v="12"/>
    </i>
    <i>
      <x v="13"/>
    </i>
    <i r="1">
      <x/>
      <x v="25"/>
    </i>
    <i r="1">
      <x v="1"/>
      <x v="35"/>
    </i>
    <i r="1">
      <x v="2"/>
      <x/>
    </i>
    <i r="1">
      <x v="3"/>
      <x v="23"/>
    </i>
    <i r="1">
      <x v="4"/>
      <x v="1"/>
    </i>
    <i r="1">
      <x v="5"/>
      <x v="33"/>
    </i>
    <i r="1">
      <x v="6"/>
      <x v="2"/>
    </i>
    <i r="1">
      <x v="7"/>
      <x v="32"/>
    </i>
    <i r="1">
      <x v="8"/>
      <x v="14"/>
    </i>
    <i r="1">
      <x v="9"/>
      <x v="11"/>
    </i>
    <i r="2">
      <x v="38"/>
    </i>
    <i r="1">
      <x v="11"/>
      <x v="39"/>
    </i>
    <i r="1">
      <x v="12"/>
      <x v="5"/>
    </i>
    <i r="2">
      <x v="6"/>
    </i>
    <i r="2">
      <x v="31"/>
    </i>
    <i r="1">
      <x v="15"/>
      <x v="24"/>
    </i>
    <i r="1">
      <x v="16"/>
      <x v="3"/>
    </i>
    <i r="2">
      <x v="22"/>
    </i>
    <i r="1">
      <x v="18"/>
      <x v="7"/>
    </i>
    <i r="2">
      <x v="10"/>
    </i>
    <i r="2">
      <x v="12"/>
    </i>
    <i r="2">
      <x v="28"/>
    </i>
    <i r="2">
      <x v="34"/>
    </i>
    <i r="2">
      <x v="40"/>
    </i>
    <i r="2">
      <x v="42"/>
    </i>
    <i t="blank">
      <x v="13"/>
    </i>
    <i>
      <x v="14"/>
    </i>
    <i r="1">
      <x/>
      <x v="32"/>
    </i>
    <i r="1">
      <x v="1"/>
      <x v="35"/>
    </i>
    <i r="1">
      <x v="2"/>
      <x v="2"/>
    </i>
    <i r="1">
      <x v="3"/>
      <x v="33"/>
    </i>
    <i r="1">
      <x v="4"/>
      <x/>
    </i>
    <i r="1">
      <x v="5"/>
      <x v="23"/>
    </i>
    <i r="1">
      <x v="6"/>
      <x v="25"/>
    </i>
    <i r="1">
      <x v="7"/>
      <x v="1"/>
    </i>
    <i r="2">
      <x v="38"/>
    </i>
    <i r="1">
      <x v="9"/>
      <x v="3"/>
    </i>
    <i r="2">
      <x v="24"/>
    </i>
    <i r="1">
      <x v="11"/>
      <x v="18"/>
    </i>
    <i r="2">
      <x v="31"/>
    </i>
    <i r="2">
      <x v="42"/>
    </i>
    <i r="1">
      <x v="14"/>
      <x v="22"/>
    </i>
    <i r="2">
      <x v="29"/>
    </i>
    <i r="2">
      <x v="37"/>
    </i>
    <i r="2">
      <x v="39"/>
    </i>
    <i r="1">
      <x v="18"/>
      <x v="15"/>
    </i>
    <i r="2">
      <x v="28"/>
    </i>
    <i r="2">
      <x v="45"/>
    </i>
    <i t="blank">
      <x v="14"/>
    </i>
    <i>
      <x v="15"/>
    </i>
    <i r="1">
      <x/>
      <x v="32"/>
    </i>
    <i r="1">
      <x v="1"/>
      <x v="35"/>
    </i>
    <i r="1">
      <x v="2"/>
      <x v="2"/>
    </i>
    <i r="1">
      <x v="3"/>
      <x v="33"/>
    </i>
    <i r="1">
      <x v="4"/>
      <x/>
    </i>
    <i r="1">
      <x v="5"/>
      <x v="23"/>
    </i>
    <i r="2">
      <x v="38"/>
    </i>
    <i r="1">
      <x v="7"/>
      <x v="25"/>
    </i>
    <i r="1">
      <x v="8"/>
      <x v="1"/>
    </i>
    <i r="2">
      <x v="31"/>
    </i>
    <i r="1">
      <x v="10"/>
      <x v="24"/>
    </i>
    <i r="2">
      <x v="28"/>
    </i>
    <i r="1">
      <x v="12"/>
      <x v="16"/>
    </i>
    <i r="2">
      <x v="34"/>
    </i>
    <i r="2">
      <x v="37"/>
    </i>
    <i r="2">
      <x v="40"/>
    </i>
    <i r="2">
      <x v="44"/>
    </i>
    <i r="1">
      <x v="17"/>
      <x v="3"/>
    </i>
    <i r="2">
      <x v="7"/>
    </i>
    <i r="2">
      <x v="18"/>
    </i>
    <i r="2">
      <x v="39"/>
    </i>
    <i t="blank">
      <x v="15"/>
    </i>
    <i>
      <x v="16"/>
    </i>
    <i r="1">
      <x/>
      <x v="32"/>
    </i>
    <i r="1">
      <x v="1"/>
      <x/>
    </i>
    <i r="1">
      <x v="2"/>
      <x v="35"/>
    </i>
    <i r="1">
      <x v="3"/>
      <x v="1"/>
    </i>
    <i r="1">
      <x v="4"/>
      <x v="25"/>
    </i>
    <i r="1">
      <x v="5"/>
      <x v="33"/>
    </i>
    <i r="2">
      <x v="38"/>
    </i>
    <i r="1">
      <x v="7"/>
      <x v="2"/>
    </i>
    <i r="1">
      <x v="8"/>
      <x v="37"/>
    </i>
    <i r="1">
      <x v="9"/>
      <x v="23"/>
    </i>
    <i r="2">
      <x v="24"/>
    </i>
    <i r="1">
      <x v="11"/>
      <x v="3"/>
    </i>
    <i r="2">
      <x v="28"/>
    </i>
    <i r="1">
      <x v="13"/>
      <x v="40"/>
    </i>
    <i r="1">
      <x v="14"/>
      <x v="5"/>
    </i>
    <i r="2">
      <x v="31"/>
    </i>
    <i r="2">
      <x v="34"/>
    </i>
    <i r="2">
      <x v="44"/>
    </i>
    <i r="1">
      <x v="18"/>
      <x v="39"/>
    </i>
    <i r="1">
      <x v="19"/>
      <x v="20"/>
    </i>
    <i r="2">
      <x v="22"/>
    </i>
    <i r="2">
      <x v="29"/>
    </i>
    <i r="2">
      <x v="41"/>
    </i>
    <i t="blank">
      <x v="16"/>
    </i>
    <i>
      <x v="17"/>
    </i>
    <i r="1">
      <x/>
      <x v="32"/>
    </i>
    <i r="1">
      <x v="1"/>
      <x v="25"/>
    </i>
    <i r="1">
      <x v="2"/>
      <x v="35"/>
    </i>
    <i r="1">
      <x v="3"/>
      <x v="33"/>
    </i>
    <i r="1">
      <x v="4"/>
      <x/>
    </i>
    <i r="1">
      <x v="5"/>
      <x v="23"/>
    </i>
    <i r="1">
      <x v="6"/>
      <x v="1"/>
    </i>
    <i r="1">
      <x v="7"/>
      <x v="38"/>
    </i>
    <i r="1">
      <x v="8"/>
      <x v="2"/>
    </i>
    <i r="1">
      <x v="9"/>
      <x v="24"/>
    </i>
    <i r="1">
      <x v="10"/>
      <x v="31"/>
    </i>
    <i r="1">
      <x v="11"/>
      <x v="3"/>
    </i>
    <i r="2">
      <x v="30"/>
    </i>
    <i r="2">
      <x v="39"/>
    </i>
    <i r="1">
      <x v="14"/>
      <x v="6"/>
    </i>
    <i r="2">
      <x v="18"/>
    </i>
    <i r="2">
      <x v="34"/>
    </i>
    <i r="2">
      <x v="37"/>
    </i>
    <i r="1">
      <x v="18"/>
      <x v="19"/>
    </i>
    <i r="2">
      <x v="28"/>
    </i>
    <i r="2">
      <x v="41"/>
    </i>
    <i t="blank">
      <x v="17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285">
      <pivotArea field="2" type="button" dataOnly="0" labelOnly="1" outline="0" axis="axisRow" fieldPosition="0"/>
    </format>
    <format dxfId="284">
      <pivotArea outline="0" fieldPosition="0">
        <references count="1">
          <reference field="4294967294" count="1">
            <x v="0"/>
          </reference>
        </references>
      </pivotArea>
    </format>
    <format dxfId="283">
      <pivotArea outline="0" fieldPosition="0">
        <references count="1">
          <reference field="4294967294" count="1">
            <x v="1"/>
          </reference>
        </references>
      </pivotArea>
    </format>
    <format dxfId="282">
      <pivotArea outline="0" fieldPosition="0">
        <references count="1">
          <reference field="4294967294" count="1">
            <x v="2"/>
          </reference>
        </references>
      </pivotArea>
    </format>
    <format dxfId="281">
      <pivotArea outline="0" fieldPosition="0">
        <references count="1">
          <reference field="4294967294" count="1">
            <x v="3"/>
          </reference>
        </references>
      </pivotArea>
    </format>
    <format dxfId="280">
      <pivotArea outline="0" fieldPosition="0">
        <references count="1">
          <reference field="4294967294" count="1">
            <x v="4"/>
          </reference>
        </references>
      </pivotArea>
    </format>
    <format dxfId="279">
      <pivotArea outline="0" fieldPosition="0">
        <references count="1">
          <reference field="4294967294" count="1">
            <x v="5"/>
          </reference>
        </references>
      </pivotArea>
    </format>
    <format dxfId="278">
      <pivotArea outline="0" fieldPosition="0">
        <references count="1">
          <reference field="4294967294" count="1">
            <x v="6"/>
          </reference>
        </references>
      </pivotArea>
    </format>
    <format dxfId="277">
      <pivotArea field="2" type="button" dataOnly="0" labelOnly="1" outline="0" axis="axisRow" fieldPosition="0"/>
    </format>
    <format dxfId="27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5">
      <pivotArea field="2" type="button" dataOnly="0" labelOnly="1" outline="0" axis="axisRow" fieldPosition="0"/>
    </format>
    <format dxfId="27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3">
      <pivotArea field="2" type="button" dataOnly="0" labelOnly="1" outline="0" axis="axisRow" fieldPosition="0"/>
    </format>
    <format dxfId="27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69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935C38-59D0-48E4-8BD2-FDDF8CF93001}" name="pvt_S" cacheId="2181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439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18">
        <item x="7"/>
        <item x="8"/>
        <item x="10"/>
        <item x="11"/>
        <item x="9"/>
        <item x="6"/>
        <item x="14"/>
        <item x="17"/>
        <item x="5"/>
        <item x="3"/>
        <item x="16"/>
        <item x="15"/>
        <item x="4"/>
        <item x="13"/>
        <item x="2"/>
        <item x="12"/>
        <item x="0"/>
        <item x="1"/>
      </items>
    </pivotField>
    <pivotField axis="axisRow" showAll="0" insertBlankRow="1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showAll="0" defaultSubtotal="0">
      <items count="71">
        <item x="3"/>
        <item x="22"/>
        <item x="10"/>
        <item x="70"/>
        <item x="51"/>
        <item x="53"/>
        <item x="56"/>
        <item x="31"/>
        <item x="29"/>
        <item x="46"/>
        <item x="43"/>
        <item x="12"/>
        <item x="14"/>
        <item x="23"/>
        <item x="62"/>
        <item x="54"/>
        <item x="49"/>
        <item x="50"/>
        <item x="28"/>
        <item x="35"/>
        <item x="36"/>
        <item x="47"/>
        <item x="60"/>
        <item x="68"/>
        <item x="59"/>
        <item x="39"/>
        <item x="4"/>
        <item x="63"/>
        <item x="61"/>
        <item x="40"/>
        <item x="44"/>
        <item x="32"/>
        <item x="20"/>
        <item x="58"/>
        <item x="26"/>
        <item x="24"/>
        <item x="9"/>
        <item x="16"/>
        <item x="37"/>
        <item x="69"/>
        <item x="18"/>
        <item x="30"/>
        <item x="13"/>
        <item x="25"/>
        <item x="11"/>
        <item x="48"/>
        <item x="64"/>
        <item x="17"/>
        <item x="65"/>
        <item x="15"/>
        <item x="66"/>
        <item x="67"/>
        <item x="42"/>
        <item x="2"/>
        <item x="52"/>
        <item x="19"/>
        <item x="5"/>
        <item x="7"/>
        <item x="34"/>
        <item x="21"/>
        <item x="1"/>
        <item x="0"/>
        <item x="27"/>
        <item x="33"/>
        <item x="41"/>
        <item x="8"/>
        <item x="6"/>
        <item x="45"/>
        <item x="57"/>
        <item x="38"/>
        <item x="55"/>
      </items>
    </pivotField>
    <pivotField showAll="0" defaultSubtotal="0">
      <items count="71">
        <item x="9"/>
        <item x="40"/>
        <item x="65"/>
        <item x="27"/>
        <item x="67"/>
        <item x="43"/>
        <item x="50"/>
        <item x="47"/>
        <item x="52"/>
        <item x="63"/>
        <item x="53"/>
        <item x="5"/>
        <item x="49"/>
        <item x="18"/>
        <item x="69"/>
        <item x="24"/>
        <item x="41"/>
        <item x="14"/>
        <item x="66"/>
        <item x="37"/>
        <item x="23"/>
        <item x="7"/>
        <item x="8"/>
        <item x="68"/>
        <item x="70"/>
        <item x="22"/>
        <item x="32"/>
        <item x="36"/>
        <item x="56"/>
        <item x="64"/>
        <item x="45"/>
        <item x="16"/>
        <item x="38"/>
        <item x="39"/>
        <item x="33"/>
        <item x="26"/>
        <item x="19"/>
        <item x="46"/>
        <item x="35"/>
        <item x="42"/>
        <item x="62"/>
        <item x="60"/>
        <item x="28"/>
        <item x="2"/>
        <item x="21"/>
        <item x="58"/>
        <item x="44"/>
        <item x="55"/>
        <item x="13"/>
        <item x="4"/>
        <item x="11"/>
        <item x="51"/>
        <item x="48"/>
        <item x="54"/>
        <item x="12"/>
        <item x="29"/>
        <item x="17"/>
        <item x="3"/>
        <item x="59"/>
        <item x="30"/>
        <item x="61"/>
        <item x="34"/>
        <item x="31"/>
        <item x="0"/>
        <item x="25"/>
        <item x="20"/>
        <item x="10"/>
        <item x="1"/>
        <item x="15"/>
        <item x="6"/>
        <item x="57"/>
      </items>
    </pivotField>
    <pivotField axis="axisRow" showAll="0" defaultSubtotal="0">
      <items count="71">
        <item x="3"/>
        <item x="22"/>
        <item x="10"/>
        <item x="70"/>
        <item x="51"/>
        <item x="53"/>
        <item x="56"/>
        <item x="31"/>
        <item x="29"/>
        <item x="46"/>
        <item x="43"/>
        <item x="12"/>
        <item x="14"/>
        <item x="23"/>
        <item x="62"/>
        <item x="54"/>
        <item x="49"/>
        <item x="50"/>
        <item x="28"/>
        <item x="35"/>
        <item x="36"/>
        <item x="47"/>
        <item x="60"/>
        <item x="68"/>
        <item x="59"/>
        <item x="39"/>
        <item x="4"/>
        <item x="63"/>
        <item x="61"/>
        <item x="40"/>
        <item x="44"/>
        <item x="32"/>
        <item x="20"/>
        <item x="58"/>
        <item x="26"/>
        <item x="24"/>
        <item x="9"/>
        <item x="16"/>
        <item x="37"/>
        <item x="69"/>
        <item x="18"/>
        <item x="30"/>
        <item x="13"/>
        <item x="25"/>
        <item x="11"/>
        <item x="48"/>
        <item x="64"/>
        <item x="17"/>
        <item x="65"/>
        <item x="15"/>
        <item x="66"/>
        <item x="67"/>
        <item x="42"/>
        <item x="2"/>
        <item x="52"/>
        <item x="19"/>
        <item x="5"/>
        <item x="7"/>
        <item x="34"/>
        <item x="21"/>
        <item x="1"/>
        <item x="0"/>
        <item x="27"/>
        <item x="33"/>
        <item x="41"/>
        <item x="8"/>
        <item x="6"/>
        <item x="45"/>
        <item x="57"/>
        <item x="38"/>
        <item x="55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04">
        <item x="99"/>
        <item x="98"/>
        <item x="97"/>
        <item x="101"/>
        <item x="96"/>
        <item x="95"/>
        <item x="94"/>
        <item x="100"/>
        <item x="74"/>
        <item x="73"/>
        <item x="72"/>
        <item x="71"/>
        <item x="70"/>
        <item x="63"/>
        <item x="62"/>
        <item x="61"/>
        <item x="60"/>
        <item x="67"/>
        <item x="66"/>
        <item x="65"/>
        <item x="59"/>
        <item x="53"/>
        <item x="52"/>
        <item x="51"/>
        <item x="50"/>
        <item x="58"/>
        <item x="57"/>
        <item x="81"/>
        <item x="56"/>
        <item x="49"/>
        <item x="55"/>
        <item x="80"/>
        <item x="69"/>
        <item x="102"/>
        <item x="48"/>
        <item x="89"/>
        <item x="47"/>
        <item x="46"/>
        <item x="88"/>
        <item x="45"/>
        <item x="93"/>
        <item x="79"/>
        <item x="87"/>
        <item x="68"/>
        <item x="86"/>
        <item x="78"/>
        <item x="44"/>
        <item x="43"/>
        <item x="103"/>
        <item x="42"/>
        <item x="54"/>
        <item x="85"/>
        <item x="41"/>
        <item x="84"/>
        <item x="83"/>
        <item x="64"/>
        <item x="82"/>
        <item x="92"/>
        <item x="91"/>
        <item x="40"/>
        <item x="39"/>
        <item x="77"/>
        <item x="38"/>
        <item x="37"/>
        <item x="90"/>
        <item x="36"/>
        <item x="35"/>
        <item x="34"/>
        <item x="33"/>
        <item x="32"/>
        <item x="31"/>
        <item x="30"/>
        <item x="29"/>
        <item x="28"/>
        <item x="76"/>
        <item x="27"/>
        <item x="26"/>
        <item x="25"/>
        <item x="24"/>
        <item x="23"/>
        <item x="22"/>
        <item x="21"/>
        <item x="75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20"/>
        <item x="6"/>
        <item x="5"/>
        <item x="4"/>
        <item x="3"/>
        <item x="2"/>
        <item x="1"/>
        <item x="0"/>
      </items>
    </pivotField>
    <pivotField dataField="1" showAll="0" defaultSubtotal="0">
      <items count="161">
        <item x="88"/>
        <item x="87"/>
        <item x="86"/>
        <item x="85"/>
        <item x="145"/>
        <item x="84"/>
        <item x="36"/>
        <item x="83"/>
        <item x="35"/>
        <item x="112"/>
        <item x="82"/>
        <item x="34"/>
        <item x="45"/>
        <item x="74"/>
        <item x="81"/>
        <item x="150"/>
        <item x="105"/>
        <item x="33"/>
        <item x="18"/>
        <item x="17"/>
        <item x="32"/>
        <item x="16"/>
        <item x="15"/>
        <item x="80"/>
        <item x="104"/>
        <item x="14"/>
        <item x="31"/>
        <item x="118"/>
        <item x="111"/>
        <item x="103"/>
        <item x="139"/>
        <item x="144"/>
        <item x="110"/>
        <item x="30"/>
        <item x="55"/>
        <item x="68"/>
        <item x="13"/>
        <item x="12"/>
        <item x="11"/>
        <item x="29"/>
        <item x="102"/>
        <item x="129"/>
        <item x="10"/>
        <item x="101"/>
        <item x="138"/>
        <item x="9"/>
        <item x="28"/>
        <item x="8"/>
        <item x="73"/>
        <item x="67"/>
        <item x="27"/>
        <item x="100"/>
        <item x="66"/>
        <item x="72"/>
        <item x="109"/>
        <item x="121"/>
        <item x="7"/>
        <item x="155"/>
        <item x="65"/>
        <item x="79"/>
        <item x="99"/>
        <item x="6"/>
        <item x="44"/>
        <item x="5"/>
        <item x="26"/>
        <item x="4"/>
        <item x="54"/>
        <item x="25"/>
        <item x="128"/>
        <item x="43"/>
        <item x="64"/>
        <item x="24"/>
        <item x="53"/>
        <item x="137"/>
        <item x="42"/>
        <item x="23"/>
        <item x="63"/>
        <item x="78"/>
        <item x="98"/>
        <item x="52"/>
        <item x="94"/>
        <item x="41"/>
        <item x="62"/>
        <item x="3"/>
        <item x="136"/>
        <item x="51"/>
        <item x="97"/>
        <item x="117"/>
        <item x="93"/>
        <item x="2"/>
        <item x="149"/>
        <item x="160"/>
        <item x="61"/>
        <item x="127"/>
        <item x="50"/>
        <item x="22"/>
        <item x="96"/>
        <item x="108"/>
        <item x="116"/>
        <item x="49"/>
        <item x="159"/>
        <item x="21"/>
        <item x="154"/>
        <item x="143"/>
        <item x="60"/>
        <item x="148"/>
        <item x="40"/>
        <item x="48"/>
        <item x="20"/>
        <item x="59"/>
        <item x="1"/>
        <item x="120"/>
        <item x="126"/>
        <item x="135"/>
        <item x="39"/>
        <item x="47"/>
        <item x="115"/>
        <item x="92"/>
        <item x="134"/>
        <item x="38"/>
        <item x="107"/>
        <item x="133"/>
        <item x="91"/>
        <item x="158"/>
        <item x="125"/>
        <item x="58"/>
        <item x="153"/>
        <item x="142"/>
        <item x="90"/>
        <item x="106"/>
        <item x="132"/>
        <item x="124"/>
        <item x="71"/>
        <item x="119"/>
        <item x="131"/>
        <item x="114"/>
        <item x="130"/>
        <item x="57"/>
        <item x="70"/>
        <item x="123"/>
        <item x="152"/>
        <item x="89"/>
        <item x="113"/>
        <item x="77"/>
        <item x="46"/>
        <item x="157"/>
        <item x="95"/>
        <item x="0"/>
        <item x="19"/>
        <item x="37"/>
        <item x="122"/>
        <item x="147"/>
        <item x="56"/>
        <item x="141"/>
        <item x="69"/>
        <item x="76"/>
        <item x="156"/>
        <item x="140"/>
        <item x="146"/>
        <item x="151"/>
        <item x="75"/>
      </items>
    </pivotField>
    <pivotField dataField="1" showAll="0" defaultSubtotal="0">
      <items count="90">
        <item x="52"/>
        <item x="87"/>
        <item x="49"/>
        <item x="51"/>
        <item x="73"/>
        <item x="44"/>
        <item x="66"/>
        <item x="54"/>
        <item x="63"/>
        <item x="53"/>
        <item x="72"/>
        <item x="41"/>
        <item x="69"/>
        <item x="64"/>
        <item x="70"/>
        <item x="59"/>
        <item x="30"/>
        <item x="62"/>
        <item x="57"/>
        <item x="45"/>
        <item x="60"/>
        <item x="61"/>
        <item x="67"/>
        <item x="58"/>
        <item x="68"/>
        <item x="86"/>
        <item x="88"/>
        <item x="56"/>
        <item x="46"/>
        <item x="78"/>
        <item x="37"/>
        <item x="47"/>
        <item x="55"/>
        <item x="50"/>
        <item x="83"/>
        <item x="79"/>
        <item x="48"/>
        <item x="34"/>
        <item x="89"/>
        <item x="84"/>
        <item x="39"/>
        <item x="82"/>
        <item x="43"/>
        <item x="71"/>
        <item x="42"/>
        <item x="77"/>
        <item x="25"/>
        <item x="40"/>
        <item x="32"/>
        <item x="81"/>
        <item x="65"/>
        <item x="28"/>
        <item x="33"/>
        <item x="31"/>
        <item x="26"/>
        <item x="35"/>
        <item x="38"/>
        <item x="29"/>
        <item x="3"/>
        <item x="76"/>
        <item x="85"/>
        <item x="36"/>
        <item x="27"/>
        <item x="80"/>
        <item x="14"/>
        <item x="75"/>
        <item x="11"/>
        <item x="12"/>
        <item x="17"/>
        <item x="16"/>
        <item x="24"/>
        <item x="18"/>
        <item x="10"/>
        <item x="21"/>
        <item x="22"/>
        <item x="74"/>
        <item x="23"/>
        <item x="13"/>
        <item x="9"/>
        <item x="15"/>
        <item x="4"/>
        <item x="19"/>
        <item x="8"/>
        <item x="20"/>
        <item x="7"/>
        <item x="6"/>
        <item x="5"/>
        <item x="2"/>
        <item x="1"/>
        <item x="0"/>
      </items>
    </pivotField>
    <pivotField dataField="1" showAll="0" defaultSubtotal="0">
      <items count="195">
        <item x="53"/>
        <item x="50"/>
        <item x="66"/>
        <item x="52"/>
        <item x="31"/>
        <item x="106"/>
        <item x="97"/>
        <item x="44"/>
        <item x="176"/>
        <item x="99"/>
        <item x="86"/>
        <item x="155"/>
        <item x="191"/>
        <item x="3"/>
        <item x="37"/>
        <item x="171"/>
        <item x="180"/>
        <item x="59"/>
        <item x="132"/>
        <item x="55"/>
        <item x="94"/>
        <item x="84"/>
        <item x="68"/>
        <item x="115"/>
        <item x="34"/>
        <item x="131"/>
        <item x="14"/>
        <item x="194"/>
        <item x="139"/>
        <item x="54"/>
        <item x="11"/>
        <item x="112"/>
        <item x="12"/>
        <item x="165"/>
        <item x="17"/>
        <item x="26"/>
        <item x="124"/>
        <item x="177"/>
        <item x="65"/>
        <item x="100"/>
        <item x="16"/>
        <item x="83"/>
        <item x="41"/>
        <item x="96"/>
        <item x="113"/>
        <item x="134"/>
        <item x="18"/>
        <item x="144"/>
        <item x="127"/>
        <item x="169"/>
        <item x="98"/>
        <item x="10"/>
        <item x="87"/>
        <item x="109"/>
        <item x="29"/>
        <item x="33"/>
        <item x="73"/>
        <item x="136"/>
        <item x="120"/>
        <item x="130"/>
        <item x="32"/>
        <item x="78"/>
        <item x="27"/>
        <item x="114"/>
        <item x="123"/>
        <item x="178"/>
        <item x="163"/>
        <item x="35"/>
        <item x="48"/>
        <item x="85"/>
        <item x="135"/>
        <item x="30"/>
        <item x="156"/>
        <item x="121"/>
        <item x="13"/>
        <item x="76"/>
        <item x="166"/>
        <item x="95"/>
        <item x="9"/>
        <item x="82"/>
        <item x="170"/>
        <item x="72"/>
        <item x="108"/>
        <item x="187"/>
        <item x="45"/>
        <item x="15"/>
        <item x="4"/>
        <item x="164"/>
        <item x="192"/>
        <item x="19"/>
        <item x="104"/>
        <item x="145"/>
        <item x="161"/>
        <item x="36"/>
        <item x="122"/>
        <item x="80"/>
        <item x="64"/>
        <item x="74"/>
        <item x="8"/>
        <item x="111"/>
        <item x="153"/>
        <item x="193"/>
        <item x="60"/>
        <item x="75"/>
        <item x="143"/>
        <item x="133"/>
        <item x="28"/>
        <item x="93"/>
        <item x="183"/>
        <item x="119"/>
        <item x="190"/>
        <item x="175"/>
        <item x="62"/>
        <item x="147"/>
        <item x="63"/>
        <item x="81"/>
        <item x="160"/>
        <item x="7"/>
        <item x="46"/>
        <item x="110"/>
        <item x="154"/>
        <item x="118"/>
        <item x="162"/>
        <item x="141"/>
        <item x="128"/>
        <item x="6"/>
        <item x="61"/>
        <item x="5"/>
        <item x="2"/>
        <item x="92"/>
        <item x="47"/>
        <item x="159"/>
        <item x="186"/>
        <item x="107"/>
        <item x="91"/>
        <item x="129"/>
        <item x="51"/>
        <item x="152"/>
        <item x="25"/>
        <item x="58"/>
        <item x="142"/>
        <item x="117"/>
        <item x="24"/>
        <item x="185"/>
        <item x="49"/>
        <item x="71"/>
        <item x="158"/>
        <item x="151"/>
        <item x="70"/>
        <item x="146"/>
        <item x="21"/>
        <item x="103"/>
        <item x="57"/>
        <item x="189"/>
        <item x="22"/>
        <item x="39"/>
        <item x="105"/>
        <item x="1"/>
        <item x="23"/>
        <item x="43"/>
        <item x="150"/>
        <item x="174"/>
        <item x="42"/>
        <item x="69"/>
        <item x="140"/>
        <item x="184"/>
        <item x="102"/>
        <item x="157"/>
        <item x="40"/>
        <item x="79"/>
        <item x="148"/>
        <item x="137"/>
        <item x="181"/>
        <item x="126"/>
        <item x="182"/>
        <item x="56"/>
        <item x="90"/>
        <item x="101"/>
        <item x="116"/>
        <item x="138"/>
        <item x="149"/>
        <item x="0"/>
        <item x="67"/>
        <item x="125"/>
        <item x="20"/>
        <item x="38"/>
        <item x="173"/>
        <item x="77"/>
        <item x="89"/>
        <item x="168"/>
        <item x="188"/>
        <item x="88"/>
        <item x="172"/>
        <item x="167"/>
        <item x="179"/>
      </items>
    </pivotField>
    <pivotField dataField="1" showAll="0" defaultSubtotal="0">
      <items count="64">
        <item x="45"/>
        <item x="21"/>
        <item x="39"/>
        <item x="41"/>
        <item x="50"/>
        <item x="1"/>
        <item x="54"/>
        <item x="34"/>
        <item x="43"/>
        <item x="51"/>
        <item x="56"/>
        <item x="23"/>
        <item x="22"/>
        <item x="38"/>
        <item x="52"/>
        <item x="48"/>
        <item x="37"/>
        <item x="20"/>
        <item x="6"/>
        <item x="18"/>
        <item x="5"/>
        <item x="44"/>
        <item x="59"/>
        <item x="63"/>
        <item x="49"/>
        <item x="55"/>
        <item x="58"/>
        <item x="47"/>
        <item x="61"/>
        <item x="62"/>
        <item x="7"/>
        <item x="26"/>
        <item x="46"/>
        <item x="42"/>
        <item x="40"/>
        <item x="33"/>
        <item x="19"/>
        <item x="53"/>
        <item x="14"/>
        <item x="60"/>
        <item x="32"/>
        <item x="28"/>
        <item x="30"/>
        <item x="8"/>
        <item x="36"/>
        <item x="31"/>
        <item x="27"/>
        <item x="35"/>
        <item x="25"/>
        <item x="2"/>
        <item x="57"/>
        <item x="12"/>
        <item x="29"/>
        <item x="24"/>
        <item x="0"/>
        <item x="17"/>
        <item x="15"/>
        <item x="16"/>
        <item x="4"/>
        <item x="9"/>
        <item x="13"/>
        <item x="11"/>
        <item x="10"/>
        <item x="3"/>
      </items>
    </pivotField>
    <pivotField dataField="1" showAll="0" defaultSubtotal="0">
      <items count="153">
        <item x="47"/>
        <item x="22"/>
        <item x="1"/>
        <item x="99"/>
        <item x="34"/>
        <item x="6"/>
        <item x="18"/>
        <item x="5"/>
        <item x="100"/>
        <item x="38"/>
        <item x="81"/>
        <item x="67"/>
        <item x="24"/>
        <item x="55"/>
        <item x="23"/>
        <item x="7"/>
        <item x="40"/>
        <item x="86"/>
        <item x="90"/>
        <item x="21"/>
        <item x="77"/>
        <item x="14"/>
        <item x="68"/>
        <item x="135"/>
        <item x="59"/>
        <item x="41"/>
        <item x="82"/>
        <item x="118"/>
        <item x="8"/>
        <item x="91"/>
        <item x="114"/>
        <item x="152"/>
        <item x="62"/>
        <item x="26"/>
        <item x="54"/>
        <item x="74"/>
        <item x="45"/>
        <item x="141"/>
        <item x="112"/>
        <item x="106"/>
        <item x="33"/>
        <item x="66"/>
        <item x="20"/>
        <item x="134"/>
        <item x="115"/>
        <item x="83"/>
        <item x="2"/>
        <item x="97"/>
        <item x="53"/>
        <item x="12"/>
        <item x="44"/>
        <item x="78"/>
        <item x="103"/>
        <item x="87"/>
        <item x="0"/>
        <item x="122"/>
        <item x="32"/>
        <item x="52"/>
        <item x="108"/>
        <item x="28"/>
        <item x="88"/>
        <item x="37"/>
        <item x="149"/>
        <item x="104"/>
        <item x="69"/>
        <item x="30"/>
        <item x="133"/>
        <item x="17"/>
        <item x="19"/>
        <item x="50"/>
        <item x="102"/>
        <item x="70"/>
        <item x="89"/>
        <item x="15"/>
        <item x="36"/>
        <item x="16"/>
        <item x="105"/>
        <item x="31"/>
        <item x="4"/>
        <item x="57"/>
        <item x="139"/>
        <item x="27"/>
        <item x="120"/>
        <item x="107"/>
        <item x="9"/>
        <item x="72"/>
        <item x="96"/>
        <item x="58"/>
        <item x="13"/>
        <item x="148"/>
        <item x="35"/>
        <item x="43"/>
        <item x="113"/>
        <item x="11"/>
        <item x="10"/>
        <item x="61"/>
        <item x="46"/>
        <item x="94"/>
        <item x="130"/>
        <item x="84"/>
        <item x="119"/>
        <item x="85"/>
        <item x="110"/>
        <item x="127"/>
        <item x="143"/>
        <item x="51"/>
        <item x="29"/>
        <item x="111"/>
        <item x="75"/>
        <item x="138"/>
        <item x="101"/>
        <item x="25"/>
        <item x="132"/>
        <item x="124"/>
        <item x="49"/>
        <item x="80"/>
        <item x="95"/>
        <item x="64"/>
        <item x="121"/>
        <item x="60"/>
        <item x="145"/>
        <item x="65"/>
        <item x="76"/>
        <item x="48"/>
        <item x="140"/>
        <item x="116"/>
        <item x="42"/>
        <item x="128"/>
        <item x="73"/>
        <item x="98"/>
        <item x="92"/>
        <item x="39"/>
        <item x="3"/>
        <item x="147"/>
        <item x="151"/>
        <item x="109"/>
        <item x="129"/>
        <item x="144"/>
        <item x="93"/>
        <item x="56"/>
        <item x="125"/>
        <item x="150"/>
        <item x="137"/>
        <item x="142"/>
        <item x="136"/>
        <item x="117"/>
        <item x="146"/>
        <item x="131"/>
        <item x="71"/>
        <item x="63"/>
        <item x="79"/>
        <item x="126"/>
        <item x="123"/>
      </items>
    </pivotField>
    <pivotField dataField="1" showAll="0" defaultSubtotal="0">
      <items count="3">
        <item x="0"/>
        <item x="2"/>
        <item x="1"/>
      </items>
    </pivotField>
  </pivotFields>
  <rowFields count="3">
    <field x="2"/>
    <field x="6"/>
    <field x="5"/>
  </rowFields>
  <rowItems count="438">
    <i>
      <x/>
    </i>
    <i r="1">
      <x/>
      <x v="61"/>
    </i>
    <i r="1">
      <x v="1"/>
      <x v="60"/>
    </i>
    <i r="1">
      <x v="2"/>
      <x v="53"/>
    </i>
    <i r="1">
      <x v="3"/>
      <x/>
    </i>
    <i r="1">
      <x v="4"/>
      <x v="26"/>
    </i>
    <i r="1">
      <x v="5"/>
      <x v="56"/>
    </i>
    <i r="1">
      <x v="6"/>
      <x v="66"/>
    </i>
    <i r="1">
      <x v="7"/>
      <x v="57"/>
    </i>
    <i r="1">
      <x v="8"/>
      <x v="65"/>
    </i>
    <i r="1">
      <x v="9"/>
      <x v="36"/>
    </i>
    <i r="1">
      <x v="10"/>
      <x v="2"/>
    </i>
    <i r="1">
      <x v="11"/>
      <x v="44"/>
    </i>
    <i r="1">
      <x v="12"/>
      <x v="11"/>
    </i>
    <i r="1">
      <x v="13"/>
      <x v="42"/>
    </i>
    <i r="1">
      <x v="14"/>
      <x v="12"/>
    </i>
    <i r="1">
      <x v="15"/>
      <x v="49"/>
    </i>
    <i r="1">
      <x v="16"/>
      <x v="37"/>
    </i>
    <i r="1">
      <x v="17"/>
      <x v="47"/>
    </i>
    <i r="1">
      <x v="18"/>
      <x v="40"/>
    </i>
    <i r="1">
      <x v="19"/>
      <x v="55"/>
    </i>
    <i t="blank">
      <x/>
    </i>
    <i>
      <x v="1"/>
    </i>
    <i r="1">
      <x/>
      <x v="61"/>
    </i>
    <i r="1">
      <x v="1"/>
      <x v="53"/>
    </i>
    <i r="1">
      <x v="2"/>
      <x v="56"/>
    </i>
    <i r="1">
      <x v="3"/>
      <x v="60"/>
    </i>
    <i r="1">
      <x v="4"/>
      <x v="66"/>
    </i>
    <i r="1">
      <x v="5"/>
      <x v="57"/>
    </i>
    <i r="1">
      <x v="6"/>
      <x v="44"/>
    </i>
    <i r="1">
      <x v="7"/>
      <x v="47"/>
    </i>
    <i r="1">
      <x v="8"/>
      <x v="65"/>
    </i>
    <i r="1">
      <x v="9"/>
      <x v="32"/>
    </i>
    <i r="1">
      <x v="10"/>
      <x v="42"/>
    </i>
    <i r="1">
      <x v="11"/>
      <x/>
    </i>
    <i r="1">
      <x v="12"/>
      <x v="40"/>
    </i>
    <i r="1">
      <x v="13"/>
      <x v="37"/>
    </i>
    <i r="1">
      <x v="14"/>
      <x v="59"/>
    </i>
    <i r="1">
      <x v="15"/>
      <x v="11"/>
    </i>
    <i r="1">
      <x v="16"/>
      <x v="36"/>
    </i>
    <i r="1">
      <x v="17"/>
      <x v="55"/>
    </i>
    <i r="1">
      <x v="18"/>
      <x v="1"/>
    </i>
    <i r="1">
      <x v="19"/>
      <x v="12"/>
    </i>
    <i t="blank">
      <x v="1"/>
    </i>
    <i>
      <x v="2"/>
    </i>
    <i r="1">
      <x/>
      <x v="61"/>
    </i>
    <i r="1">
      <x v="1"/>
      <x v="53"/>
    </i>
    <i r="1">
      <x v="2"/>
      <x v="60"/>
    </i>
    <i r="1">
      <x v="3"/>
      <x v="11"/>
    </i>
    <i r="2">
      <x v="56"/>
    </i>
    <i r="1">
      <x v="5"/>
      <x v="55"/>
    </i>
    <i r="1">
      <x v="6"/>
      <x v="12"/>
    </i>
    <i r="1">
      <x v="7"/>
      <x v="2"/>
    </i>
    <i r="2">
      <x v="42"/>
    </i>
    <i r="2">
      <x v="49"/>
    </i>
    <i r="1">
      <x v="10"/>
      <x v="36"/>
    </i>
    <i r="2">
      <x v="66"/>
    </i>
    <i r="1">
      <x v="12"/>
      <x/>
    </i>
    <i r="2">
      <x v="57"/>
    </i>
    <i r="1">
      <x v="14"/>
      <x v="1"/>
    </i>
    <i r="1">
      <x v="15"/>
      <x v="37"/>
    </i>
    <i r="1">
      <x v="16"/>
      <x v="13"/>
    </i>
    <i r="2">
      <x v="44"/>
    </i>
    <i r="1">
      <x v="18"/>
      <x v="47"/>
    </i>
    <i r="1">
      <x v="19"/>
      <x v="35"/>
    </i>
    <i t="blank">
      <x v="2"/>
    </i>
    <i>
      <x v="3"/>
    </i>
    <i r="1">
      <x/>
      <x v="61"/>
    </i>
    <i r="1">
      <x v="1"/>
      <x v="56"/>
    </i>
    <i r="1">
      <x v="2"/>
      <x v="49"/>
    </i>
    <i r="1">
      <x v="3"/>
      <x v="60"/>
    </i>
    <i r="1">
      <x v="4"/>
      <x/>
    </i>
    <i r="1">
      <x v="5"/>
      <x v="2"/>
    </i>
    <i r="1">
      <x v="6"/>
      <x v="66"/>
    </i>
    <i r="1">
      <x v="7"/>
      <x v="12"/>
    </i>
    <i r="2">
      <x v="53"/>
    </i>
    <i r="2">
      <x v="65"/>
    </i>
    <i r="1">
      <x v="10"/>
      <x v="36"/>
    </i>
    <i r="2">
      <x v="42"/>
    </i>
    <i r="2">
      <x v="44"/>
    </i>
    <i r="1">
      <x v="13"/>
      <x v="1"/>
    </i>
    <i r="2">
      <x v="57"/>
    </i>
    <i r="1">
      <x v="15"/>
      <x v="11"/>
    </i>
    <i r="2">
      <x v="55"/>
    </i>
    <i r="1">
      <x v="17"/>
      <x v="43"/>
    </i>
    <i r="1">
      <x v="18"/>
      <x v="34"/>
    </i>
    <i r="2">
      <x v="62"/>
    </i>
    <i t="blank">
      <x v="3"/>
    </i>
    <i>
      <x v="4"/>
    </i>
    <i r="1">
      <x/>
      <x v="61"/>
    </i>
    <i r="1">
      <x v="1"/>
      <x/>
    </i>
    <i r="1">
      <x v="2"/>
      <x v="60"/>
    </i>
    <i r="1">
      <x v="3"/>
      <x v="56"/>
    </i>
    <i r="1">
      <x v="4"/>
      <x v="57"/>
    </i>
    <i r="1">
      <x v="5"/>
      <x v="18"/>
    </i>
    <i r="1">
      <x v="6"/>
      <x v="2"/>
    </i>
    <i r="2">
      <x v="53"/>
    </i>
    <i r="1">
      <x v="8"/>
      <x v="66"/>
    </i>
    <i r="1">
      <x v="9"/>
      <x v="8"/>
    </i>
    <i r="1">
      <x v="10"/>
      <x v="32"/>
    </i>
    <i r="1">
      <x v="11"/>
      <x v="36"/>
    </i>
    <i r="1">
      <x v="12"/>
      <x v="35"/>
    </i>
    <i r="2">
      <x v="41"/>
    </i>
    <i r="2">
      <x v="59"/>
    </i>
    <i r="1">
      <x v="15"/>
      <x v="7"/>
    </i>
    <i r="1">
      <x v="16"/>
      <x v="37"/>
    </i>
    <i r="1">
      <x v="17"/>
      <x v="31"/>
    </i>
    <i r="2">
      <x v="55"/>
    </i>
    <i r="1">
      <x v="19"/>
      <x v="42"/>
    </i>
    <i r="2">
      <x v="63"/>
    </i>
    <i t="blank">
      <x v="4"/>
    </i>
    <i>
      <x v="5"/>
    </i>
    <i r="1">
      <x/>
      <x v="61"/>
    </i>
    <i r="1">
      <x v="1"/>
      <x/>
    </i>
    <i r="1">
      <x v="2"/>
      <x v="60"/>
    </i>
    <i r="1">
      <x v="3"/>
      <x v="35"/>
    </i>
    <i r="1">
      <x v="4"/>
      <x v="11"/>
    </i>
    <i r="2">
      <x v="56"/>
    </i>
    <i r="1">
      <x v="6"/>
      <x v="37"/>
    </i>
    <i r="2">
      <x v="58"/>
    </i>
    <i r="1">
      <x v="8"/>
      <x v="12"/>
    </i>
    <i r="2">
      <x v="19"/>
    </i>
    <i r="2">
      <x v="57"/>
    </i>
    <i r="1">
      <x v="11"/>
      <x v="34"/>
    </i>
    <i r="2">
      <x v="40"/>
    </i>
    <i r="2">
      <x v="65"/>
    </i>
    <i r="1">
      <x v="14"/>
      <x v="2"/>
    </i>
    <i r="2">
      <x v="18"/>
    </i>
    <i r="2">
      <x v="42"/>
    </i>
    <i r="2">
      <x v="53"/>
    </i>
    <i r="2">
      <x v="63"/>
    </i>
    <i r="1">
      <x v="19"/>
      <x v="1"/>
    </i>
    <i r="2">
      <x v="20"/>
    </i>
    <i r="2">
      <x v="38"/>
    </i>
    <i r="2">
      <x v="66"/>
    </i>
    <i r="2">
      <x v="69"/>
    </i>
    <i t="blank">
      <x v="5"/>
    </i>
    <i>
      <x v="6"/>
    </i>
    <i r="1">
      <x/>
      <x v="26"/>
    </i>
    <i r="1">
      <x v="1"/>
      <x v="25"/>
    </i>
    <i r="1">
      <x v="2"/>
      <x v="61"/>
    </i>
    <i r="1">
      <x v="3"/>
      <x v="60"/>
    </i>
    <i r="2">
      <x v="66"/>
    </i>
    <i r="1">
      <x v="5"/>
      <x v="65"/>
    </i>
    <i r="1">
      <x v="6"/>
      <x v="53"/>
    </i>
    <i r="1">
      <x v="7"/>
      <x v="2"/>
    </i>
    <i r="1">
      <x v="8"/>
      <x v="29"/>
    </i>
    <i r="1">
      <x v="9"/>
      <x v="57"/>
    </i>
    <i r="1">
      <x v="10"/>
      <x v="36"/>
    </i>
    <i r="1">
      <x v="11"/>
      <x v="55"/>
    </i>
    <i r="1">
      <x v="12"/>
      <x/>
    </i>
    <i r="1">
      <x v="13"/>
      <x v="19"/>
    </i>
    <i r="1">
      <x v="14"/>
      <x v="12"/>
    </i>
    <i r="2">
      <x v="37"/>
    </i>
    <i r="2">
      <x v="44"/>
    </i>
    <i r="2">
      <x v="69"/>
    </i>
    <i r="1">
      <x v="18"/>
      <x v="59"/>
    </i>
    <i r="1">
      <x v="19"/>
      <x v="40"/>
    </i>
    <i r="2">
      <x v="64"/>
    </i>
    <i t="blank">
      <x v="6"/>
    </i>
    <i>
      <x v="7"/>
    </i>
    <i r="1">
      <x/>
      <x v="61"/>
    </i>
    <i r="1">
      <x v="1"/>
      <x v="60"/>
    </i>
    <i r="1">
      <x v="2"/>
      <x v="53"/>
    </i>
    <i r="1">
      <x v="3"/>
      <x v="2"/>
    </i>
    <i r="2">
      <x v="55"/>
    </i>
    <i r="1">
      <x v="5"/>
      <x/>
    </i>
    <i r="2">
      <x v="35"/>
    </i>
    <i r="1">
      <x v="7"/>
      <x v="11"/>
    </i>
    <i r="2">
      <x v="36"/>
    </i>
    <i r="2">
      <x v="56"/>
    </i>
    <i r="1">
      <x v="10"/>
      <x v="12"/>
    </i>
    <i r="2">
      <x v="57"/>
    </i>
    <i r="1">
      <x v="12"/>
      <x v="32"/>
    </i>
    <i r="2">
      <x v="66"/>
    </i>
    <i r="1">
      <x v="14"/>
      <x v="37"/>
    </i>
    <i r="2">
      <x v="40"/>
    </i>
    <i r="2">
      <x v="52"/>
    </i>
    <i r="2">
      <x v="65"/>
    </i>
    <i r="1">
      <x v="18"/>
      <x v="10"/>
    </i>
    <i r="2">
      <x v="41"/>
    </i>
    <i r="2">
      <x v="42"/>
    </i>
    <i r="2">
      <x v="58"/>
    </i>
    <i t="blank">
      <x v="7"/>
    </i>
    <i>
      <x v="8"/>
    </i>
    <i r="1">
      <x/>
      <x v="61"/>
    </i>
    <i r="1">
      <x v="1"/>
      <x v="60"/>
    </i>
    <i r="1">
      <x v="2"/>
      <x v="53"/>
    </i>
    <i r="1">
      <x v="3"/>
      <x/>
    </i>
    <i r="1">
      <x v="4"/>
      <x v="66"/>
    </i>
    <i r="1">
      <x v="5"/>
      <x v="65"/>
    </i>
    <i r="1">
      <x v="6"/>
      <x v="57"/>
    </i>
    <i r="1">
      <x v="7"/>
      <x v="44"/>
    </i>
    <i r="1">
      <x v="8"/>
      <x v="37"/>
    </i>
    <i r="2">
      <x v="42"/>
    </i>
    <i r="1">
      <x v="10"/>
      <x v="35"/>
    </i>
    <i r="1">
      <x v="11"/>
      <x v="2"/>
    </i>
    <i r="1">
      <x v="12"/>
      <x v="32"/>
    </i>
    <i r="2">
      <x v="40"/>
    </i>
    <i r="2">
      <x v="56"/>
    </i>
    <i r="2">
      <x v="59"/>
    </i>
    <i r="1">
      <x v="16"/>
      <x v="36"/>
    </i>
    <i r="1">
      <x v="17"/>
      <x v="26"/>
    </i>
    <i r="1">
      <x v="18"/>
      <x v="30"/>
    </i>
    <i r="1">
      <x v="19"/>
      <x v="11"/>
    </i>
    <i r="2">
      <x v="19"/>
    </i>
    <i t="blank">
      <x v="8"/>
    </i>
    <i>
      <x v="9"/>
    </i>
    <i r="1">
      <x/>
      <x v="61"/>
    </i>
    <i r="1">
      <x v="1"/>
      <x v="60"/>
    </i>
    <i r="1">
      <x v="2"/>
      <x/>
    </i>
    <i r="2">
      <x v="19"/>
    </i>
    <i r="1">
      <x v="4"/>
      <x v="36"/>
    </i>
    <i r="1">
      <x v="5"/>
      <x v="41"/>
    </i>
    <i r="1">
      <x v="6"/>
      <x v="2"/>
    </i>
    <i r="2">
      <x v="57"/>
    </i>
    <i r="1">
      <x v="8"/>
      <x v="12"/>
    </i>
    <i r="2">
      <x v="53"/>
    </i>
    <i r="1">
      <x v="10"/>
      <x v="37"/>
    </i>
    <i r="2">
      <x v="65"/>
    </i>
    <i r="1">
      <x v="12"/>
      <x v="40"/>
    </i>
    <i r="2">
      <x v="47"/>
    </i>
    <i r="1">
      <x v="14"/>
      <x v="42"/>
    </i>
    <i r="2">
      <x v="66"/>
    </i>
    <i r="1">
      <x v="16"/>
      <x v="1"/>
    </i>
    <i r="2">
      <x v="31"/>
    </i>
    <i r="1">
      <x v="18"/>
      <x v="35"/>
    </i>
    <i r="2">
      <x v="67"/>
    </i>
    <i t="blank">
      <x v="9"/>
    </i>
    <i>
      <x v="10"/>
    </i>
    <i r="1">
      <x/>
      <x v="44"/>
    </i>
    <i r="1">
      <x v="1"/>
      <x v="61"/>
    </i>
    <i r="1">
      <x v="2"/>
      <x/>
    </i>
    <i r="2">
      <x v="60"/>
    </i>
    <i r="1">
      <x v="4"/>
      <x v="19"/>
    </i>
    <i r="1">
      <x v="5"/>
      <x v="42"/>
    </i>
    <i r="2">
      <x v="65"/>
    </i>
    <i r="2">
      <x v="67"/>
    </i>
    <i r="1">
      <x v="8"/>
      <x v="12"/>
    </i>
    <i r="1">
      <x v="9"/>
      <x v="11"/>
    </i>
    <i r="2">
      <x v="53"/>
    </i>
    <i r="1">
      <x v="11"/>
      <x v="18"/>
    </i>
    <i r="2">
      <x v="59"/>
    </i>
    <i r="1">
      <x v="13"/>
      <x v="2"/>
    </i>
    <i r="2">
      <x v="9"/>
    </i>
    <i r="2">
      <x v="36"/>
    </i>
    <i r="1">
      <x v="16"/>
      <x v="1"/>
    </i>
    <i r="2">
      <x v="7"/>
    </i>
    <i r="2">
      <x v="10"/>
    </i>
    <i r="2">
      <x v="20"/>
    </i>
    <i r="2">
      <x v="21"/>
    </i>
    <i r="2">
      <x v="38"/>
    </i>
    <i r="2">
      <x v="41"/>
    </i>
    <i r="2">
      <x v="45"/>
    </i>
    <i r="2">
      <x v="47"/>
    </i>
    <i t="blank">
      <x v="10"/>
    </i>
    <i>
      <x v="11"/>
    </i>
    <i r="1">
      <x/>
      <x/>
    </i>
    <i r="1">
      <x v="1"/>
      <x v="16"/>
    </i>
    <i r="2">
      <x v="17"/>
    </i>
    <i r="2">
      <x v="60"/>
    </i>
    <i r="1">
      <x v="4"/>
      <x v="4"/>
    </i>
    <i r="2">
      <x v="34"/>
    </i>
    <i r="2">
      <x v="35"/>
    </i>
    <i r="2">
      <x v="41"/>
    </i>
    <i r="2">
      <x v="53"/>
    </i>
    <i r="2">
      <x v="54"/>
    </i>
    <i r="1">
      <x v="10"/>
      <x v="2"/>
    </i>
    <i r="2">
      <x v="5"/>
    </i>
    <i r="2">
      <x v="11"/>
    </i>
    <i r="2">
      <x v="15"/>
    </i>
    <i r="2">
      <x v="25"/>
    </i>
    <i r="2">
      <x v="26"/>
    </i>
    <i r="2">
      <x v="32"/>
    </i>
    <i r="2">
      <x v="38"/>
    </i>
    <i r="2">
      <x v="42"/>
    </i>
    <i r="2">
      <x v="47"/>
    </i>
    <i r="2">
      <x v="52"/>
    </i>
    <i r="2">
      <x v="57"/>
    </i>
    <i r="2">
      <x v="58"/>
    </i>
    <i r="2">
      <x v="61"/>
    </i>
    <i r="2">
      <x v="67"/>
    </i>
    <i r="2">
      <x v="70"/>
    </i>
    <i t="blank">
      <x v="11"/>
    </i>
    <i>
      <x v="12"/>
    </i>
    <i r="1">
      <x/>
      <x v="61"/>
    </i>
    <i r="1">
      <x v="1"/>
      <x/>
    </i>
    <i r="1">
      <x v="2"/>
      <x v="65"/>
    </i>
    <i r="1">
      <x v="3"/>
      <x v="49"/>
    </i>
    <i r="2">
      <x v="53"/>
    </i>
    <i r="1">
      <x v="5"/>
      <x v="66"/>
    </i>
    <i r="1">
      <x v="6"/>
      <x v="4"/>
    </i>
    <i r="2">
      <x v="11"/>
    </i>
    <i r="2">
      <x v="52"/>
    </i>
    <i r="1">
      <x v="9"/>
      <x v="7"/>
    </i>
    <i r="2">
      <x v="36"/>
    </i>
    <i r="2">
      <x v="60"/>
    </i>
    <i r="2">
      <x v="63"/>
    </i>
    <i r="1">
      <x v="13"/>
      <x v="1"/>
    </i>
    <i r="2">
      <x v="6"/>
    </i>
    <i r="2">
      <x v="12"/>
    </i>
    <i r="2">
      <x v="32"/>
    </i>
    <i r="2">
      <x v="34"/>
    </i>
    <i r="2">
      <x v="40"/>
    </i>
    <i r="2">
      <x v="41"/>
    </i>
    <i r="2">
      <x v="54"/>
    </i>
    <i r="2">
      <x v="64"/>
    </i>
    <i r="2">
      <x v="68"/>
    </i>
    <i t="blank">
      <x v="12"/>
    </i>
    <i>
      <x v="13"/>
    </i>
    <i r="1">
      <x/>
      <x v="61"/>
    </i>
    <i r="1">
      <x v="1"/>
      <x v="49"/>
    </i>
    <i r="1">
      <x v="2"/>
      <x/>
    </i>
    <i r="1">
      <x v="3"/>
      <x v="36"/>
    </i>
    <i r="1">
      <x v="4"/>
      <x v="26"/>
    </i>
    <i r="2">
      <x v="60"/>
    </i>
    <i r="1">
      <x v="6"/>
      <x v="41"/>
    </i>
    <i r="1">
      <x v="7"/>
      <x v="2"/>
    </i>
    <i r="2">
      <x v="11"/>
    </i>
    <i r="1">
      <x v="9"/>
      <x v="33"/>
    </i>
    <i r="1">
      <x v="10"/>
      <x v="40"/>
    </i>
    <i r="1">
      <x v="11"/>
      <x v="4"/>
    </i>
    <i r="2">
      <x v="24"/>
    </i>
    <i r="1">
      <x v="13"/>
      <x v="12"/>
    </i>
    <i r="2">
      <x v="22"/>
    </i>
    <i r="2">
      <x v="66"/>
    </i>
    <i r="1">
      <x v="16"/>
      <x v="53"/>
    </i>
    <i r="2">
      <x v="59"/>
    </i>
    <i r="1">
      <x v="18"/>
      <x v="10"/>
    </i>
    <i r="2">
      <x v="47"/>
    </i>
    <i r="2">
      <x v="65"/>
    </i>
    <i t="blank">
      <x v="13"/>
    </i>
    <i>
      <x v="14"/>
    </i>
    <i r="1">
      <x/>
      <x v="49"/>
    </i>
    <i r="1">
      <x v="1"/>
      <x v="61"/>
    </i>
    <i r="1">
      <x v="2"/>
      <x/>
    </i>
    <i r="2">
      <x v="11"/>
    </i>
    <i r="1">
      <x v="4"/>
      <x v="60"/>
    </i>
    <i r="1">
      <x v="5"/>
      <x v="63"/>
    </i>
    <i r="2">
      <x v="69"/>
    </i>
    <i r="1">
      <x v="7"/>
      <x v="28"/>
    </i>
    <i r="2">
      <x v="52"/>
    </i>
    <i r="1">
      <x v="9"/>
      <x v="2"/>
    </i>
    <i r="2">
      <x v="10"/>
    </i>
    <i r="2">
      <x v="13"/>
    </i>
    <i r="2">
      <x v="14"/>
    </i>
    <i r="2">
      <x v="36"/>
    </i>
    <i r="2">
      <x v="38"/>
    </i>
    <i r="2">
      <x v="55"/>
    </i>
    <i r="2">
      <x v="62"/>
    </i>
    <i r="2">
      <x v="66"/>
    </i>
    <i r="1">
      <x v="18"/>
      <x v="1"/>
    </i>
    <i r="2">
      <x v="27"/>
    </i>
    <i r="2">
      <x v="32"/>
    </i>
    <i r="2">
      <x v="34"/>
    </i>
    <i r="2">
      <x v="35"/>
    </i>
    <i r="2">
      <x v="46"/>
    </i>
    <i r="2">
      <x v="47"/>
    </i>
    <i r="2">
      <x v="48"/>
    </i>
    <i r="2">
      <x v="50"/>
    </i>
    <i r="2">
      <x v="51"/>
    </i>
    <i r="2">
      <x v="56"/>
    </i>
    <i r="2">
      <x v="57"/>
    </i>
    <i r="2">
      <x v="59"/>
    </i>
    <i t="blank">
      <x v="14"/>
    </i>
    <i>
      <x v="15"/>
    </i>
    <i r="1">
      <x/>
      <x v="49"/>
    </i>
    <i r="1">
      <x v="1"/>
      <x v="61"/>
    </i>
    <i r="1">
      <x v="2"/>
      <x v="11"/>
    </i>
    <i r="2">
      <x v="60"/>
    </i>
    <i r="1">
      <x v="4"/>
      <x v="12"/>
    </i>
    <i r="1">
      <x v="5"/>
      <x v="2"/>
    </i>
    <i r="1">
      <x v="6"/>
      <x v="13"/>
    </i>
    <i r="2">
      <x v="51"/>
    </i>
    <i r="2">
      <x v="63"/>
    </i>
    <i r="1">
      <x v="9"/>
      <x/>
    </i>
    <i r="2">
      <x v="35"/>
    </i>
    <i r="2">
      <x v="50"/>
    </i>
    <i r="2">
      <x v="58"/>
    </i>
    <i r="1">
      <x v="13"/>
      <x v="23"/>
    </i>
    <i r="2">
      <x v="36"/>
    </i>
    <i r="2">
      <x v="52"/>
    </i>
    <i r="2">
      <x v="53"/>
    </i>
    <i r="2">
      <x v="55"/>
    </i>
    <i r="2">
      <x v="56"/>
    </i>
    <i r="2">
      <x v="57"/>
    </i>
    <i r="2">
      <x v="64"/>
    </i>
    <i r="2">
      <x v="67"/>
    </i>
    <i r="2">
      <x v="70"/>
    </i>
    <i t="blank">
      <x v="15"/>
    </i>
    <i>
      <x v="16"/>
    </i>
    <i r="1">
      <x/>
      <x v="49"/>
    </i>
    <i r="1">
      <x v="1"/>
      <x/>
    </i>
    <i r="2">
      <x v="62"/>
    </i>
    <i r="1">
      <x v="3"/>
      <x v="61"/>
    </i>
    <i r="1">
      <x v="4"/>
      <x v="2"/>
    </i>
    <i r="1">
      <x v="5"/>
      <x v="11"/>
    </i>
    <i r="2">
      <x v="60"/>
    </i>
    <i r="1">
      <x v="7"/>
      <x v="65"/>
    </i>
    <i r="1">
      <x v="8"/>
      <x v="6"/>
    </i>
    <i r="2">
      <x v="42"/>
    </i>
    <i r="2">
      <x v="63"/>
    </i>
    <i r="1">
      <x v="11"/>
      <x v="57"/>
    </i>
    <i r="1">
      <x v="12"/>
      <x v="1"/>
    </i>
    <i r="2">
      <x v="8"/>
    </i>
    <i r="2">
      <x v="12"/>
    </i>
    <i r="2">
      <x v="36"/>
    </i>
    <i r="2">
      <x v="37"/>
    </i>
    <i r="2">
      <x v="38"/>
    </i>
    <i r="2">
      <x v="44"/>
    </i>
    <i r="2">
      <x v="52"/>
    </i>
    <i r="2">
      <x v="58"/>
    </i>
    <i t="blank">
      <x v="16"/>
    </i>
    <i>
      <x v="17"/>
    </i>
    <i r="1">
      <x/>
      <x v="49"/>
    </i>
    <i r="1">
      <x v="1"/>
      <x v="61"/>
    </i>
    <i r="1">
      <x v="2"/>
      <x v="60"/>
    </i>
    <i r="1">
      <x v="3"/>
      <x v="42"/>
    </i>
    <i r="1">
      <x v="4"/>
      <x/>
    </i>
    <i r="2">
      <x v="2"/>
    </i>
    <i r="1">
      <x v="6"/>
      <x v="36"/>
    </i>
    <i r="2">
      <x v="57"/>
    </i>
    <i r="2">
      <x v="63"/>
    </i>
    <i r="1">
      <x v="9"/>
      <x v="41"/>
    </i>
    <i r="1">
      <x v="10"/>
      <x v="11"/>
    </i>
    <i r="2">
      <x v="12"/>
    </i>
    <i r="2">
      <x v="35"/>
    </i>
    <i r="2">
      <x v="52"/>
    </i>
    <i r="2">
      <x v="55"/>
    </i>
    <i r="1">
      <x v="15"/>
      <x v="37"/>
    </i>
    <i r="2">
      <x v="39"/>
    </i>
    <i r="2">
      <x v="53"/>
    </i>
    <i r="1">
      <x v="18"/>
      <x v="1"/>
    </i>
    <i r="2">
      <x v="3"/>
    </i>
    <i r="2">
      <x v="4"/>
    </i>
    <i r="2">
      <x v="10"/>
    </i>
    <i r="2">
      <x v="66"/>
    </i>
    <i t="blank">
      <x v="17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268">
      <pivotArea field="2" type="button" dataOnly="0" labelOnly="1" outline="0" axis="axisRow" fieldPosition="0"/>
    </format>
    <format dxfId="267">
      <pivotArea outline="0" fieldPosition="0">
        <references count="1">
          <reference field="4294967294" count="1">
            <x v="0"/>
          </reference>
        </references>
      </pivotArea>
    </format>
    <format dxfId="266">
      <pivotArea outline="0" fieldPosition="0">
        <references count="1">
          <reference field="4294967294" count="1">
            <x v="1"/>
          </reference>
        </references>
      </pivotArea>
    </format>
    <format dxfId="265">
      <pivotArea outline="0" fieldPosition="0">
        <references count="1">
          <reference field="4294967294" count="1">
            <x v="2"/>
          </reference>
        </references>
      </pivotArea>
    </format>
    <format dxfId="264">
      <pivotArea outline="0" fieldPosition="0">
        <references count="1">
          <reference field="4294967294" count="1">
            <x v="3"/>
          </reference>
        </references>
      </pivotArea>
    </format>
    <format dxfId="263">
      <pivotArea outline="0" fieldPosition="0">
        <references count="1">
          <reference field="4294967294" count="1">
            <x v="4"/>
          </reference>
        </references>
      </pivotArea>
    </format>
    <format dxfId="262">
      <pivotArea outline="0" fieldPosition="0">
        <references count="1">
          <reference field="4294967294" count="1">
            <x v="5"/>
          </reference>
        </references>
      </pivotArea>
    </format>
    <format dxfId="261">
      <pivotArea outline="0" fieldPosition="0">
        <references count="1">
          <reference field="4294967294" count="1">
            <x v="6"/>
          </reference>
        </references>
      </pivotArea>
    </format>
    <format dxfId="260">
      <pivotArea field="2" type="button" dataOnly="0" labelOnly="1" outline="0" axis="axisRow" fieldPosition="0"/>
    </format>
    <format dxfId="25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8">
      <pivotArea field="2" type="button" dataOnly="0" labelOnly="1" outline="0" axis="axisRow" fieldPosition="0"/>
    </format>
    <format dxfId="25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6">
      <pivotArea field="2" type="button" dataOnly="0" labelOnly="1" outline="0" axis="axisRow" fieldPosition="0"/>
    </format>
    <format dxfId="25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2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811D18-6498-42AB-A998-27E58B570B18}" name="LTBL_18000" displayName="LTBL_18000" ref="B4:I20" totalsRowCount="1">
  <autoFilter ref="B4:I19" xr:uid="{29811D18-6498-42AB-A998-27E58B570B18}"/>
  <tableColumns count="8">
    <tableColumn id="9" xr3:uid="{3FE7C4F6-7542-4F35-B0F3-D2F7C30F6FE3}" name="産業大分類" totalsRowLabel="合計" totalsRowDxfId="251"/>
    <tableColumn id="10" xr3:uid="{828A3A3A-C662-41EC-937D-16C89F8CFF94}" name="総数／事業所数" totalsRowFunction="custom" totalsRowDxfId="250" dataCellStyle="桁区切り" totalsRowCellStyle="桁区切り">
      <totalsRowFormula>SUM(LTBL_18000[総数／事業所数])</totalsRowFormula>
    </tableColumn>
    <tableColumn id="11" xr3:uid="{2B0D36C4-A191-47C4-922A-DA4FF4FA6EF6}" name="総数／構成比" dataDxfId="249"/>
    <tableColumn id="12" xr3:uid="{EA00A48F-6227-4325-A5DC-0FE9E75F7725}" name="個人／事業所数" totalsRowFunction="sum" totalsRowDxfId="248" dataCellStyle="桁区切り" totalsRowCellStyle="桁区切り"/>
    <tableColumn id="13" xr3:uid="{F44B17EA-BD78-4414-BA62-157483737E4F}" name="個人／構成比" dataDxfId="247"/>
    <tableColumn id="14" xr3:uid="{7147A1F2-8CBE-4280-B3C9-7C4076C5D752}" name="法人／事業所数" totalsRowFunction="sum" totalsRowDxfId="246" dataCellStyle="桁区切り" totalsRowCellStyle="桁区切り"/>
    <tableColumn id="15" xr3:uid="{614BF630-5215-4CAD-AFC6-7E2835B70971}" name="法人／構成比" dataDxfId="245"/>
    <tableColumn id="16" xr3:uid="{47EB5144-D545-4D36-8297-EB7F26FAB696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DF5A9BE-9273-4A92-8354-41AA47D48B24}" name="LTBL_18204" displayName="LTBL_18204" ref="B4:I20" totalsRowCount="1">
  <autoFilter ref="B4:I19" xr:uid="{DDF5A9BE-9273-4A92-8354-41AA47D48B24}"/>
  <tableColumns count="8">
    <tableColumn id="9" xr3:uid="{CA93B47B-F3D4-4446-A8EA-58AF6BC99F53}" name="産業大分類" totalsRowLabel="合計" totalsRowDxfId="209"/>
    <tableColumn id="10" xr3:uid="{DFBD337D-053C-497E-922B-3277142185A6}" name="総数／事業所数" totalsRowFunction="custom" totalsRowDxfId="208" dataCellStyle="桁区切り" totalsRowCellStyle="桁区切り">
      <totalsRowFormula>SUM(LTBL_18204[総数／事業所数])</totalsRowFormula>
    </tableColumn>
    <tableColumn id="11" xr3:uid="{22A06506-1FBE-4EAC-BAE6-3097AD3641FD}" name="総数／構成比" dataDxfId="207"/>
    <tableColumn id="12" xr3:uid="{FE21809C-014F-45B3-8435-CF9F3B0274A0}" name="個人／事業所数" totalsRowFunction="sum" totalsRowDxfId="206" dataCellStyle="桁区切り" totalsRowCellStyle="桁区切り"/>
    <tableColumn id="13" xr3:uid="{720FA98B-EB9B-44C7-B679-DF9A7A630CDC}" name="個人／構成比" dataDxfId="205"/>
    <tableColumn id="14" xr3:uid="{640C597E-3DA5-4027-8F9B-3185E87A5837}" name="法人／事業所数" totalsRowFunction="sum" totalsRowDxfId="204" dataCellStyle="桁区切り" totalsRowCellStyle="桁区切り"/>
    <tableColumn id="15" xr3:uid="{4A3B65D8-A142-4450-930B-08ACD00A2CBF}" name="法人／構成比" dataDxfId="203"/>
    <tableColumn id="16" xr3:uid="{E4839CC0-4768-49BD-86E6-C88625D07136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0FDF92F-3FEA-4854-ACAC-87C752E03F54}" name="M_TABLE_18204" displayName="M_TABLE_18204" ref="B23:I43" totalsRowShown="0">
  <autoFilter ref="B23:I43" xr:uid="{30FDF92F-3FEA-4854-ACAC-87C752E03F54}"/>
  <tableColumns count="8">
    <tableColumn id="9" xr3:uid="{2347462E-C62C-4CB3-B1B2-42151BF2A407}" name="産業中分類上位２０"/>
    <tableColumn id="10" xr3:uid="{57422023-ECE6-4ADB-9EED-08F67FBFF839}" name="総数／事業所数" dataCellStyle="桁区切り"/>
    <tableColumn id="11" xr3:uid="{41956561-167C-49AF-A08B-B846DE6DFC85}" name="総数／構成比" dataDxfId="201"/>
    <tableColumn id="12" xr3:uid="{7220AA30-97A9-418E-AADC-3BB84738C58B}" name="個人／事業所数" dataCellStyle="桁区切り"/>
    <tableColumn id="13" xr3:uid="{698FD2BA-EC22-499A-B7E3-D37B524083D7}" name="個人／構成比" dataDxfId="200"/>
    <tableColumn id="14" xr3:uid="{47F28F55-B21E-4117-A4DD-7B6087FA335B}" name="法人／事業所数" dataCellStyle="桁区切り"/>
    <tableColumn id="15" xr3:uid="{B3A2ADBE-3C86-492C-AA2B-87B56108F03E}" name="法人／構成比" dataDxfId="199"/>
    <tableColumn id="16" xr3:uid="{2FCDB5C4-9166-4752-ACE0-03637E3C02E5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4991CD4-1292-4702-A449-DEC222B86122}" name="S_TABLE_18204" displayName="S_TABLE_18204" ref="B46:I66" totalsRowShown="0">
  <autoFilter ref="B46:I66" xr:uid="{F4991CD4-1292-4702-A449-DEC222B86122}"/>
  <tableColumns count="8">
    <tableColumn id="9" xr3:uid="{506A2B2C-F519-45D5-94B6-EC270AA5FF19}" name="産業小分類上位２０"/>
    <tableColumn id="10" xr3:uid="{2FBE7975-956A-45A3-AEF6-D13146EBE8A9}" name="総数／事業所数" dataCellStyle="桁区切り"/>
    <tableColumn id="11" xr3:uid="{311BD67A-B031-42CF-B8B7-B5F3B10EE96D}" name="総数／構成比" dataDxfId="198"/>
    <tableColumn id="12" xr3:uid="{F839A18B-130B-4DAF-B772-8044F17DBB64}" name="個人／事業所数" dataCellStyle="桁区切り"/>
    <tableColumn id="13" xr3:uid="{D1BF2709-C93B-44C8-BDF1-25F03AE39816}" name="個人／構成比" dataDxfId="197"/>
    <tableColumn id="14" xr3:uid="{BE1A25A3-3782-4F6A-9878-658F70A31470}" name="法人／事業所数" dataCellStyle="桁区切り"/>
    <tableColumn id="15" xr3:uid="{5CF0E2F5-2B2E-4A5D-B03D-663AADA4EE70}" name="法人／構成比" dataDxfId="196"/>
    <tableColumn id="16" xr3:uid="{C500ACA4-4D71-4549-8ECB-7B9FB7BD4201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349949E-693D-4F9F-A600-07BF4397D031}" name="LTBL_18205" displayName="LTBL_18205" ref="B4:I20" totalsRowCount="1">
  <autoFilter ref="B4:I19" xr:uid="{1349949E-693D-4F9F-A600-07BF4397D031}"/>
  <tableColumns count="8">
    <tableColumn id="9" xr3:uid="{D4ED3FF1-40B2-4953-8A67-BB41E0795B8D}" name="産業大分類" totalsRowLabel="合計" totalsRowDxfId="195"/>
    <tableColumn id="10" xr3:uid="{0F7D0D1C-1AB0-4E1C-8878-239FB23DF42F}" name="総数／事業所数" totalsRowFunction="custom" totalsRowDxfId="194" dataCellStyle="桁区切り" totalsRowCellStyle="桁区切り">
      <totalsRowFormula>SUM(LTBL_18205[総数／事業所数])</totalsRowFormula>
    </tableColumn>
    <tableColumn id="11" xr3:uid="{F9D06AA0-64A9-4613-9F28-81899DEFE8BB}" name="総数／構成比" dataDxfId="193"/>
    <tableColumn id="12" xr3:uid="{1006D13E-3DBE-46DB-A5D5-8A07B777408F}" name="個人／事業所数" totalsRowFunction="sum" totalsRowDxfId="192" dataCellStyle="桁区切り" totalsRowCellStyle="桁区切り"/>
    <tableColumn id="13" xr3:uid="{56F81ADF-8C16-4AA3-AE2C-AF99DE9050F8}" name="個人／構成比" dataDxfId="191"/>
    <tableColumn id="14" xr3:uid="{20D41669-71F3-4509-B34F-411D78A9F750}" name="法人／事業所数" totalsRowFunction="sum" totalsRowDxfId="190" dataCellStyle="桁区切り" totalsRowCellStyle="桁区切り"/>
    <tableColumn id="15" xr3:uid="{F229BF3B-D8B0-45B4-B250-ED826BB121FD}" name="法人／構成比" dataDxfId="189"/>
    <tableColumn id="16" xr3:uid="{2A2C21CF-27CF-4137-875D-7716FDF1D5CE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CD7BAB5-D2BC-4CBB-ABBF-2A14192932DA}" name="M_TABLE_18205" displayName="M_TABLE_18205" ref="B23:I43" totalsRowShown="0">
  <autoFilter ref="B23:I43" xr:uid="{CCD7BAB5-D2BC-4CBB-ABBF-2A14192932DA}"/>
  <tableColumns count="8">
    <tableColumn id="9" xr3:uid="{0491F03A-74AF-4077-B45F-CA00D7797ECB}" name="産業中分類上位２０"/>
    <tableColumn id="10" xr3:uid="{912E9179-5D1B-438D-872E-5092D91F7B2D}" name="総数／事業所数" dataCellStyle="桁区切り"/>
    <tableColumn id="11" xr3:uid="{3C5C63ED-D47C-4874-867C-A88B80E393F1}" name="総数／構成比" dataDxfId="187"/>
    <tableColumn id="12" xr3:uid="{751A260D-C1A8-4271-A168-DB162A3D4D56}" name="個人／事業所数" dataCellStyle="桁区切り"/>
    <tableColumn id="13" xr3:uid="{953101BC-6E3F-4EDC-BA99-591D93CC14BF}" name="個人／構成比" dataDxfId="186"/>
    <tableColumn id="14" xr3:uid="{6AE6C29D-8404-4096-8E89-27060BF65B91}" name="法人／事業所数" dataCellStyle="桁区切り"/>
    <tableColumn id="15" xr3:uid="{CC74392D-2071-4ABA-9EF2-08E1210F04EA}" name="法人／構成比" dataDxfId="185"/>
    <tableColumn id="16" xr3:uid="{1D1810A4-ACAA-4F87-9C42-47830F870B21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61C6B98-5C1A-4D68-9721-7B924D0126CE}" name="S_TABLE_18205" displayName="S_TABLE_18205" ref="B46:I67" totalsRowShown="0">
  <autoFilter ref="B46:I67" xr:uid="{661C6B98-5C1A-4D68-9721-7B924D0126CE}"/>
  <tableColumns count="8">
    <tableColumn id="9" xr3:uid="{449269E6-90A5-4349-945E-FA5123B8E41E}" name="産業小分類上位２０"/>
    <tableColumn id="10" xr3:uid="{42D075D8-E6C3-4954-9FD9-34267A16F331}" name="総数／事業所数" dataCellStyle="桁区切り"/>
    <tableColumn id="11" xr3:uid="{BE14FEED-A4D5-4D36-B93B-41A6D9054C15}" name="総数／構成比" dataDxfId="184"/>
    <tableColumn id="12" xr3:uid="{81F21000-83D4-4BF1-A16C-40F26C242CB9}" name="個人／事業所数" dataCellStyle="桁区切り"/>
    <tableColumn id="13" xr3:uid="{8637FFA8-B234-4694-A82C-52C6B6A29D33}" name="個人／構成比" dataDxfId="183"/>
    <tableColumn id="14" xr3:uid="{CF0974F7-5EFA-4CC8-B1E0-35116894166F}" name="法人／事業所数" dataCellStyle="桁区切り"/>
    <tableColumn id="15" xr3:uid="{24A94867-735E-4B30-A642-E4562BC08E85}" name="法人／構成比" dataDxfId="182"/>
    <tableColumn id="16" xr3:uid="{99E101B2-C61D-4BFB-B4E2-3E811F9D74C4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30EAB8B-A592-4D6F-99A8-37F762213E92}" name="LTBL_18206" displayName="LTBL_18206" ref="B4:I20" totalsRowCount="1">
  <autoFilter ref="B4:I19" xr:uid="{330EAB8B-A592-4D6F-99A8-37F762213E92}"/>
  <tableColumns count="8">
    <tableColumn id="9" xr3:uid="{B2136318-AA68-455F-890A-6706CA86488C}" name="産業大分類" totalsRowLabel="合計" totalsRowDxfId="181"/>
    <tableColumn id="10" xr3:uid="{7B8878FC-EA8D-435C-8FF9-299249EE96DC}" name="総数／事業所数" totalsRowFunction="custom" totalsRowDxfId="180" dataCellStyle="桁区切り" totalsRowCellStyle="桁区切り">
      <totalsRowFormula>SUM(LTBL_18206[総数／事業所数])</totalsRowFormula>
    </tableColumn>
    <tableColumn id="11" xr3:uid="{E0EDDA8E-2DB8-4E16-BE0F-C267F25DEB98}" name="総数／構成比" dataDxfId="179"/>
    <tableColumn id="12" xr3:uid="{0631E5B7-28C0-4B59-90F8-00235801BABB}" name="個人／事業所数" totalsRowFunction="sum" totalsRowDxfId="178" dataCellStyle="桁区切り" totalsRowCellStyle="桁区切り"/>
    <tableColumn id="13" xr3:uid="{CE1707FF-2118-40FB-844B-9B619BCA09C1}" name="個人／構成比" dataDxfId="177"/>
    <tableColumn id="14" xr3:uid="{03BF192E-CA94-4403-8C88-EEEDCA567F5E}" name="法人／事業所数" totalsRowFunction="sum" totalsRowDxfId="176" dataCellStyle="桁区切り" totalsRowCellStyle="桁区切り"/>
    <tableColumn id="15" xr3:uid="{233E267A-EE2E-4F02-BE7E-13026A275439}" name="法人／構成比" dataDxfId="175"/>
    <tableColumn id="16" xr3:uid="{7A09BC04-F582-4997-8D3F-661932C02CC8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424DA2D-4FE9-4811-93E9-C8E71CB6AC77}" name="M_TABLE_18206" displayName="M_TABLE_18206" ref="B23:I43" totalsRowShown="0">
  <autoFilter ref="B23:I43" xr:uid="{3424DA2D-4FE9-4811-93E9-C8E71CB6AC77}"/>
  <tableColumns count="8">
    <tableColumn id="9" xr3:uid="{22453BB4-1AB4-4590-8ED7-6F295CB19058}" name="産業中分類上位２０"/>
    <tableColumn id="10" xr3:uid="{D0F06B3C-19FF-4AC3-A03D-289FE4D89BBB}" name="総数／事業所数" dataCellStyle="桁区切り"/>
    <tableColumn id="11" xr3:uid="{0D19DCAE-FE88-48A6-A052-42D88C778997}" name="総数／構成比" dataDxfId="173"/>
    <tableColumn id="12" xr3:uid="{081593F2-939A-42C1-BB17-380FF0694BAF}" name="個人／事業所数" dataCellStyle="桁区切り"/>
    <tableColumn id="13" xr3:uid="{A8D3D3CC-BE5E-4A17-ACE5-1674C6174FF9}" name="個人／構成比" dataDxfId="172"/>
    <tableColumn id="14" xr3:uid="{05181191-0F8B-4D3F-B047-9AE4A8D0FF8E}" name="法人／事業所数" dataCellStyle="桁区切り"/>
    <tableColumn id="15" xr3:uid="{3F22F81E-2F64-4B81-AD76-5C1C3F3C5ACB}" name="法人／構成比" dataDxfId="171"/>
    <tableColumn id="16" xr3:uid="{4F2E7948-509E-4126-AD40-C4CC0D952E69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1A784A8A-D9EC-45C4-89B5-6EDFE2A258A9}" name="S_TABLE_18206" displayName="S_TABLE_18206" ref="B46:I70" totalsRowShown="0">
  <autoFilter ref="B46:I70" xr:uid="{1A784A8A-D9EC-45C4-89B5-6EDFE2A258A9}"/>
  <tableColumns count="8">
    <tableColumn id="9" xr3:uid="{0F7BDF2B-7923-4CF1-B2B3-83AA5FE44D32}" name="産業小分類上位２０"/>
    <tableColumn id="10" xr3:uid="{B740EDC8-6A2A-4AD8-A363-2E65F9C7A0F8}" name="総数／事業所数" dataCellStyle="桁区切り"/>
    <tableColumn id="11" xr3:uid="{141C80F8-7690-49C3-A77B-975BCE433560}" name="総数／構成比" dataDxfId="170"/>
    <tableColumn id="12" xr3:uid="{A930F6E6-7FDB-4704-AD03-287CDDA5C4A9}" name="個人／事業所数" dataCellStyle="桁区切り"/>
    <tableColumn id="13" xr3:uid="{A67E5542-2CFF-4112-80A4-50F1A10ACE7D}" name="個人／構成比" dataDxfId="169"/>
    <tableColumn id="14" xr3:uid="{713B1FC2-79D0-4EC7-8327-8729C3CEFCB5}" name="法人／事業所数" dataCellStyle="桁区切り"/>
    <tableColumn id="15" xr3:uid="{07926BE8-2E57-48CA-87E6-E517E889DCD9}" name="法人／構成比" dataDxfId="168"/>
    <tableColumn id="16" xr3:uid="{5E12DDF6-0A25-483A-8667-3614F784EACB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A204665-8FCA-4BE7-AC61-BEBDD0A2C07D}" name="LTBL_18207" displayName="LTBL_18207" ref="B4:I20" totalsRowCount="1">
  <autoFilter ref="B4:I19" xr:uid="{AA204665-8FCA-4BE7-AC61-BEBDD0A2C07D}"/>
  <tableColumns count="8">
    <tableColumn id="9" xr3:uid="{0C4B8B1B-254A-41ED-BC41-2887AC20FF14}" name="産業大分類" totalsRowLabel="合計" totalsRowDxfId="167"/>
    <tableColumn id="10" xr3:uid="{DD5D0888-DB77-40C7-B500-270BECF9BAD7}" name="総数／事業所数" totalsRowFunction="custom" totalsRowDxfId="166" dataCellStyle="桁区切り" totalsRowCellStyle="桁区切り">
      <totalsRowFormula>SUM(LTBL_18207[総数／事業所数])</totalsRowFormula>
    </tableColumn>
    <tableColumn id="11" xr3:uid="{8D7DEFFC-5161-4F49-924B-10A074054C46}" name="総数／構成比" dataDxfId="165"/>
    <tableColumn id="12" xr3:uid="{3C1CEBEB-C3BA-420F-8B4E-EB626532E575}" name="個人／事業所数" totalsRowFunction="sum" totalsRowDxfId="164" dataCellStyle="桁区切り" totalsRowCellStyle="桁区切り"/>
    <tableColumn id="13" xr3:uid="{47561770-53A3-4864-9EE2-5CDEA6DC22F7}" name="個人／構成比" dataDxfId="163"/>
    <tableColumn id="14" xr3:uid="{CAE6D8FF-924E-4927-9E5B-E8A640F53C57}" name="法人／事業所数" totalsRowFunction="sum" totalsRowDxfId="162" dataCellStyle="桁区切り" totalsRowCellStyle="桁区切り"/>
    <tableColumn id="15" xr3:uid="{B174FB94-66D8-4353-BE0F-9F1976A77E24}" name="法人／構成比" dataDxfId="161"/>
    <tableColumn id="16" xr3:uid="{8454637F-990B-4212-A3ED-75A27470A36A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CAB9C7-DE1A-4A63-B2E7-72F2892D4F1E}" name="M_TABLE_18000" displayName="M_TABLE_18000" ref="B23:I43" totalsRowShown="0">
  <autoFilter ref="B23:I43" xr:uid="{47CAB9C7-DE1A-4A63-B2E7-72F2892D4F1E}"/>
  <tableColumns count="8">
    <tableColumn id="9" xr3:uid="{D79C132B-5093-4FF7-B46D-723C14B98DE8}" name="産業中分類上位２０"/>
    <tableColumn id="10" xr3:uid="{D6CBE6F1-5A50-4CDF-8803-DFA7A98A2040}" name="総数／事業所数" dataCellStyle="桁区切り"/>
    <tableColumn id="11" xr3:uid="{F00ADCA9-248B-4EC7-9540-AA640B25ECAD}" name="総数／構成比" dataDxfId="243"/>
    <tableColumn id="12" xr3:uid="{014221D8-149E-488F-8CF3-2169210C46FC}" name="個人／事業所数" dataCellStyle="桁区切り"/>
    <tableColumn id="13" xr3:uid="{A92B4435-2AC7-4FF1-8484-C4D4A2DBBF87}" name="個人／構成比" dataDxfId="242"/>
    <tableColumn id="14" xr3:uid="{0BC2B2F0-2FAE-4747-8CFC-9943F10A3EF1}" name="法人／事業所数" dataCellStyle="桁区切り"/>
    <tableColumn id="15" xr3:uid="{CCF5A3FD-5556-4F8F-B055-60C5526C93EE}" name="法人／構成比" dataDxfId="241"/>
    <tableColumn id="16" xr3:uid="{AC310477-C867-4A1D-99A0-05825E112146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9B447E1-0F11-4DC3-9AB0-BAC57DA33D24}" name="M_TABLE_18207" displayName="M_TABLE_18207" ref="B23:I43" totalsRowShown="0">
  <autoFilter ref="B23:I43" xr:uid="{E9B447E1-0F11-4DC3-9AB0-BAC57DA33D24}"/>
  <tableColumns count="8">
    <tableColumn id="9" xr3:uid="{3E924D1A-40BA-43BA-A87F-568F4602DF4F}" name="産業中分類上位２０"/>
    <tableColumn id="10" xr3:uid="{FB6E8A84-4AB0-496F-B279-B8CCBD0D4839}" name="総数／事業所数" dataCellStyle="桁区切り"/>
    <tableColumn id="11" xr3:uid="{82F93A5F-C240-4153-ACBD-9F1E7DFEBBB9}" name="総数／構成比" dataDxfId="159"/>
    <tableColumn id="12" xr3:uid="{1EC3AEBE-F452-4B2F-AB91-037853039A3B}" name="個人／事業所数" dataCellStyle="桁区切り"/>
    <tableColumn id="13" xr3:uid="{48824476-E949-432F-84A0-1933F9D7F5BF}" name="個人／構成比" dataDxfId="158"/>
    <tableColumn id="14" xr3:uid="{7D8EC26B-F33E-4B0B-8D70-795F6EF9524B}" name="法人／事業所数" dataCellStyle="桁区切り"/>
    <tableColumn id="15" xr3:uid="{A068762D-C3A1-4FBF-9C00-98F21108A217}" name="法人／構成比" dataDxfId="157"/>
    <tableColumn id="16" xr3:uid="{0DED5F36-923D-457E-8914-CEFB6560E968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2DA6042-CC4A-4B4A-A12E-83325CD9DE32}" name="S_TABLE_18207" displayName="S_TABLE_18207" ref="B46:I67" totalsRowShown="0">
  <autoFilter ref="B46:I67" xr:uid="{C2DA6042-CC4A-4B4A-A12E-83325CD9DE32}"/>
  <tableColumns count="8">
    <tableColumn id="9" xr3:uid="{6F735BD0-584D-42A4-B911-AFD1BF49BF74}" name="産業小分類上位２０"/>
    <tableColumn id="10" xr3:uid="{3CA17A5D-A912-489D-A840-DBAE76801B2C}" name="総数／事業所数" dataCellStyle="桁区切り"/>
    <tableColumn id="11" xr3:uid="{45A3B551-5F9E-47F3-B145-C0DD92E182F3}" name="総数／構成比" dataDxfId="156"/>
    <tableColumn id="12" xr3:uid="{3E4FF5B9-C94D-43FC-B474-D889B2CBC29C}" name="個人／事業所数" dataCellStyle="桁区切り"/>
    <tableColumn id="13" xr3:uid="{624D9A3D-5761-456A-BF06-0C8569F781DA}" name="個人／構成比" dataDxfId="155"/>
    <tableColumn id="14" xr3:uid="{46AC3F7F-365F-43AB-8C3E-6ECBDD3CF0E1}" name="法人／事業所数" dataCellStyle="桁区切り"/>
    <tableColumn id="15" xr3:uid="{6DA03D96-ADB7-44A3-A184-82B975822302}" name="法人／構成比" dataDxfId="154"/>
    <tableColumn id="16" xr3:uid="{B7A3DFBB-4069-4B94-892E-DF91B662DA0C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4E0EB6F2-9975-489D-AC79-8D694251DB82}" name="LTBL_18208" displayName="LTBL_18208" ref="B4:I20" totalsRowCount="1">
  <autoFilter ref="B4:I19" xr:uid="{4E0EB6F2-9975-489D-AC79-8D694251DB82}"/>
  <tableColumns count="8">
    <tableColumn id="9" xr3:uid="{8E0D164E-0C27-49D9-87C1-33219D886E60}" name="産業大分類" totalsRowLabel="合計" totalsRowDxfId="153"/>
    <tableColumn id="10" xr3:uid="{BDD05434-16A5-4719-8E07-076433460F8E}" name="総数／事業所数" totalsRowFunction="custom" totalsRowDxfId="152" dataCellStyle="桁区切り" totalsRowCellStyle="桁区切り">
      <totalsRowFormula>SUM(LTBL_18208[総数／事業所数])</totalsRowFormula>
    </tableColumn>
    <tableColumn id="11" xr3:uid="{830AE6BE-8484-48BC-8571-17952C779363}" name="総数／構成比" dataDxfId="151"/>
    <tableColumn id="12" xr3:uid="{EA237D5C-58E8-4110-BA81-05D237FD8050}" name="個人／事業所数" totalsRowFunction="sum" totalsRowDxfId="150" dataCellStyle="桁区切り" totalsRowCellStyle="桁区切り"/>
    <tableColumn id="13" xr3:uid="{3ABF4014-3928-4BC9-A886-67428D31D431}" name="個人／構成比" dataDxfId="149"/>
    <tableColumn id="14" xr3:uid="{AD6CE32F-81EF-4B25-95CD-7C79BB40B370}" name="法人／事業所数" totalsRowFunction="sum" totalsRowDxfId="148" dataCellStyle="桁区切り" totalsRowCellStyle="桁区切り"/>
    <tableColumn id="15" xr3:uid="{489F3B34-09E9-444C-A00B-BA7BD1EC6DDB}" name="法人／構成比" dataDxfId="147"/>
    <tableColumn id="16" xr3:uid="{170F471A-CF25-4D39-817F-83861A07BCDF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464C0F15-7F70-4B8E-B876-BC35889634F8}" name="M_TABLE_18208" displayName="M_TABLE_18208" ref="B23:I47" totalsRowShown="0">
  <autoFilter ref="B23:I47" xr:uid="{464C0F15-7F70-4B8E-B876-BC35889634F8}"/>
  <tableColumns count="8">
    <tableColumn id="9" xr3:uid="{D6547F1C-0D8A-4664-A993-96B326C69ECE}" name="産業中分類上位２０"/>
    <tableColumn id="10" xr3:uid="{92518B1E-63E4-487F-AEEB-561D6CBE320A}" name="総数／事業所数" dataCellStyle="桁区切り"/>
    <tableColumn id="11" xr3:uid="{C1DDF107-F17E-4658-9672-D3EE1672F535}" name="総数／構成比" dataDxfId="145"/>
    <tableColumn id="12" xr3:uid="{D129E91B-B99B-42B0-B40A-842BD52ADB53}" name="個人／事業所数" dataCellStyle="桁区切り"/>
    <tableColumn id="13" xr3:uid="{55BD381F-9A8F-4140-B86C-F60681B33029}" name="個人／構成比" dataDxfId="144"/>
    <tableColumn id="14" xr3:uid="{38978B19-1BFD-471C-88B3-2174D3555035}" name="法人／事業所数" dataCellStyle="桁区切り"/>
    <tableColumn id="15" xr3:uid="{9FD0E4C6-FA32-458B-8B01-40B20520E5E2}" name="法人／構成比" dataDxfId="143"/>
    <tableColumn id="16" xr3:uid="{7D22DFAE-EC5E-44CC-BFCE-4AD6FD660A31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F347292D-8016-431D-9896-D11839FC22A7}" name="S_TABLE_18208" displayName="S_TABLE_18208" ref="B50:I72" totalsRowShown="0">
  <autoFilter ref="B50:I72" xr:uid="{F347292D-8016-431D-9896-D11839FC22A7}"/>
  <tableColumns count="8">
    <tableColumn id="9" xr3:uid="{350B1F61-AE90-4E7D-B318-979FD7914D4C}" name="産業小分類上位２０"/>
    <tableColumn id="10" xr3:uid="{8BBA18CF-600B-4DF1-9961-3DE15059A421}" name="総数／事業所数" dataCellStyle="桁区切り"/>
    <tableColumn id="11" xr3:uid="{31AE7383-D281-4860-ACE2-AFCACA75BB7B}" name="総数／構成比" dataDxfId="142"/>
    <tableColumn id="12" xr3:uid="{DA123D7F-2500-4901-935D-070C61017837}" name="個人／事業所数" dataCellStyle="桁区切り"/>
    <tableColumn id="13" xr3:uid="{5CB579E9-3739-4963-8A9A-811539D1C7BD}" name="個人／構成比" dataDxfId="141"/>
    <tableColumn id="14" xr3:uid="{94FA24A3-762D-41DA-9CE7-B6194E8B5B2C}" name="法人／事業所数" dataCellStyle="桁区切り"/>
    <tableColumn id="15" xr3:uid="{9187D74C-E671-45EA-866D-D417BFAD9345}" name="法人／構成比" dataDxfId="140"/>
    <tableColumn id="16" xr3:uid="{80D56206-C573-4CB5-A598-96E7802669A1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BF75D0C9-FCD4-44BB-A1AD-EECD738B1BB2}" name="LTBL_18209" displayName="LTBL_18209" ref="B4:I20" totalsRowCount="1">
  <autoFilter ref="B4:I19" xr:uid="{BF75D0C9-FCD4-44BB-A1AD-EECD738B1BB2}"/>
  <tableColumns count="8">
    <tableColumn id="9" xr3:uid="{11B0F915-FD09-4528-9CCD-98ABD9B8E683}" name="産業大分類" totalsRowLabel="合計" totalsRowDxfId="139"/>
    <tableColumn id="10" xr3:uid="{91AA6912-9832-4AE9-BF8B-7C1DD29B951A}" name="総数／事業所数" totalsRowFunction="custom" totalsRowDxfId="138" dataCellStyle="桁区切り" totalsRowCellStyle="桁区切り">
      <totalsRowFormula>SUM(LTBL_18209[総数／事業所数])</totalsRowFormula>
    </tableColumn>
    <tableColumn id="11" xr3:uid="{E2C6E050-CFF8-4EBE-979F-917438195153}" name="総数／構成比" dataDxfId="137"/>
    <tableColumn id="12" xr3:uid="{8EB458C0-E7DA-4482-ACAD-50F5DA56ABFC}" name="個人／事業所数" totalsRowFunction="sum" totalsRowDxfId="136" dataCellStyle="桁区切り" totalsRowCellStyle="桁区切り"/>
    <tableColumn id="13" xr3:uid="{24EDFB76-EEAE-43F4-AE04-D9546F4724C9}" name="個人／構成比" dataDxfId="135"/>
    <tableColumn id="14" xr3:uid="{E92988BF-94EC-4C19-B2A0-C31D1E231089}" name="法人／事業所数" totalsRowFunction="sum" totalsRowDxfId="134" dataCellStyle="桁区切り" totalsRowCellStyle="桁区切り"/>
    <tableColumn id="15" xr3:uid="{57B19207-0D55-487C-963D-1D35C5DF1765}" name="法人／構成比" dataDxfId="133"/>
    <tableColumn id="16" xr3:uid="{D7A593C6-E85D-4977-9A9F-FC46722B41B5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5759FACD-FE27-4AE9-869D-14CFF89CCD50}" name="M_TABLE_18209" displayName="M_TABLE_18209" ref="B23:I43" totalsRowShown="0">
  <autoFilter ref="B23:I43" xr:uid="{5759FACD-FE27-4AE9-869D-14CFF89CCD50}"/>
  <tableColumns count="8">
    <tableColumn id="9" xr3:uid="{BFA55540-6463-4758-9174-FDF505B9DB59}" name="産業中分類上位２０"/>
    <tableColumn id="10" xr3:uid="{94B26650-9982-4931-8274-1916DE15435F}" name="総数／事業所数" dataCellStyle="桁区切り"/>
    <tableColumn id="11" xr3:uid="{A1310717-59FC-46ED-B945-167B57B3326B}" name="総数／構成比" dataDxfId="131"/>
    <tableColumn id="12" xr3:uid="{18733325-4A70-4138-83AB-0569F2FA503F}" name="個人／事業所数" dataCellStyle="桁区切り"/>
    <tableColumn id="13" xr3:uid="{E79A0329-F142-4FEC-BCD5-772928637E12}" name="個人／構成比" dataDxfId="130"/>
    <tableColumn id="14" xr3:uid="{82CD2BB4-D777-4E38-A0E8-A5F553583D3E}" name="法人／事業所数" dataCellStyle="桁区切り"/>
    <tableColumn id="15" xr3:uid="{5DB5F957-6674-4DA2-9767-CA40A18B3ED2}" name="法人／構成比" dataDxfId="129"/>
    <tableColumn id="16" xr3:uid="{28AEF4E0-DF4C-4AE4-B9B1-092AA3C9EFCD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FDFA514-2D35-498A-8E8E-75DC00311A5F}" name="S_TABLE_18209" displayName="S_TABLE_18209" ref="B46:I67" totalsRowShown="0">
  <autoFilter ref="B46:I67" xr:uid="{DFDFA514-2D35-498A-8E8E-75DC00311A5F}"/>
  <tableColumns count="8">
    <tableColumn id="9" xr3:uid="{AED909AD-1CC3-4502-AB51-4C142AE74624}" name="産業小分類上位２０"/>
    <tableColumn id="10" xr3:uid="{23636E8D-8149-4B18-A2E5-51BB04BF8435}" name="総数／事業所数" dataCellStyle="桁区切り"/>
    <tableColumn id="11" xr3:uid="{C2CC16D6-00AC-40E9-82A3-ED7B0927576F}" name="総数／構成比" dataDxfId="128"/>
    <tableColumn id="12" xr3:uid="{9D8FC879-583E-45BD-B9E5-095C25DC8460}" name="個人／事業所数" dataCellStyle="桁区切り"/>
    <tableColumn id="13" xr3:uid="{C78509A2-5390-44A7-920E-EE165B52E8CB}" name="個人／構成比" dataDxfId="127"/>
    <tableColumn id="14" xr3:uid="{6B72024D-6A22-4352-9985-5046E3A5E448}" name="法人／事業所数" dataCellStyle="桁区切り"/>
    <tableColumn id="15" xr3:uid="{4BF7E369-0647-4D3C-AF9C-C20A74B198C2}" name="法人／構成比" dataDxfId="126"/>
    <tableColumn id="16" xr3:uid="{8F4E4EFF-459E-4F36-8812-084EA42E73AD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F88E9CD-B61F-4FFA-BFD2-9EAEDAA64607}" name="LTBL_18210" displayName="LTBL_18210" ref="B4:I20" totalsRowCount="1">
  <autoFilter ref="B4:I19" xr:uid="{0F88E9CD-B61F-4FFA-BFD2-9EAEDAA64607}"/>
  <tableColumns count="8">
    <tableColumn id="9" xr3:uid="{CD8052EF-90A9-4A13-AFBA-EF053810883F}" name="産業大分類" totalsRowLabel="合計" totalsRowDxfId="125"/>
    <tableColumn id="10" xr3:uid="{42C07006-EEC3-4E33-A0A3-B1820AABA39C}" name="総数／事業所数" totalsRowFunction="custom" totalsRowDxfId="124" dataCellStyle="桁区切り" totalsRowCellStyle="桁区切り">
      <totalsRowFormula>SUM(LTBL_18210[総数／事業所数])</totalsRowFormula>
    </tableColumn>
    <tableColumn id="11" xr3:uid="{E304011A-171A-4F43-8DF3-4902AED1303C}" name="総数／構成比" dataDxfId="123"/>
    <tableColumn id="12" xr3:uid="{BC867F61-9918-4FA6-A4CF-8370998ADA41}" name="個人／事業所数" totalsRowFunction="sum" totalsRowDxfId="122" dataCellStyle="桁区切り" totalsRowCellStyle="桁区切り"/>
    <tableColumn id="13" xr3:uid="{EC6596C7-D5E3-4223-BAE5-ADA9AC6512CB}" name="個人／構成比" dataDxfId="121"/>
    <tableColumn id="14" xr3:uid="{90993DDD-AB0C-4A56-860F-1E300975A127}" name="法人／事業所数" totalsRowFunction="sum" totalsRowDxfId="120" dataCellStyle="桁区切り" totalsRowCellStyle="桁区切り"/>
    <tableColumn id="15" xr3:uid="{E0BEDBC1-5331-455B-8ECD-5330037DC0F7}" name="法人／構成比" dataDxfId="119"/>
    <tableColumn id="16" xr3:uid="{620FCEFD-1743-4B58-BD5C-D32B217236A4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57C7B508-2F4F-403D-94A3-1DF7A8EA46B5}" name="M_TABLE_18210" displayName="M_TABLE_18210" ref="B23:I43" totalsRowShown="0">
  <autoFilter ref="B23:I43" xr:uid="{57C7B508-2F4F-403D-94A3-1DF7A8EA46B5}"/>
  <tableColumns count="8">
    <tableColumn id="9" xr3:uid="{8D51396B-790F-40F8-AF03-DDA00FA6AE3C}" name="産業中分類上位２０"/>
    <tableColumn id="10" xr3:uid="{4427F64C-58F2-4583-AAC2-8DB1902CE4F0}" name="総数／事業所数" dataCellStyle="桁区切り"/>
    <tableColumn id="11" xr3:uid="{1AAEFC0D-98EB-42D5-BD41-043DD1A916C8}" name="総数／構成比" dataDxfId="117"/>
    <tableColumn id="12" xr3:uid="{651ECE16-2B60-40D6-B4D9-9F081F0903AC}" name="個人／事業所数" dataCellStyle="桁区切り"/>
    <tableColumn id="13" xr3:uid="{90821618-4130-4CEB-BA47-8A11D0535CF1}" name="個人／構成比" dataDxfId="116"/>
    <tableColumn id="14" xr3:uid="{798B0C69-4297-4D4E-8227-209C8251B81B}" name="法人／事業所数" dataCellStyle="桁区切り"/>
    <tableColumn id="15" xr3:uid="{71CBAA59-16F7-4060-989E-F28920C757C3}" name="法人／構成比" dataDxfId="115"/>
    <tableColumn id="16" xr3:uid="{A5CDC66B-012B-4DC2-A824-3E42ECB4D447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E38E5E6-9325-48FE-8521-C9A3EAA5D822}" name="S_TABLE_18000" displayName="S_TABLE_18000" ref="B46:I66" totalsRowShown="0">
  <autoFilter ref="B46:I66" xr:uid="{2E38E5E6-9325-48FE-8521-C9A3EAA5D822}"/>
  <tableColumns count="8">
    <tableColumn id="9" xr3:uid="{A997A5AD-7601-4790-8B30-52ABC3972B74}" name="産業小分類上位２０"/>
    <tableColumn id="10" xr3:uid="{367E67E9-423D-47D0-84B1-C65501C5AA39}" name="総数／事業所数" dataCellStyle="桁区切り"/>
    <tableColumn id="11" xr3:uid="{704650DD-E6B7-4910-BBF6-72E6C4312B66}" name="総数／構成比" dataDxfId="240"/>
    <tableColumn id="12" xr3:uid="{AB25BB56-5C0E-46C4-AC55-289CE5BE3E0D}" name="個人／事業所数" dataCellStyle="桁区切り"/>
    <tableColumn id="13" xr3:uid="{C70B8594-90C3-454D-ADB8-97AC48B074E0}" name="個人／構成比" dataDxfId="239"/>
    <tableColumn id="14" xr3:uid="{0285A0B9-9070-4D5A-A7EF-52E967DE876A}" name="法人／事業所数" dataCellStyle="桁区切り"/>
    <tableColumn id="15" xr3:uid="{ED942BB6-5AEC-4BD7-B6EC-BFE69B95E43C}" name="法人／構成比" dataDxfId="238"/>
    <tableColumn id="16" xr3:uid="{AE63BD3B-77D4-409F-A266-D0287C295E2F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A59A40C0-3DB1-4935-85E5-4E7382854677}" name="S_TABLE_18210" displayName="S_TABLE_18210" ref="B46:I66" totalsRowShown="0">
  <autoFilter ref="B46:I66" xr:uid="{A59A40C0-3DB1-4935-85E5-4E7382854677}"/>
  <tableColumns count="8">
    <tableColumn id="9" xr3:uid="{8014E8B1-037A-401E-8F6A-8AF13A1F6F0A}" name="産業小分類上位２０"/>
    <tableColumn id="10" xr3:uid="{C98C4C88-E754-4721-877D-9C30798E40C2}" name="総数／事業所数" dataCellStyle="桁区切り"/>
    <tableColumn id="11" xr3:uid="{1E105BFA-BAD3-40ED-821A-CC9683462DCB}" name="総数／構成比" dataDxfId="114"/>
    <tableColumn id="12" xr3:uid="{074732A0-1C78-465F-B88E-CE39777EEF42}" name="個人／事業所数" dataCellStyle="桁区切り"/>
    <tableColumn id="13" xr3:uid="{2229955A-BF2A-49CE-B60B-F5838941B1FA}" name="個人／構成比" dataDxfId="113"/>
    <tableColumn id="14" xr3:uid="{2C3D8697-1349-46B9-B611-71435CDC3F10}" name="法人／事業所数" dataCellStyle="桁区切り"/>
    <tableColumn id="15" xr3:uid="{0B2A2E58-19C9-460E-BC90-74E724646872}" name="法人／構成比" dataDxfId="112"/>
    <tableColumn id="16" xr3:uid="{124D0082-F2BF-4E0A-90A4-56588A6B4AA0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CE19C1BE-F0A2-4706-81C0-F36B599164C6}" name="LTBL_18322" displayName="LTBL_18322" ref="B4:I20" totalsRowCount="1">
  <autoFilter ref="B4:I19" xr:uid="{CE19C1BE-F0A2-4706-81C0-F36B599164C6}"/>
  <tableColumns count="8">
    <tableColumn id="9" xr3:uid="{2D0EEF0C-7A73-4D64-9683-669FF6B856F7}" name="産業大分類" totalsRowLabel="合計" totalsRowDxfId="111"/>
    <tableColumn id="10" xr3:uid="{F600F24D-2413-467F-B239-18EA30E514CE}" name="総数／事業所数" totalsRowFunction="custom" totalsRowDxfId="110" dataCellStyle="桁区切り" totalsRowCellStyle="桁区切り">
      <totalsRowFormula>SUM(LTBL_18322[総数／事業所数])</totalsRowFormula>
    </tableColumn>
    <tableColumn id="11" xr3:uid="{37C71674-5708-4E18-A6A4-910705C8C90D}" name="総数／構成比" dataDxfId="109"/>
    <tableColumn id="12" xr3:uid="{F95C38A9-B0A8-4F63-9741-95E4AB94E105}" name="個人／事業所数" totalsRowFunction="sum" totalsRowDxfId="108" dataCellStyle="桁区切り" totalsRowCellStyle="桁区切り"/>
    <tableColumn id="13" xr3:uid="{4DC76356-C0CD-4F30-BA4C-E59EAE561A2A}" name="個人／構成比" dataDxfId="107"/>
    <tableColumn id="14" xr3:uid="{F6791367-2354-407B-90D4-7D1F0FE6B34D}" name="法人／事業所数" totalsRowFunction="sum" totalsRowDxfId="106" dataCellStyle="桁区切り" totalsRowCellStyle="桁区切り"/>
    <tableColumn id="15" xr3:uid="{F05624FE-49D5-465E-B6C1-E7251809D6AD}" name="法人／構成比" dataDxfId="105"/>
    <tableColumn id="16" xr3:uid="{2D9C602F-E143-4C4F-A1E9-663540035822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33D9241C-A3BB-4B47-944A-E245475A8710}" name="M_TABLE_18322" displayName="M_TABLE_18322" ref="B23:I43" totalsRowShown="0">
  <autoFilter ref="B23:I43" xr:uid="{33D9241C-A3BB-4B47-944A-E245475A8710}"/>
  <tableColumns count="8">
    <tableColumn id="9" xr3:uid="{0F331B0E-A856-4A13-8B8A-7B93FAE67E30}" name="産業中分類上位２０"/>
    <tableColumn id="10" xr3:uid="{19C17944-7055-47D4-A8EE-BD985506CF58}" name="総数／事業所数" dataCellStyle="桁区切り"/>
    <tableColumn id="11" xr3:uid="{4208ADCC-312E-4D87-BAA1-CA1AD7D77E69}" name="総数／構成比" dataDxfId="103"/>
    <tableColumn id="12" xr3:uid="{6FC9D35D-4C81-4BC2-BCFF-4A513DB88444}" name="個人／事業所数" dataCellStyle="桁区切り"/>
    <tableColumn id="13" xr3:uid="{98BD5AEB-1B9E-4848-823B-37A529884BD5}" name="個人／構成比" dataDxfId="102"/>
    <tableColumn id="14" xr3:uid="{B1E8A1A3-F312-4231-9A31-A79AB3740E49}" name="法人／事業所数" dataCellStyle="桁区切り"/>
    <tableColumn id="15" xr3:uid="{CB06C8C6-DC7E-4720-9F33-629E3598DEFF}" name="法人／構成比" dataDxfId="101"/>
    <tableColumn id="16" xr3:uid="{1BB807AE-C419-4AB8-92D4-F00C152F254B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503CA8DB-79C5-4B82-A9A6-2BF12D829FAF}" name="S_TABLE_18322" displayName="S_TABLE_18322" ref="B46:I71" totalsRowShown="0">
  <autoFilter ref="B46:I71" xr:uid="{503CA8DB-79C5-4B82-A9A6-2BF12D829FAF}"/>
  <tableColumns count="8">
    <tableColumn id="9" xr3:uid="{77E2D26A-15BC-42C0-892F-EFEA338CDD01}" name="産業小分類上位２０"/>
    <tableColumn id="10" xr3:uid="{B968E44C-A4A6-4B3B-85DA-CC7B41E7E867}" name="総数／事業所数" dataCellStyle="桁区切り"/>
    <tableColumn id="11" xr3:uid="{54F1BB68-A9C8-4193-BADB-EFDD970D2A3F}" name="総数／構成比" dataDxfId="100"/>
    <tableColumn id="12" xr3:uid="{CD21C08D-E726-4393-86F8-06199F8B3335}" name="個人／事業所数" dataCellStyle="桁区切り"/>
    <tableColumn id="13" xr3:uid="{806A581B-C0A1-4E92-BBAF-5E1FFB220475}" name="個人／構成比" dataDxfId="99"/>
    <tableColumn id="14" xr3:uid="{B78F2156-E099-4EC3-B051-6B44ACAD674D}" name="法人／事業所数" dataCellStyle="桁区切り"/>
    <tableColumn id="15" xr3:uid="{4E26AA59-3EA2-41EA-8BCD-668A20E72111}" name="法人／構成比" dataDxfId="98"/>
    <tableColumn id="16" xr3:uid="{352338A1-D159-4664-B39A-7004306FCE6C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A1016476-BBB2-4AB2-8CEC-63EFA376DEC1}" name="LTBL_18382" displayName="LTBL_18382" ref="B4:I20" totalsRowCount="1">
  <autoFilter ref="B4:I19" xr:uid="{A1016476-BBB2-4AB2-8CEC-63EFA376DEC1}"/>
  <tableColumns count="8">
    <tableColumn id="9" xr3:uid="{ABFE04B0-6761-47EE-B784-A000FABAD9DD}" name="産業大分類" totalsRowLabel="合計" totalsRowDxfId="97"/>
    <tableColumn id="10" xr3:uid="{1B82C0C3-12B7-448B-8951-D217336978AC}" name="総数／事業所数" totalsRowFunction="custom" totalsRowDxfId="96" dataCellStyle="桁区切り" totalsRowCellStyle="桁区切り">
      <totalsRowFormula>SUM(LTBL_18382[総数／事業所数])</totalsRowFormula>
    </tableColumn>
    <tableColumn id="11" xr3:uid="{05F89D75-D9AE-4685-A366-557D62783E58}" name="総数／構成比" dataDxfId="95"/>
    <tableColumn id="12" xr3:uid="{242EAB95-81BC-4878-B737-1EAA3299B47B}" name="個人／事業所数" totalsRowFunction="sum" totalsRowDxfId="94" dataCellStyle="桁区切り" totalsRowCellStyle="桁区切り"/>
    <tableColumn id="13" xr3:uid="{786CAE8C-CDF1-43C8-B92A-E769C8C9783B}" name="個人／構成比" dataDxfId="93"/>
    <tableColumn id="14" xr3:uid="{07D1C403-C10B-45A7-AF31-66F26A55C07A}" name="法人／事業所数" totalsRowFunction="sum" totalsRowDxfId="92" dataCellStyle="桁区切り" totalsRowCellStyle="桁区切り"/>
    <tableColumn id="15" xr3:uid="{5C8E3188-239A-4627-B02D-4E0E652E4246}" name="法人／構成比" dataDxfId="91"/>
    <tableColumn id="16" xr3:uid="{23039DF1-4A39-41FF-9BD0-33C5F5425131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D3410E12-F5B1-40D5-A223-9F11B44B3964}" name="M_TABLE_18382" displayName="M_TABLE_18382" ref="B23:I43" totalsRowShown="0">
  <autoFilter ref="B23:I43" xr:uid="{D3410E12-F5B1-40D5-A223-9F11B44B3964}"/>
  <tableColumns count="8">
    <tableColumn id="9" xr3:uid="{16579AB7-A0C6-4DD4-ABF7-8478BC85DB1A}" name="産業中分類上位２０"/>
    <tableColumn id="10" xr3:uid="{711031B2-DCF1-4308-ACBC-BE0C85DD5FE4}" name="総数／事業所数" dataCellStyle="桁区切り"/>
    <tableColumn id="11" xr3:uid="{BBE6D829-E325-475E-9C8E-72CF9526DF19}" name="総数／構成比" dataDxfId="89"/>
    <tableColumn id="12" xr3:uid="{B6906918-1E89-4FFD-8D30-63CC3C3095C9}" name="個人／事業所数" dataCellStyle="桁区切り"/>
    <tableColumn id="13" xr3:uid="{31B8FB9D-4547-4AAA-81A9-752FEEECA6FB}" name="個人／構成比" dataDxfId="88"/>
    <tableColumn id="14" xr3:uid="{83F9B0AB-092C-4247-9E07-44CC52B023F7}" name="法人／事業所数" dataCellStyle="桁区切り"/>
    <tableColumn id="15" xr3:uid="{40D66637-8723-453A-A512-F394B3A0C81B}" name="法人／構成比" dataDxfId="87"/>
    <tableColumn id="16" xr3:uid="{15070B57-FAA3-463C-9DA2-AA35F7608846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590A607E-D5DA-40CB-9260-5685A96F9C40}" name="S_TABLE_18382" displayName="S_TABLE_18382" ref="B46:I72" totalsRowShown="0">
  <autoFilter ref="B46:I72" xr:uid="{590A607E-D5DA-40CB-9260-5685A96F9C40}"/>
  <tableColumns count="8">
    <tableColumn id="9" xr3:uid="{C23066E1-4EA5-4C18-83BD-9CD19AC43FD2}" name="産業小分類上位２０"/>
    <tableColumn id="10" xr3:uid="{D89E8395-49E8-462A-BDE2-FB8330B97E93}" name="総数／事業所数" dataCellStyle="桁区切り"/>
    <tableColumn id="11" xr3:uid="{6B1FC673-BADA-4F87-A8F6-285E6F851FFA}" name="総数／構成比" dataDxfId="86"/>
    <tableColumn id="12" xr3:uid="{C14EF3C6-3936-4123-8EAF-9A680616CC3D}" name="個人／事業所数" dataCellStyle="桁区切り"/>
    <tableColumn id="13" xr3:uid="{678ED619-8F76-4A2B-BCF7-6A36BD4DAF2F}" name="個人／構成比" dataDxfId="85"/>
    <tableColumn id="14" xr3:uid="{2472DE73-8C1B-49A2-9DFD-D5F38C54C3B9}" name="法人／事業所数" dataCellStyle="桁区切り"/>
    <tableColumn id="15" xr3:uid="{42DD7208-1527-4003-8708-354E1BE15ED3}" name="法人／構成比" dataDxfId="84"/>
    <tableColumn id="16" xr3:uid="{3EBD5C12-1C50-4BB4-8CBA-1F828B4823F6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20C23AE4-C17E-4021-BDE4-2F3D78214055}" name="LTBL_18404" displayName="LTBL_18404" ref="B4:I20" totalsRowCount="1">
  <autoFilter ref="B4:I19" xr:uid="{20C23AE4-C17E-4021-BDE4-2F3D78214055}"/>
  <tableColumns count="8">
    <tableColumn id="9" xr3:uid="{CC0FD0EF-481A-4367-970B-C019A86C9CEC}" name="産業大分類" totalsRowLabel="合計" totalsRowDxfId="83"/>
    <tableColumn id="10" xr3:uid="{67CACE53-90E3-4ECB-A61F-AFE6E1FABAFC}" name="総数／事業所数" totalsRowFunction="custom" totalsRowDxfId="82" dataCellStyle="桁区切り" totalsRowCellStyle="桁区切り">
      <totalsRowFormula>SUM(LTBL_18404[総数／事業所数])</totalsRowFormula>
    </tableColumn>
    <tableColumn id="11" xr3:uid="{55D9179D-B0DA-4232-9210-234C19F17A82}" name="総数／構成比" dataDxfId="81"/>
    <tableColumn id="12" xr3:uid="{5C302273-E8D8-46D3-B686-48BA4866075C}" name="個人／事業所数" totalsRowFunction="sum" totalsRowDxfId="80" dataCellStyle="桁区切り" totalsRowCellStyle="桁区切り"/>
    <tableColumn id="13" xr3:uid="{45373A80-A26C-4004-B1B8-A98EE68958EA}" name="個人／構成比" dataDxfId="79"/>
    <tableColumn id="14" xr3:uid="{73190E77-8ED0-4ED7-BC19-D1BC61EFB0B4}" name="法人／事業所数" totalsRowFunction="sum" totalsRowDxfId="78" dataCellStyle="桁区切り" totalsRowCellStyle="桁区切り"/>
    <tableColumn id="15" xr3:uid="{5E7CB727-167F-4C82-915A-141146CE41C4}" name="法人／構成比" dataDxfId="77"/>
    <tableColumn id="16" xr3:uid="{872E7BA5-AB06-49F5-88B4-7502A8F5E79A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4BA3669C-3AA0-4FC4-B7F1-BFB91330DCAC}" name="M_TABLE_18404" displayName="M_TABLE_18404" ref="B23:I46" totalsRowShown="0">
  <autoFilter ref="B23:I46" xr:uid="{4BA3669C-3AA0-4FC4-B7F1-BFB91330DCAC}"/>
  <tableColumns count="8">
    <tableColumn id="9" xr3:uid="{4207B03F-D25B-4773-856C-0AF506E14106}" name="産業中分類上位２０"/>
    <tableColumn id="10" xr3:uid="{FB5AD9C7-227C-4055-9D9D-B07BCA976DE2}" name="総数／事業所数" dataCellStyle="桁区切り"/>
    <tableColumn id="11" xr3:uid="{22661F98-EEFE-40D3-AE7B-AC2C4AEDD67F}" name="総数／構成比" dataDxfId="75"/>
    <tableColumn id="12" xr3:uid="{D546D424-D9A3-426F-98BC-7B05FDFC82BA}" name="個人／事業所数" dataCellStyle="桁区切り"/>
    <tableColumn id="13" xr3:uid="{841998E5-5AFF-4F97-9DCA-C20B2EE3CCF5}" name="個人／構成比" dataDxfId="74"/>
    <tableColumn id="14" xr3:uid="{11CFB9E7-1840-4273-9CCD-BEF65234F1C2}" name="法人／事業所数" dataCellStyle="桁区切り"/>
    <tableColumn id="15" xr3:uid="{159BF8BA-E144-44AA-B281-CBA8A440D39F}" name="法人／構成比" dataDxfId="73"/>
    <tableColumn id="16" xr3:uid="{EAFB010D-A4A3-4B89-B6F5-4C73DCCE9721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FE4AD05-7A05-4987-A9E0-5B6186ACAB0B}" name="S_TABLE_18404" displayName="S_TABLE_18404" ref="B49:I72" totalsRowShown="0">
  <autoFilter ref="B49:I72" xr:uid="{0FE4AD05-7A05-4987-A9E0-5B6186ACAB0B}"/>
  <tableColumns count="8">
    <tableColumn id="9" xr3:uid="{0E077C1F-AE3B-4648-923F-B52BD0BB2B3D}" name="産業小分類上位２０"/>
    <tableColumn id="10" xr3:uid="{B50100FC-046A-4669-B70D-062AA7940293}" name="総数／事業所数" dataCellStyle="桁区切り"/>
    <tableColumn id="11" xr3:uid="{A1017D43-9805-4C0E-A137-06FCCED588C8}" name="総数／構成比" dataDxfId="72"/>
    <tableColumn id="12" xr3:uid="{09F28F7F-E52B-4A2B-A18D-67DEA861AE3E}" name="個人／事業所数" dataCellStyle="桁区切り"/>
    <tableColumn id="13" xr3:uid="{1181A042-17F4-4FDA-90E5-86F816E77EED}" name="個人／構成比" dataDxfId="71"/>
    <tableColumn id="14" xr3:uid="{A3640FC6-284F-45A3-8C4C-9F315B743175}" name="法人／事業所数" dataCellStyle="桁区切り"/>
    <tableColumn id="15" xr3:uid="{B8AD3C5A-90A7-4ED8-8E7E-FCF3D0988008}" name="法人／構成比" dataDxfId="70"/>
    <tableColumn id="16" xr3:uid="{6A754A7A-5067-4BB4-BF0E-ED59ECC42A6F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8CABFD9-8717-4EFF-9980-974F48627BA1}" name="LTBL_18201" displayName="LTBL_18201" ref="B4:I20" totalsRowCount="1">
  <autoFilter ref="B4:I19" xr:uid="{38CABFD9-8717-4EFF-9980-974F48627BA1}"/>
  <tableColumns count="8">
    <tableColumn id="9" xr3:uid="{212C53A8-B117-4E1F-B885-D1D5B281E27F}" name="産業大分類" totalsRowLabel="合計" totalsRowDxfId="237"/>
    <tableColumn id="10" xr3:uid="{04447D32-1713-4C2D-9A93-BC883CB59B09}" name="総数／事業所数" totalsRowFunction="custom" totalsRowDxfId="236" dataCellStyle="桁区切り" totalsRowCellStyle="桁区切り">
      <totalsRowFormula>SUM(LTBL_18201[総数／事業所数])</totalsRowFormula>
    </tableColumn>
    <tableColumn id="11" xr3:uid="{96F38991-DAE3-4BF1-A9A0-9BFF9F5033F0}" name="総数／構成比" dataDxfId="235"/>
    <tableColumn id="12" xr3:uid="{1C8D5898-891D-4567-AC3B-51642D68C209}" name="個人／事業所数" totalsRowFunction="sum" totalsRowDxfId="234" dataCellStyle="桁区切り" totalsRowCellStyle="桁区切り"/>
    <tableColumn id="13" xr3:uid="{B48741C4-8A74-42E6-8B22-8802CC755DA2}" name="個人／構成比" dataDxfId="233"/>
    <tableColumn id="14" xr3:uid="{F32C8444-9766-4FC9-93C1-C5D620109A98}" name="法人／事業所数" totalsRowFunction="sum" totalsRowDxfId="232" dataCellStyle="桁区切り" totalsRowCellStyle="桁区切り"/>
    <tableColumn id="15" xr3:uid="{E8A0AA39-1C12-46CA-AF67-3B9B1763E770}" name="法人／構成比" dataDxfId="231"/>
    <tableColumn id="16" xr3:uid="{2C427167-D50C-46A3-8832-1112E374276A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D01DBD05-A3B8-4F88-A440-267574B8B195}" name="LTBL_18423" displayName="LTBL_18423" ref="B4:I20" totalsRowCount="1">
  <autoFilter ref="B4:I19" xr:uid="{D01DBD05-A3B8-4F88-A440-267574B8B195}"/>
  <tableColumns count="8">
    <tableColumn id="9" xr3:uid="{FDF63B83-AFEB-4CAD-8655-C42D5FBF5334}" name="産業大分類" totalsRowLabel="合計" totalsRowDxfId="69"/>
    <tableColumn id="10" xr3:uid="{B4E00DA5-EF61-4D24-B646-23272217F8DD}" name="総数／事業所数" totalsRowFunction="custom" totalsRowDxfId="68" dataCellStyle="桁区切り" totalsRowCellStyle="桁区切り">
      <totalsRowFormula>SUM(LTBL_18423[総数／事業所数])</totalsRowFormula>
    </tableColumn>
    <tableColumn id="11" xr3:uid="{C146007A-D67A-4A0E-97E5-BD4D13B6DEFC}" name="総数／構成比" dataDxfId="67"/>
    <tableColumn id="12" xr3:uid="{C3BCD9BE-F433-4BA4-9B6B-D03F1BAC6D9C}" name="個人／事業所数" totalsRowFunction="sum" totalsRowDxfId="66" dataCellStyle="桁区切り" totalsRowCellStyle="桁区切り"/>
    <tableColumn id="13" xr3:uid="{5BDD1C3B-C3C5-40E6-99C0-6736F95DC3B7}" name="個人／構成比" dataDxfId="65"/>
    <tableColumn id="14" xr3:uid="{D5560DC5-2A6A-4C65-A2CD-E289D8DE4735}" name="法人／事業所数" totalsRowFunction="sum" totalsRowDxfId="64" dataCellStyle="桁区切り" totalsRowCellStyle="桁区切り"/>
    <tableColumn id="15" xr3:uid="{D348BDEC-887C-49D3-9DE7-5531318E0F69}" name="法人／構成比" dataDxfId="63"/>
    <tableColumn id="16" xr3:uid="{FB7F5FBC-031D-4753-B84F-FF56FA5B3E2B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E62E90C2-3FB4-44A5-B4C4-59C9B305E28A}" name="M_TABLE_18423" displayName="M_TABLE_18423" ref="B23:I48" totalsRowShown="0">
  <autoFilter ref="B23:I48" xr:uid="{E62E90C2-3FB4-44A5-B4C4-59C9B305E28A}"/>
  <tableColumns count="8">
    <tableColumn id="9" xr3:uid="{1CF1407A-2657-42D8-98A1-13FCB3A2AF37}" name="産業中分類上位２０"/>
    <tableColumn id="10" xr3:uid="{FD3974AE-CE05-40E3-99EA-CAF4677F7FE2}" name="総数／事業所数" dataCellStyle="桁区切り"/>
    <tableColumn id="11" xr3:uid="{A737A754-81D4-49A0-B8C6-9EF4AD5807AB}" name="総数／構成比" dataDxfId="61"/>
    <tableColumn id="12" xr3:uid="{1C656118-5FC0-45F2-A487-30C8CBAB3E64}" name="個人／事業所数" dataCellStyle="桁区切り"/>
    <tableColumn id="13" xr3:uid="{AF18CF61-14D9-4B01-96A2-2D95C3E57E8E}" name="個人／構成比" dataDxfId="60"/>
    <tableColumn id="14" xr3:uid="{5D32FE48-CE06-4573-825A-962C4C80E882}" name="法人／事業所数" dataCellStyle="桁区切り"/>
    <tableColumn id="15" xr3:uid="{DF88DE86-3177-4E9A-88C6-0202F8BFBF48}" name="法人／構成比" dataDxfId="59"/>
    <tableColumn id="16" xr3:uid="{0C331F54-2DF7-48BD-B341-88929A08CBC0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595E1AB6-B6B2-47DC-8CCE-55542BC7A966}" name="S_TABLE_18423" displayName="S_TABLE_18423" ref="B51:I72" totalsRowShown="0">
  <autoFilter ref="B51:I72" xr:uid="{595E1AB6-B6B2-47DC-8CCE-55542BC7A966}"/>
  <tableColumns count="8">
    <tableColumn id="9" xr3:uid="{54716228-41B7-48F7-89E1-6559C2568B58}" name="産業小分類上位２０"/>
    <tableColumn id="10" xr3:uid="{D71BF33E-771F-4B14-B9FD-B731EF567A87}" name="総数／事業所数" dataCellStyle="桁区切り"/>
    <tableColumn id="11" xr3:uid="{AE5B905F-4D0A-4B1F-BEAB-B69745A98EB7}" name="総数／構成比" dataDxfId="58"/>
    <tableColumn id="12" xr3:uid="{DC6470BE-5818-4654-8A70-AADE6177E3C9}" name="個人／事業所数" dataCellStyle="桁区切り"/>
    <tableColumn id="13" xr3:uid="{AA63F058-8697-42C2-95AE-6CD95B2B548D}" name="個人／構成比" dataDxfId="57"/>
    <tableColumn id="14" xr3:uid="{C9E43D64-085C-4053-A2AE-E8B365EF6918}" name="法人／事業所数" dataCellStyle="桁区切り"/>
    <tableColumn id="15" xr3:uid="{444DBD45-093B-47D3-ADE6-C91AF00DC494}" name="法人／構成比" dataDxfId="56"/>
    <tableColumn id="16" xr3:uid="{1E8DEB5E-0239-4FD0-9448-32844FA8CC77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9556A4DA-BE5D-4B65-9668-F34EF73D5927}" name="LTBL_18442" displayName="LTBL_18442" ref="B4:I20" totalsRowCount="1">
  <autoFilter ref="B4:I19" xr:uid="{9556A4DA-BE5D-4B65-9668-F34EF73D5927}"/>
  <tableColumns count="8">
    <tableColumn id="9" xr3:uid="{33F6289F-5F6A-4464-8FE8-AFE6B27F2D75}" name="産業大分類" totalsRowLabel="合計" totalsRowDxfId="55"/>
    <tableColumn id="10" xr3:uid="{E0BD3F19-CBDD-4722-8164-D45D7821EC68}" name="総数／事業所数" totalsRowFunction="custom" totalsRowDxfId="54" dataCellStyle="桁区切り" totalsRowCellStyle="桁区切り">
      <totalsRowFormula>SUM(LTBL_18442[総数／事業所数])</totalsRowFormula>
    </tableColumn>
    <tableColumn id="11" xr3:uid="{67A36E13-D928-483F-8CC5-37BF49E4E587}" name="総数／構成比" dataDxfId="53"/>
    <tableColumn id="12" xr3:uid="{9AD29DC4-4E0F-423B-A7B5-A2309AFB767E}" name="個人／事業所数" totalsRowFunction="sum" totalsRowDxfId="52" dataCellStyle="桁区切り" totalsRowCellStyle="桁区切り"/>
    <tableColumn id="13" xr3:uid="{ACF98230-A68F-4ECD-BDF7-032C8B29AE15}" name="個人／構成比" dataDxfId="51"/>
    <tableColumn id="14" xr3:uid="{412AF38B-A665-4492-9D9A-84E311821762}" name="法人／事業所数" totalsRowFunction="sum" totalsRowDxfId="50" dataCellStyle="桁区切り" totalsRowCellStyle="桁区切り"/>
    <tableColumn id="15" xr3:uid="{59997142-02B4-4744-B071-62884E4730E5}" name="法人／構成比" dataDxfId="49"/>
    <tableColumn id="16" xr3:uid="{B589F67F-74DC-4898-8760-B7F7BF9BB774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64FCB42B-B7A4-4E8D-B28E-857C4167BFB6}" name="M_TABLE_18442" displayName="M_TABLE_18442" ref="B23:I44" totalsRowShown="0">
  <autoFilter ref="B23:I44" xr:uid="{64FCB42B-B7A4-4E8D-B28E-857C4167BFB6}"/>
  <tableColumns count="8">
    <tableColumn id="9" xr3:uid="{F9BF064A-1CCE-4FF0-9DB6-B211956982E5}" name="産業中分類上位２０"/>
    <tableColumn id="10" xr3:uid="{B4C3E276-4522-4769-A740-8C9696BBD78E}" name="総数／事業所数" dataCellStyle="桁区切り"/>
    <tableColumn id="11" xr3:uid="{1F1DBD1E-583C-452D-A188-B83629C1AE64}" name="総数／構成比" dataDxfId="47"/>
    <tableColumn id="12" xr3:uid="{41ECE885-9CBB-43D0-974B-1B9F97CDC389}" name="個人／事業所数" dataCellStyle="桁区切り"/>
    <tableColumn id="13" xr3:uid="{8DDC4597-197C-4588-8F65-C75B1FDAB015}" name="個人／構成比" dataDxfId="46"/>
    <tableColumn id="14" xr3:uid="{BCD4B1E5-1913-469B-A89C-825E664DC81F}" name="法人／事業所数" dataCellStyle="桁区切り"/>
    <tableColumn id="15" xr3:uid="{91AF60F2-40A2-4E8B-AA27-3B4AF67AB430}" name="法人／構成比" dataDxfId="45"/>
    <tableColumn id="16" xr3:uid="{100A4A2E-3526-4B3A-B62A-56897FD4A296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590124C1-08C3-4850-A7A1-AB907C40881F}" name="S_TABLE_18442" displayName="S_TABLE_18442" ref="B47:I78" totalsRowShown="0">
  <autoFilter ref="B47:I78" xr:uid="{590124C1-08C3-4850-A7A1-AB907C40881F}"/>
  <tableColumns count="8">
    <tableColumn id="9" xr3:uid="{6CE5AE43-393F-442B-B9B0-06ECF231F183}" name="産業小分類上位２０"/>
    <tableColumn id="10" xr3:uid="{B10305BD-6826-45B5-BD48-7E044BDD2A39}" name="総数／事業所数" dataCellStyle="桁区切り"/>
    <tableColumn id="11" xr3:uid="{A048FF72-3BA4-458B-B064-CE856981BFEF}" name="総数／構成比" dataDxfId="44"/>
    <tableColumn id="12" xr3:uid="{7D27A2CF-0253-491B-A4A7-62693904E531}" name="個人／事業所数" dataCellStyle="桁区切り"/>
    <tableColumn id="13" xr3:uid="{B727F071-BBE2-4CBB-A88E-04DD060E7D05}" name="個人／構成比" dataDxfId="43"/>
    <tableColumn id="14" xr3:uid="{4C80367D-0F8C-4175-A412-BD6955B38F69}" name="法人／事業所数" dataCellStyle="桁区切り"/>
    <tableColumn id="15" xr3:uid="{42A5C906-3144-4DC3-9C5A-7051C1F90CC0}" name="法人／構成比" dataDxfId="42"/>
    <tableColumn id="16" xr3:uid="{23E72061-1B5A-4D7C-9DC6-D728E2DFEA9A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4F33AE7B-B0E9-4852-8247-16BE3A2CCF5B}" name="LTBL_18481" displayName="LTBL_18481" ref="B4:I20" totalsRowCount="1">
  <autoFilter ref="B4:I19" xr:uid="{4F33AE7B-B0E9-4852-8247-16BE3A2CCF5B}"/>
  <tableColumns count="8">
    <tableColumn id="9" xr3:uid="{F666A91B-2991-4132-B818-67151484B0DC}" name="産業大分類" totalsRowLabel="合計" totalsRowDxfId="41"/>
    <tableColumn id="10" xr3:uid="{F6156597-DF7B-48B6-B60A-C0E9866E3DF8}" name="総数／事業所数" totalsRowFunction="custom" totalsRowDxfId="40" dataCellStyle="桁区切り" totalsRowCellStyle="桁区切り">
      <totalsRowFormula>SUM(LTBL_18481[総数／事業所数])</totalsRowFormula>
    </tableColumn>
    <tableColumn id="11" xr3:uid="{30D3A82F-83D0-4EDC-AF97-B1B02BB7B028}" name="総数／構成比" dataDxfId="39"/>
    <tableColumn id="12" xr3:uid="{82737678-9908-44C4-88D5-3A2EC4435D7F}" name="個人／事業所数" totalsRowFunction="sum" totalsRowDxfId="38" dataCellStyle="桁区切り" totalsRowCellStyle="桁区切り"/>
    <tableColumn id="13" xr3:uid="{D65E5147-4970-4E2D-80D0-26CAC93E3CD8}" name="個人／構成比" dataDxfId="37"/>
    <tableColumn id="14" xr3:uid="{89D4DF2F-0DA7-47FA-966D-48E41FC70CCD}" name="法人／事業所数" totalsRowFunction="sum" totalsRowDxfId="36" dataCellStyle="桁区切り" totalsRowCellStyle="桁区切り"/>
    <tableColumn id="15" xr3:uid="{5344AD5D-B3F2-4C23-8D3E-CDEC79945F8D}" name="法人／構成比" dataDxfId="35"/>
    <tableColumn id="16" xr3:uid="{22AD0C94-E741-491E-9E92-33418C27165E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B032DC8D-0CF3-4E16-BC18-B5436E11AFE4}" name="M_TABLE_18481" displayName="M_TABLE_18481" ref="B23:I44" totalsRowShown="0">
  <autoFilter ref="B23:I44" xr:uid="{B032DC8D-0CF3-4E16-BC18-B5436E11AFE4}"/>
  <tableColumns count="8">
    <tableColumn id="9" xr3:uid="{17BC5B08-4792-45C0-9246-F87A03E2C2FF}" name="産業中分類上位２０"/>
    <tableColumn id="10" xr3:uid="{7D8A6260-5BA1-43FA-AE5C-62893FE0E9C9}" name="総数／事業所数" dataCellStyle="桁区切り"/>
    <tableColumn id="11" xr3:uid="{E46C25DF-3595-4A3E-9C21-2A49E020F956}" name="総数／構成比" dataDxfId="33"/>
    <tableColumn id="12" xr3:uid="{FD25E2C9-65A9-4A98-B927-71A03E52C790}" name="個人／事業所数" dataCellStyle="桁区切り"/>
    <tableColumn id="13" xr3:uid="{D71811B3-9D94-4034-9EEF-92C5E074DFDB}" name="個人／構成比" dataDxfId="32"/>
    <tableColumn id="14" xr3:uid="{BF11FF2B-48A2-4739-B6C7-A3D014225C5E}" name="法人／事業所数" dataCellStyle="桁区切り"/>
    <tableColumn id="15" xr3:uid="{1212BD34-3995-4B57-8D22-3AECCD0C94A4}" name="法人／構成比" dataDxfId="31"/>
    <tableColumn id="16" xr3:uid="{01542F94-069E-4D23-9301-C11D1F8D6239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9E00BDE8-FEBA-46EB-BC50-AF136984E84B}" name="S_TABLE_18481" displayName="S_TABLE_18481" ref="B47:I70" totalsRowShown="0">
  <autoFilter ref="B47:I70" xr:uid="{9E00BDE8-FEBA-46EB-BC50-AF136984E84B}"/>
  <tableColumns count="8">
    <tableColumn id="9" xr3:uid="{DB75903A-4E41-4F73-A52A-3145A1D7559F}" name="産業小分類上位２０"/>
    <tableColumn id="10" xr3:uid="{D2116BB4-9231-4B76-A97D-5656A3659CA5}" name="総数／事業所数" dataCellStyle="桁区切り"/>
    <tableColumn id="11" xr3:uid="{8A81FB3C-42E7-4B64-BDEE-F420138B9145}" name="総数／構成比" dataDxfId="30"/>
    <tableColumn id="12" xr3:uid="{5FAFFEB3-4CAA-4F35-B5B9-B23591C0B5DF}" name="個人／事業所数" dataCellStyle="桁区切り"/>
    <tableColumn id="13" xr3:uid="{D41B6225-143A-4BE3-841B-003C95E8D49F}" name="個人／構成比" dataDxfId="29"/>
    <tableColumn id="14" xr3:uid="{888A3E50-8880-4555-9905-59B7A26F49DA}" name="法人／事業所数" dataCellStyle="桁区切り"/>
    <tableColumn id="15" xr3:uid="{DA51FDF6-C20A-43D2-9499-A2725398C580}" name="法人／構成比" dataDxfId="28"/>
    <tableColumn id="16" xr3:uid="{1B1E4830-C112-49E5-A315-25F31F615314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FFAE907A-357D-44FC-98CA-12D980D300FE}" name="LTBL_18483" displayName="LTBL_18483" ref="B4:I20" totalsRowCount="1">
  <autoFilter ref="B4:I19" xr:uid="{FFAE907A-357D-44FC-98CA-12D980D300FE}"/>
  <tableColumns count="8">
    <tableColumn id="9" xr3:uid="{134FED17-610E-4B9B-956F-0C618623920C}" name="産業大分類" totalsRowLabel="合計" totalsRowDxfId="27"/>
    <tableColumn id="10" xr3:uid="{C24579C4-C421-4C0E-B68E-D33600B3C30D}" name="総数／事業所数" totalsRowFunction="custom" totalsRowDxfId="26" dataCellStyle="桁区切り" totalsRowCellStyle="桁区切り">
      <totalsRowFormula>SUM(LTBL_18483[総数／事業所数])</totalsRowFormula>
    </tableColumn>
    <tableColumn id="11" xr3:uid="{369F4D5E-1AC4-4FDA-A90B-2CDC4DE9F63F}" name="総数／構成比" dataDxfId="25"/>
    <tableColumn id="12" xr3:uid="{A70100E5-7ECE-47A6-B513-2A1A557C552E}" name="個人／事業所数" totalsRowFunction="sum" totalsRowDxfId="24" dataCellStyle="桁区切り" totalsRowCellStyle="桁区切り"/>
    <tableColumn id="13" xr3:uid="{352EF47A-1179-43A9-8BC3-047E9EBAA739}" name="個人／構成比" dataDxfId="23"/>
    <tableColumn id="14" xr3:uid="{CD224864-6076-4A9F-9406-3B77BEB444F1}" name="法人／事業所数" totalsRowFunction="sum" totalsRowDxfId="22" dataCellStyle="桁区切り" totalsRowCellStyle="桁区切り"/>
    <tableColumn id="15" xr3:uid="{BA492F4E-6F40-4141-BF9F-9C6AB9BCB06B}" name="法人／構成比" dataDxfId="21"/>
    <tableColumn id="16" xr3:uid="{A5E3BA7E-5C3D-4ED7-B6E1-F8D3AD32693F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234C8DD-9CFC-478C-BCE2-E6384099F3F8}" name="M_TABLE_18201" displayName="M_TABLE_18201" ref="B23:I43" totalsRowShown="0">
  <autoFilter ref="B23:I43" xr:uid="{1234C8DD-9CFC-478C-BCE2-E6384099F3F8}"/>
  <tableColumns count="8">
    <tableColumn id="9" xr3:uid="{231532BD-E045-426C-8E60-DF800B0F5E83}" name="産業中分類上位２０"/>
    <tableColumn id="10" xr3:uid="{16E82AB9-A69C-44B0-8C96-4E34A85DF9E7}" name="総数／事業所数" dataCellStyle="桁区切り"/>
    <tableColumn id="11" xr3:uid="{D08D9FF5-5BF3-432D-9C8B-97106007608C}" name="総数／構成比" dataDxfId="229"/>
    <tableColumn id="12" xr3:uid="{874207C5-8698-4376-9C48-DC8DCA0E39BE}" name="個人／事業所数" dataCellStyle="桁区切り"/>
    <tableColumn id="13" xr3:uid="{8160CBA7-D041-45F5-8567-E7F266ABFE56}" name="個人／構成比" dataDxfId="228"/>
    <tableColumn id="14" xr3:uid="{9364D965-9BAE-4FD8-8EFB-1671FCC74F0F}" name="法人／事業所数" dataCellStyle="桁区切り"/>
    <tableColumn id="15" xr3:uid="{9E3817AE-15B0-4A54-A19F-4EAF1294EF18}" name="法人／構成比" dataDxfId="227"/>
    <tableColumn id="16" xr3:uid="{D70EBCB9-D2AF-45D3-A71B-C23D79E82F51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615E0C8D-1293-4AC0-9B7D-719C023689CB}" name="M_TABLE_18483" displayName="M_TABLE_18483" ref="B23:I46" totalsRowShown="0">
  <autoFilter ref="B23:I46" xr:uid="{615E0C8D-1293-4AC0-9B7D-719C023689CB}"/>
  <tableColumns count="8">
    <tableColumn id="9" xr3:uid="{71120430-4F68-4B8E-8390-49B321123F79}" name="産業中分類上位２０"/>
    <tableColumn id="10" xr3:uid="{A23282DA-7501-466F-A1CD-0917230F8622}" name="総数／事業所数" dataCellStyle="桁区切り"/>
    <tableColumn id="11" xr3:uid="{70B1DAB2-EEC9-41CB-9E3D-0281FB0908F3}" name="総数／構成比" dataDxfId="19"/>
    <tableColumn id="12" xr3:uid="{89492180-B79A-4AE8-95CE-64935D7E7AE6}" name="個人／事業所数" dataCellStyle="桁区切り"/>
    <tableColumn id="13" xr3:uid="{2149BA05-E59C-41A5-910C-3FBD5B924D39}" name="個人／構成比" dataDxfId="18"/>
    <tableColumn id="14" xr3:uid="{A1892D0D-492E-4D46-A36D-D2D49397E6D6}" name="法人／事業所数" dataCellStyle="桁区切り"/>
    <tableColumn id="15" xr3:uid="{60E2C617-F532-42AE-8971-0CF4054A73C2}" name="法人／構成比" dataDxfId="17"/>
    <tableColumn id="16" xr3:uid="{DE550B70-39E4-47F5-AE18-6C90EA5A25D7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FF76C924-1FC0-4A10-80C3-5D2A098D7456}" name="S_TABLE_18483" displayName="S_TABLE_18483" ref="B49:I70" totalsRowShown="0">
  <autoFilter ref="B49:I70" xr:uid="{FF76C924-1FC0-4A10-80C3-5D2A098D7456}"/>
  <tableColumns count="8">
    <tableColumn id="9" xr3:uid="{889E30E6-DB03-4204-8520-D26BF9EF872F}" name="産業小分類上位２０"/>
    <tableColumn id="10" xr3:uid="{16AD338E-F81D-4CDD-8688-2018DB31A20C}" name="総数／事業所数" dataCellStyle="桁区切り"/>
    <tableColumn id="11" xr3:uid="{71ECF330-3A0C-4954-A003-50AF5573F218}" name="総数／構成比" dataDxfId="16"/>
    <tableColumn id="12" xr3:uid="{237324B4-A6A3-4861-B837-79BDBC49ABA7}" name="個人／事業所数" dataCellStyle="桁区切り"/>
    <tableColumn id="13" xr3:uid="{160C7D24-1DFF-4F60-8E20-970A69CA5507}" name="個人／構成比" dataDxfId="15"/>
    <tableColumn id="14" xr3:uid="{14775183-D1BF-4B55-BF34-34C7B2613488}" name="法人／事業所数" dataCellStyle="桁区切り"/>
    <tableColumn id="15" xr3:uid="{D240580F-0BD5-403F-99CE-F4218E537E4B}" name="法人／構成比" dataDxfId="14"/>
    <tableColumn id="16" xr3:uid="{92FFE0B7-2DB5-46C2-8238-34F075CB07C1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A04BF990-DA61-4A7A-9F27-5B1846F2F938}" name="LTBL_18501" displayName="LTBL_18501" ref="B4:I20" totalsRowCount="1">
  <autoFilter ref="B4:I19" xr:uid="{A04BF990-DA61-4A7A-9F27-5B1846F2F938}"/>
  <tableColumns count="8">
    <tableColumn id="9" xr3:uid="{7546F596-9A91-40C5-A2B3-0B2010D9F8A2}" name="産業大分類" totalsRowLabel="合計" totalsRowDxfId="13"/>
    <tableColumn id="10" xr3:uid="{4FACFF96-58B9-4C2B-A683-11DD4AEFCA29}" name="総数／事業所数" totalsRowFunction="custom" totalsRowDxfId="12" dataCellStyle="桁区切り" totalsRowCellStyle="桁区切り">
      <totalsRowFormula>SUM(LTBL_18501[総数／事業所数])</totalsRowFormula>
    </tableColumn>
    <tableColumn id="11" xr3:uid="{903720E2-2432-4B80-A92C-FAA130510391}" name="総数／構成比" dataDxfId="11"/>
    <tableColumn id="12" xr3:uid="{72022B1F-FC35-452F-9A07-B9E2D38DE375}" name="個人／事業所数" totalsRowFunction="sum" totalsRowDxfId="10" dataCellStyle="桁区切り" totalsRowCellStyle="桁区切り"/>
    <tableColumn id="13" xr3:uid="{78434D64-C232-437C-8B21-A53717B5F081}" name="個人／構成比" dataDxfId="9"/>
    <tableColumn id="14" xr3:uid="{9951E955-5FC8-44D1-970D-BC1960EB643D}" name="法人／事業所数" totalsRowFunction="sum" totalsRowDxfId="8" dataCellStyle="桁区切り" totalsRowCellStyle="桁区切り"/>
    <tableColumn id="15" xr3:uid="{4D07793B-79F8-4F93-B76D-D00396AF3AF5}" name="法人／構成比" dataDxfId="7"/>
    <tableColumn id="16" xr3:uid="{D7457028-B3ED-4815-A5B4-F156CCE56705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F1FA85A6-DCE4-4EC9-852E-B380B9836109}" name="M_TABLE_18501" displayName="M_TABLE_18501" ref="B23:I44" totalsRowShown="0">
  <autoFilter ref="B23:I44" xr:uid="{F1FA85A6-DCE4-4EC9-852E-B380B9836109}"/>
  <tableColumns count="8">
    <tableColumn id="9" xr3:uid="{150BB224-B231-4083-AF6F-00A58018C5CA}" name="産業中分類上位２０"/>
    <tableColumn id="10" xr3:uid="{992AD653-A8E6-47D3-81F0-9B28DE6CBF16}" name="総数／事業所数" dataCellStyle="桁区切り"/>
    <tableColumn id="11" xr3:uid="{E8A7D73B-A2DE-4845-8FD7-7F9C55E56C84}" name="総数／構成比" dataDxfId="5"/>
    <tableColumn id="12" xr3:uid="{125C4DE5-A265-46A2-AE67-6D4F5AF7594B}" name="個人／事業所数" dataCellStyle="桁区切り"/>
    <tableColumn id="13" xr3:uid="{71DAA92D-C521-49A7-BDD2-76F26109CFFA}" name="個人／構成比" dataDxfId="4"/>
    <tableColumn id="14" xr3:uid="{6A576335-F718-41DA-A6C6-FFE48522DEF4}" name="法人／事業所数" dataCellStyle="桁区切り"/>
    <tableColumn id="15" xr3:uid="{A90F28E6-85D8-4335-A5CF-0D97012EE5DE}" name="法人／構成比" dataDxfId="3"/>
    <tableColumn id="16" xr3:uid="{CD89EFDF-4591-4249-B62C-24AFF322A728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C27E14AD-3C0A-4004-804E-6058711719DF}" name="S_TABLE_18501" displayName="S_TABLE_18501" ref="B47:I70" totalsRowShown="0">
  <autoFilter ref="B47:I70" xr:uid="{C27E14AD-3C0A-4004-804E-6058711719DF}"/>
  <tableColumns count="8">
    <tableColumn id="9" xr3:uid="{228D51C3-A456-4D46-8D8B-1D1195541E57}" name="産業小分類上位２０"/>
    <tableColumn id="10" xr3:uid="{98FCAD51-D66F-4779-A47B-ACB0F5BB1BCB}" name="総数／事業所数" dataCellStyle="桁区切り"/>
    <tableColumn id="11" xr3:uid="{0EBF5564-9DB4-4761-94DB-69EC58F85AAC}" name="総数／構成比" dataDxfId="2"/>
    <tableColumn id="12" xr3:uid="{6ED97616-C4E7-4EC2-B8D9-23E9E9ACEFC0}" name="個人／事業所数" dataCellStyle="桁区切り"/>
    <tableColumn id="13" xr3:uid="{C1C11993-8395-4734-AAC5-4FECF10F2BA7}" name="個人／構成比" dataDxfId="1"/>
    <tableColumn id="14" xr3:uid="{7B800506-8F6E-4B5D-AF2D-2BB5ED919369}" name="法人／事業所数" dataCellStyle="桁区切り"/>
    <tableColumn id="15" xr3:uid="{35D9A01E-F675-49F4-9442-9995B0CB57F3}" name="法人／構成比" dataDxfId="0"/>
    <tableColumn id="16" xr3:uid="{36A4A4D8-EE0A-4E92-9FD9-F40BF60FE2D9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339BC5D-A30B-4B24-8FEC-4CDFA8838E55}" name="S_TABLE_18201" displayName="S_TABLE_18201" ref="B46:I66" totalsRowShown="0">
  <autoFilter ref="B46:I66" xr:uid="{2339BC5D-A30B-4B24-8FEC-4CDFA8838E55}"/>
  <tableColumns count="8">
    <tableColumn id="9" xr3:uid="{96523E4D-C078-4F87-835A-788310233FAF}" name="産業小分類上位２０"/>
    <tableColumn id="10" xr3:uid="{9D7A56D8-5896-48E0-93BC-93A9A02F1CE0}" name="総数／事業所数" dataCellStyle="桁区切り"/>
    <tableColumn id="11" xr3:uid="{D20548A0-CD48-4003-BD6A-C1C113D066F5}" name="総数／構成比" dataDxfId="226"/>
    <tableColumn id="12" xr3:uid="{5BDB7523-5FD9-4A01-B52B-2D3181260DC1}" name="個人／事業所数" dataCellStyle="桁区切り"/>
    <tableColumn id="13" xr3:uid="{28D0A986-9983-4778-BA24-2EE625271D45}" name="個人／構成比" dataDxfId="225"/>
    <tableColumn id="14" xr3:uid="{A2DF60DA-FD36-44A3-B42F-7B6B9BB1A4B7}" name="法人／事業所数" dataCellStyle="桁区切り"/>
    <tableColumn id="15" xr3:uid="{543D7A2F-947F-49CC-89B5-1C69A762FAE1}" name="法人／構成比" dataDxfId="224"/>
    <tableColumn id="16" xr3:uid="{645249F5-6FF1-42A9-A5B7-0B64EDE2F25A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DC21E13-33AA-40A3-BB89-47201DEBC422}" name="LTBL_18202" displayName="LTBL_18202" ref="B4:I20" totalsRowCount="1">
  <autoFilter ref="B4:I19" xr:uid="{4DC21E13-33AA-40A3-BB89-47201DEBC422}"/>
  <tableColumns count="8">
    <tableColumn id="9" xr3:uid="{078BD011-CA86-407C-884C-D9EE54F84098}" name="産業大分類" totalsRowLabel="合計" totalsRowDxfId="223"/>
    <tableColumn id="10" xr3:uid="{0A13D935-10F1-4679-ADD1-A4294C96AA89}" name="総数／事業所数" totalsRowFunction="custom" totalsRowDxfId="222" dataCellStyle="桁区切り" totalsRowCellStyle="桁区切り">
      <totalsRowFormula>SUM(LTBL_18202[総数／事業所数])</totalsRowFormula>
    </tableColumn>
    <tableColumn id="11" xr3:uid="{B9321FCC-7BDF-499B-9AEE-C003E052CC6F}" name="総数／構成比" dataDxfId="221"/>
    <tableColumn id="12" xr3:uid="{11FEAC2A-4BF3-4A0B-A4E1-03BD7E3AC2AC}" name="個人／事業所数" totalsRowFunction="sum" totalsRowDxfId="220" dataCellStyle="桁区切り" totalsRowCellStyle="桁区切り"/>
    <tableColumn id="13" xr3:uid="{CE73CABA-0458-4A99-B4D5-012DCC052915}" name="個人／構成比" dataDxfId="219"/>
    <tableColumn id="14" xr3:uid="{2BEE4629-E3C9-42EC-8AD8-FC766510A9D4}" name="法人／事業所数" totalsRowFunction="sum" totalsRowDxfId="218" dataCellStyle="桁区切り" totalsRowCellStyle="桁区切り"/>
    <tableColumn id="15" xr3:uid="{A56431C0-F41B-4920-9DB5-1F9F89F8412F}" name="法人／構成比" dataDxfId="217"/>
    <tableColumn id="16" xr3:uid="{C16ADDB2-2BA8-42F5-B297-0382D9705A02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472F52D-2947-4A10-B7A8-664CE9A02480}" name="M_TABLE_18202" displayName="M_TABLE_18202" ref="B23:I43" totalsRowShown="0">
  <autoFilter ref="B23:I43" xr:uid="{4472F52D-2947-4A10-B7A8-664CE9A02480}"/>
  <tableColumns count="8">
    <tableColumn id="9" xr3:uid="{05EB2E04-2280-42DB-B133-38C9A84CD2F4}" name="産業中分類上位２０"/>
    <tableColumn id="10" xr3:uid="{D7F25D16-C981-4F4C-A3C6-D0555F3552FE}" name="総数／事業所数" dataCellStyle="桁区切り"/>
    <tableColumn id="11" xr3:uid="{8425F4B6-42BB-4106-81EF-CFBC52D7DA63}" name="総数／構成比" dataDxfId="215"/>
    <tableColumn id="12" xr3:uid="{7215FA90-E83A-4DAF-843F-A6CA88780888}" name="個人／事業所数" dataCellStyle="桁区切り"/>
    <tableColumn id="13" xr3:uid="{EA66503C-5702-43E9-8E6F-ECC4E51B0166}" name="個人／構成比" dataDxfId="214"/>
    <tableColumn id="14" xr3:uid="{08EF9FA6-BED1-460F-AEF4-BCEE828BC2D6}" name="法人／事業所数" dataCellStyle="桁区切り"/>
    <tableColumn id="15" xr3:uid="{45773D5D-F668-4766-BEA9-863ED6C765F5}" name="法人／構成比" dataDxfId="213"/>
    <tableColumn id="16" xr3:uid="{4EC5D5D3-4CD2-445D-B47E-70036EBC0507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C693A70-2BA9-4FC3-87ED-A82120C7C6EB}" name="S_TABLE_18202" displayName="S_TABLE_18202" ref="B46:I66" totalsRowShown="0">
  <autoFilter ref="B46:I66" xr:uid="{4C693A70-2BA9-4FC3-87ED-A82120C7C6EB}"/>
  <tableColumns count="8">
    <tableColumn id="9" xr3:uid="{EAD3751B-12D0-49DB-8E46-33D52DDDF902}" name="産業小分類上位２０"/>
    <tableColumn id="10" xr3:uid="{4F82DB3A-8440-4E4A-AD2E-058CAF360CEF}" name="総数／事業所数" dataCellStyle="桁区切り"/>
    <tableColumn id="11" xr3:uid="{8CCF6002-7D55-4CF6-8D55-F4B6CFCFB56C}" name="総数／構成比" dataDxfId="212"/>
    <tableColumn id="12" xr3:uid="{5DB14D87-4EFB-4E17-8B7C-289A5823B185}" name="個人／事業所数" dataCellStyle="桁区切り"/>
    <tableColumn id="13" xr3:uid="{B7930E9F-2A9A-42A5-8ECC-50C4685EF895}" name="個人／構成比" dataDxfId="211"/>
    <tableColumn id="14" xr3:uid="{11304F0A-A575-421B-9C66-994CFB82FA05}" name="法人／事業所数" dataCellStyle="桁区切り"/>
    <tableColumn id="15" xr3:uid="{CC925154-A4E0-484A-8368-B3198B83A5D0}" name="法人／構成比" dataDxfId="210"/>
    <tableColumn id="16" xr3:uid="{B4527AFB-2D38-4835-AA62-9B1FF8474BA2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77FB-6727-4659-89B6-2FD71556711D}">
  <dimension ref="A1:B22"/>
  <sheetViews>
    <sheetView tabSelected="1" workbookViewId="0"/>
  </sheetViews>
  <sheetFormatPr defaultRowHeight="13.2" x14ac:dyDescent="0.2"/>
  <sheetData>
    <row r="1" spans="1:2" x14ac:dyDescent="0.2">
      <c r="A1" t="s">
        <v>202</v>
      </c>
    </row>
    <row r="2" spans="1:2" x14ac:dyDescent="0.2">
      <c r="B2" s="13" t="s">
        <v>162</v>
      </c>
    </row>
    <row r="3" spans="1:2" x14ac:dyDescent="0.2">
      <c r="B3" s="13" t="s">
        <v>88</v>
      </c>
    </row>
    <row r="4" spans="1:2" x14ac:dyDescent="0.2">
      <c r="B4" s="13" t="s">
        <v>160</v>
      </c>
    </row>
    <row r="5" spans="1:2" x14ac:dyDescent="0.2">
      <c r="B5" s="13" t="s">
        <v>184</v>
      </c>
    </row>
    <row r="6" spans="1:2" x14ac:dyDescent="0.2">
      <c r="B6" s="13" t="s">
        <v>185</v>
      </c>
    </row>
    <row r="7" spans="1:2" x14ac:dyDescent="0.2">
      <c r="B7" s="13" t="s">
        <v>186</v>
      </c>
    </row>
    <row r="8" spans="1:2" x14ac:dyDescent="0.2">
      <c r="B8" s="13" t="s">
        <v>187</v>
      </c>
    </row>
    <row r="9" spans="1:2" x14ac:dyDescent="0.2">
      <c r="B9" s="13" t="s">
        <v>188</v>
      </c>
    </row>
    <row r="10" spans="1:2" x14ac:dyDescent="0.2">
      <c r="B10" s="13" t="s">
        <v>189</v>
      </c>
    </row>
    <row r="11" spans="1:2" x14ac:dyDescent="0.2">
      <c r="B11" s="13" t="s">
        <v>190</v>
      </c>
    </row>
    <row r="12" spans="1:2" x14ac:dyDescent="0.2">
      <c r="B12" s="13" t="s">
        <v>191</v>
      </c>
    </row>
    <row r="13" spans="1:2" x14ac:dyDescent="0.2">
      <c r="B13" s="13" t="s">
        <v>192</v>
      </c>
    </row>
    <row r="14" spans="1:2" x14ac:dyDescent="0.2">
      <c r="B14" s="13" t="s">
        <v>193</v>
      </c>
    </row>
    <row r="15" spans="1:2" x14ac:dyDescent="0.2">
      <c r="B15" s="13" t="s">
        <v>194</v>
      </c>
    </row>
    <row r="16" spans="1:2" x14ac:dyDescent="0.2">
      <c r="B16" s="13" t="s">
        <v>195</v>
      </c>
    </row>
    <row r="17" spans="2:2" x14ac:dyDescent="0.2">
      <c r="B17" s="13" t="s">
        <v>196</v>
      </c>
    </row>
    <row r="18" spans="2:2" x14ac:dyDescent="0.2">
      <c r="B18" s="13" t="s">
        <v>197</v>
      </c>
    </row>
    <row r="19" spans="2:2" x14ac:dyDescent="0.2">
      <c r="B19" s="13" t="s">
        <v>198</v>
      </c>
    </row>
    <row r="20" spans="2:2" x14ac:dyDescent="0.2">
      <c r="B20" s="13" t="s">
        <v>199</v>
      </c>
    </row>
    <row r="21" spans="2:2" x14ac:dyDescent="0.2">
      <c r="B21" s="13" t="s">
        <v>200</v>
      </c>
    </row>
    <row r="22" spans="2:2" x14ac:dyDescent="0.2">
      <c r="B22" s="13" t="s">
        <v>201</v>
      </c>
    </row>
  </sheetData>
  <phoneticPr fontId="1"/>
  <hyperlinks>
    <hyperlink ref="B2" location="'産業大分類'!a1" display="産業大分類" xr:uid="{2C21CE45-252A-405E-9BF2-5FCC4125F469}"/>
    <hyperlink ref="B3" location="'産業中分類'!a1" display="産業中分類" xr:uid="{06E7C212-ACAF-4DDC-A28E-4F7B61F3FBC3}"/>
    <hyperlink ref="B4" location="'産業小分類'!a1" display="産業小分類" xr:uid="{0E739729-8DDD-41D8-BD96-982EDE8EC910}"/>
    <hyperlink ref="B5" location="'福井県'!a1" display="福井県" xr:uid="{366E8AC1-8CD5-43AE-91BE-4B8853464EC3}"/>
    <hyperlink ref="B6" location="'福井市'!a1" display="福井市" xr:uid="{80118B87-3244-4499-B71A-1864C8C14889}"/>
    <hyperlink ref="B7" location="'敦賀市'!a1" display="敦賀市" xr:uid="{EB7A93AE-B4E4-4E4E-BAF0-76FDA54B48E6}"/>
    <hyperlink ref="B8" location="'小浜市'!a1" display="小浜市" xr:uid="{F70E5CA3-7211-48C2-B783-47A9E48DE0C2}"/>
    <hyperlink ref="B9" location="'大野市'!a1" display="大野市" xr:uid="{0A98DCD0-6AEE-49E7-878B-C162FD7F956B}"/>
    <hyperlink ref="B10" location="'勝山市'!a1" display="勝山市" xr:uid="{D6CE9872-DAE3-4442-8B8C-851552A75187}"/>
    <hyperlink ref="B11" location="'鯖江市'!a1" display="鯖江市" xr:uid="{A7CD931D-9B98-4D66-9C2A-D6EACE66F592}"/>
    <hyperlink ref="B12" location="'あわら市'!a1" display="あわら市" xr:uid="{4735A7C1-C7DA-469F-A278-CE36D20423CD}"/>
    <hyperlink ref="B13" location="'越前市'!a1" display="越前市" xr:uid="{0028747B-A181-4F10-9A3B-3BD344A7FEC0}"/>
    <hyperlink ref="B14" location="'坂井市'!a1" display="坂井市" xr:uid="{D6C17FEE-A6C3-4502-851B-DC506B5AECE0}"/>
    <hyperlink ref="B15" location="'吉田郡永平寺町'!a1" display="吉田郡永平寺町" xr:uid="{463CA87C-58F5-4A60-A9D5-C8B07AFEE89C}"/>
    <hyperlink ref="B16" location="'今立郡池田町'!a1" display="今立郡池田町" xr:uid="{B4287B72-8DC6-4214-9F45-9188B5DEC2C1}"/>
    <hyperlink ref="B17" location="'南条郡南越前町'!a1" display="南条郡南越前町" xr:uid="{FCDCA2E0-BA0B-4078-A4F6-D01B0BC7A2A7}"/>
    <hyperlink ref="B18" location="'丹生郡越前町'!a1" display="丹生郡越前町" xr:uid="{B5C43234-8638-4832-B59F-1F8F3A39DBB1}"/>
    <hyperlink ref="B19" location="'三方郡美浜町'!a1" display="三方郡美浜町" xr:uid="{9E4ECD90-A429-45EC-8F95-B2F7C0868537}"/>
    <hyperlink ref="B20" location="'大飯郡高浜町'!a1" display="大飯郡高浜町" xr:uid="{59E3C713-6444-4726-9A54-F6BD8C73C8BC}"/>
    <hyperlink ref="B21" location="'大飯郡おおい町'!a1" display="大飯郡おおい町" xr:uid="{093244B2-F949-41D7-A60B-F321664FFE5F}"/>
    <hyperlink ref="B22" location="'三方上中郡若狭町'!a1" display="三方上中郡若狭町" xr:uid="{42CFDDB7-FFE9-4267-8ABC-A911A8C1F6E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1D0A0-D444-43BD-8228-634A51493777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171</v>
      </c>
    </row>
    <row r="4" spans="2:9" ht="33" customHeight="1" x14ac:dyDescent="0.2">
      <c r="B4" t="s">
        <v>162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134</v>
      </c>
      <c r="D6" s="8">
        <v>18.079999999999998</v>
      </c>
      <c r="E6" s="12">
        <v>62</v>
      </c>
      <c r="F6" s="8">
        <v>13.28</v>
      </c>
      <c r="G6" s="12">
        <v>72</v>
      </c>
      <c r="H6" s="8">
        <v>29.51</v>
      </c>
      <c r="I6" s="12">
        <v>0</v>
      </c>
    </row>
    <row r="7" spans="2:9" ht="15" customHeight="1" x14ac:dyDescent="0.2">
      <c r="B7" t="s">
        <v>20</v>
      </c>
      <c r="C7" s="12">
        <v>85</v>
      </c>
      <c r="D7" s="8">
        <v>11.47</v>
      </c>
      <c r="E7" s="12">
        <v>43</v>
      </c>
      <c r="F7" s="8">
        <v>9.2100000000000009</v>
      </c>
      <c r="G7" s="12">
        <v>42</v>
      </c>
      <c r="H7" s="8">
        <v>17.21</v>
      </c>
      <c r="I7" s="12">
        <v>0</v>
      </c>
    </row>
    <row r="8" spans="2:9" ht="15" customHeight="1" x14ac:dyDescent="0.2">
      <c r="B8" t="s">
        <v>21</v>
      </c>
      <c r="C8" s="12">
        <v>2</v>
      </c>
      <c r="D8" s="8">
        <v>0.27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22</v>
      </c>
      <c r="C9" s="12">
        <v>5</v>
      </c>
      <c r="D9" s="8">
        <v>0.67</v>
      </c>
      <c r="E9" s="12">
        <v>1</v>
      </c>
      <c r="F9" s="8">
        <v>0.21</v>
      </c>
      <c r="G9" s="12">
        <v>4</v>
      </c>
      <c r="H9" s="8">
        <v>1.64</v>
      </c>
      <c r="I9" s="12">
        <v>0</v>
      </c>
    </row>
    <row r="10" spans="2:9" ht="15" customHeight="1" x14ac:dyDescent="0.2">
      <c r="B10" t="s">
        <v>23</v>
      </c>
      <c r="C10" s="12">
        <v>4</v>
      </c>
      <c r="D10" s="8">
        <v>0.54</v>
      </c>
      <c r="E10" s="12">
        <v>2</v>
      </c>
      <c r="F10" s="8">
        <v>0.43</v>
      </c>
      <c r="G10" s="12">
        <v>2</v>
      </c>
      <c r="H10" s="8">
        <v>0.82</v>
      </c>
      <c r="I10" s="12">
        <v>0</v>
      </c>
    </row>
    <row r="11" spans="2:9" ht="15" customHeight="1" x14ac:dyDescent="0.2">
      <c r="B11" t="s">
        <v>24</v>
      </c>
      <c r="C11" s="12">
        <v>181</v>
      </c>
      <c r="D11" s="8">
        <v>24.43</v>
      </c>
      <c r="E11" s="12">
        <v>115</v>
      </c>
      <c r="F11" s="8">
        <v>24.63</v>
      </c>
      <c r="G11" s="12">
        <v>66</v>
      </c>
      <c r="H11" s="8">
        <v>27.05</v>
      </c>
      <c r="I11" s="12">
        <v>0</v>
      </c>
    </row>
    <row r="12" spans="2:9" ht="15" customHeight="1" x14ac:dyDescent="0.2">
      <c r="B12" t="s">
        <v>25</v>
      </c>
      <c r="C12" s="12">
        <v>5</v>
      </c>
      <c r="D12" s="8">
        <v>0.67</v>
      </c>
      <c r="E12" s="12">
        <v>2</v>
      </c>
      <c r="F12" s="8">
        <v>0.43</v>
      </c>
      <c r="G12" s="12">
        <v>3</v>
      </c>
      <c r="H12" s="8">
        <v>1.23</v>
      </c>
      <c r="I12" s="12">
        <v>0</v>
      </c>
    </row>
    <row r="13" spans="2:9" ht="15" customHeight="1" x14ac:dyDescent="0.2">
      <c r="B13" t="s">
        <v>26</v>
      </c>
      <c r="C13" s="12">
        <v>18</v>
      </c>
      <c r="D13" s="8">
        <v>2.4300000000000002</v>
      </c>
      <c r="E13" s="12">
        <v>5</v>
      </c>
      <c r="F13" s="8">
        <v>1.07</v>
      </c>
      <c r="G13" s="12">
        <v>12</v>
      </c>
      <c r="H13" s="8">
        <v>4.92</v>
      </c>
      <c r="I13" s="12">
        <v>0</v>
      </c>
    </row>
    <row r="14" spans="2:9" ht="15" customHeight="1" x14ac:dyDescent="0.2">
      <c r="B14" t="s">
        <v>27</v>
      </c>
      <c r="C14" s="12">
        <v>26</v>
      </c>
      <c r="D14" s="8">
        <v>3.51</v>
      </c>
      <c r="E14" s="12">
        <v>19</v>
      </c>
      <c r="F14" s="8">
        <v>4.07</v>
      </c>
      <c r="G14" s="12">
        <v>7</v>
      </c>
      <c r="H14" s="8">
        <v>2.87</v>
      </c>
      <c r="I14" s="12">
        <v>0</v>
      </c>
    </row>
    <row r="15" spans="2:9" ht="15" customHeight="1" x14ac:dyDescent="0.2">
      <c r="B15" t="s">
        <v>28</v>
      </c>
      <c r="C15" s="12">
        <v>96</v>
      </c>
      <c r="D15" s="8">
        <v>12.96</v>
      </c>
      <c r="E15" s="12">
        <v>84</v>
      </c>
      <c r="F15" s="8">
        <v>17.989999999999998</v>
      </c>
      <c r="G15" s="12">
        <v>11</v>
      </c>
      <c r="H15" s="8">
        <v>4.51</v>
      </c>
      <c r="I15" s="12">
        <v>1</v>
      </c>
    </row>
    <row r="16" spans="2:9" ht="15" customHeight="1" x14ac:dyDescent="0.2">
      <c r="B16" t="s">
        <v>29</v>
      </c>
      <c r="C16" s="12">
        <v>99</v>
      </c>
      <c r="D16" s="8">
        <v>13.36</v>
      </c>
      <c r="E16" s="12">
        <v>91</v>
      </c>
      <c r="F16" s="8">
        <v>19.489999999999998</v>
      </c>
      <c r="G16" s="12">
        <v>7</v>
      </c>
      <c r="H16" s="8">
        <v>2.87</v>
      </c>
      <c r="I16" s="12">
        <v>1</v>
      </c>
    </row>
    <row r="17" spans="2:9" ht="15" customHeight="1" x14ac:dyDescent="0.2">
      <c r="B17" t="s">
        <v>30</v>
      </c>
      <c r="C17" s="12">
        <v>30</v>
      </c>
      <c r="D17" s="8">
        <v>4.05</v>
      </c>
      <c r="E17" s="12">
        <v>14</v>
      </c>
      <c r="F17" s="8">
        <v>3</v>
      </c>
      <c r="G17" s="12">
        <v>5</v>
      </c>
      <c r="H17" s="8">
        <v>2.0499999999999998</v>
      </c>
      <c r="I17" s="12">
        <v>0</v>
      </c>
    </row>
    <row r="18" spans="2:9" ht="15" customHeight="1" x14ac:dyDescent="0.2">
      <c r="B18" t="s">
        <v>31</v>
      </c>
      <c r="C18" s="12">
        <v>26</v>
      </c>
      <c r="D18" s="8">
        <v>3.51</v>
      </c>
      <c r="E18" s="12">
        <v>16</v>
      </c>
      <c r="F18" s="8">
        <v>3.43</v>
      </c>
      <c r="G18" s="12">
        <v>3</v>
      </c>
      <c r="H18" s="8">
        <v>1.23</v>
      </c>
      <c r="I18" s="12">
        <v>0</v>
      </c>
    </row>
    <row r="19" spans="2:9" ht="15" customHeight="1" x14ac:dyDescent="0.2">
      <c r="B19" t="s">
        <v>32</v>
      </c>
      <c r="C19" s="12">
        <v>30</v>
      </c>
      <c r="D19" s="8">
        <v>4.05</v>
      </c>
      <c r="E19" s="12">
        <v>13</v>
      </c>
      <c r="F19" s="8">
        <v>2.78</v>
      </c>
      <c r="G19" s="12">
        <v>10</v>
      </c>
      <c r="H19" s="8">
        <v>4.0999999999999996</v>
      </c>
      <c r="I19" s="12">
        <v>0</v>
      </c>
    </row>
    <row r="20" spans="2:9" ht="15" customHeight="1" x14ac:dyDescent="0.2">
      <c r="B20" s="9" t="s">
        <v>163</v>
      </c>
      <c r="C20" s="12">
        <f>SUM(LTBL_18206[総数／事業所数])</f>
        <v>741</v>
      </c>
      <c r="E20" s="12">
        <f>SUBTOTAL(109,LTBL_18206[個人／事業所数])</f>
        <v>467</v>
      </c>
      <c r="G20" s="12">
        <f>SUBTOTAL(109,LTBL_18206[法人／事業所数])</f>
        <v>244</v>
      </c>
      <c r="I20" s="12">
        <f>SUBTOTAL(109,LTBL_18206[法人以外の団体／事業所数])</f>
        <v>2</v>
      </c>
    </row>
    <row r="21" spans="2:9" ht="15" customHeight="1" x14ac:dyDescent="0.2">
      <c r="E21" s="11">
        <f>LTBL_18206[[#Totals],[個人／事業所数]]/LTBL_18206[[#Totals],[総数／事業所数]]</f>
        <v>0.63022941970310387</v>
      </c>
      <c r="G21" s="11">
        <f>LTBL_18206[[#Totals],[法人／事業所数]]/LTBL_18206[[#Totals],[総数／事業所数]]</f>
        <v>0.32928475033738192</v>
      </c>
      <c r="I21" s="11">
        <f>LTBL_18206[[#Totals],[法人以外の団体／事業所数]]/LTBL_18206[[#Totals],[総数／事業所数]]</f>
        <v>2.6990553306342779E-3</v>
      </c>
    </row>
    <row r="23" spans="2:9" ht="33" customHeight="1" x14ac:dyDescent="0.2">
      <c r="B23" t="s">
        <v>164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57</v>
      </c>
      <c r="C24" s="12">
        <v>89</v>
      </c>
      <c r="D24" s="8">
        <v>12.01</v>
      </c>
      <c r="E24" s="12">
        <v>86</v>
      </c>
      <c r="F24" s="8">
        <v>18.420000000000002</v>
      </c>
      <c r="G24" s="12">
        <v>3</v>
      </c>
      <c r="H24" s="8">
        <v>1.23</v>
      </c>
      <c r="I24" s="12">
        <v>0</v>
      </c>
    </row>
    <row r="25" spans="2:9" ht="15" customHeight="1" x14ac:dyDescent="0.2">
      <c r="B25" t="s">
        <v>56</v>
      </c>
      <c r="C25" s="12">
        <v>73</v>
      </c>
      <c r="D25" s="8">
        <v>9.85</v>
      </c>
      <c r="E25" s="12">
        <v>63</v>
      </c>
      <c r="F25" s="8">
        <v>13.49</v>
      </c>
      <c r="G25" s="12">
        <v>9</v>
      </c>
      <c r="H25" s="8">
        <v>3.69</v>
      </c>
      <c r="I25" s="12">
        <v>1</v>
      </c>
    </row>
    <row r="26" spans="2:9" ht="15" customHeight="1" x14ac:dyDescent="0.2">
      <c r="B26" t="s">
        <v>41</v>
      </c>
      <c r="C26" s="12">
        <v>59</v>
      </c>
      <c r="D26" s="8">
        <v>7.96</v>
      </c>
      <c r="E26" s="12">
        <v>21</v>
      </c>
      <c r="F26" s="8">
        <v>4.5</v>
      </c>
      <c r="G26" s="12">
        <v>38</v>
      </c>
      <c r="H26" s="8">
        <v>15.57</v>
      </c>
      <c r="I26" s="12">
        <v>0</v>
      </c>
    </row>
    <row r="27" spans="2:9" ht="15" customHeight="1" x14ac:dyDescent="0.2">
      <c r="B27" t="s">
        <v>49</v>
      </c>
      <c r="C27" s="12">
        <v>55</v>
      </c>
      <c r="D27" s="8">
        <v>7.42</v>
      </c>
      <c r="E27" s="12">
        <v>43</v>
      </c>
      <c r="F27" s="8">
        <v>9.2100000000000009</v>
      </c>
      <c r="G27" s="12">
        <v>12</v>
      </c>
      <c r="H27" s="8">
        <v>4.92</v>
      </c>
      <c r="I27" s="12">
        <v>0</v>
      </c>
    </row>
    <row r="28" spans="2:9" ht="15" customHeight="1" x14ac:dyDescent="0.2">
      <c r="B28" t="s">
        <v>51</v>
      </c>
      <c r="C28" s="12">
        <v>55</v>
      </c>
      <c r="D28" s="8">
        <v>7.42</v>
      </c>
      <c r="E28" s="12">
        <v>31</v>
      </c>
      <c r="F28" s="8">
        <v>6.64</v>
      </c>
      <c r="G28" s="12">
        <v>24</v>
      </c>
      <c r="H28" s="8">
        <v>9.84</v>
      </c>
      <c r="I28" s="12">
        <v>0</v>
      </c>
    </row>
    <row r="29" spans="2:9" ht="15" customHeight="1" x14ac:dyDescent="0.2">
      <c r="B29" t="s">
        <v>42</v>
      </c>
      <c r="C29" s="12">
        <v>42</v>
      </c>
      <c r="D29" s="8">
        <v>5.67</v>
      </c>
      <c r="E29" s="12">
        <v>29</v>
      </c>
      <c r="F29" s="8">
        <v>6.21</v>
      </c>
      <c r="G29" s="12">
        <v>13</v>
      </c>
      <c r="H29" s="8">
        <v>5.33</v>
      </c>
      <c r="I29" s="12">
        <v>0</v>
      </c>
    </row>
    <row r="30" spans="2:9" ht="15" customHeight="1" x14ac:dyDescent="0.2">
      <c r="B30" t="s">
        <v>44</v>
      </c>
      <c r="C30" s="12">
        <v>42</v>
      </c>
      <c r="D30" s="8">
        <v>5.67</v>
      </c>
      <c r="E30" s="12">
        <v>19</v>
      </c>
      <c r="F30" s="8">
        <v>4.07</v>
      </c>
      <c r="G30" s="12">
        <v>23</v>
      </c>
      <c r="H30" s="8">
        <v>9.43</v>
      </c>
      <c r="I30" s="12">
        <v>0</v>
      </c>
    </row>
    <row r="31" spans="2:9" ht="15" customHeight="1" x14ac:dyDescent="0.2">
      <c r="B31" t="s">
        <v>43</v>
      </c>
      <c r="C31" s="12">
        <v>33</v>
      </c>
      <c r="D31" s="8">
        <v>4.45</v>
      </c>
      <c r="E31" s="12">
        <v>12</v>
      </c>
      <c r="F31" s="8">
        <v>2.57</v>
      </c>
      <c r="G31" s="12">
        <v>21</v>
      </c>
      <c r="H31" s="8">
        <v>8.61</v>
      </c>
      <c r="I31" s="12">
        <v>0</v>
      </c>
    </row>
    <row r="32" spans="2:9" ht="15" customHeight="1" x14ac:dyDescent="0.2">
      <c r="B32" t="s">
        <v>58</v>
      </c>
      <c r="C32" s="12">
        <v>30</v>
      </c>
      <c r="D32" s="8">
        <v>4.05</v>
      </c>
      <c r="E32" s="12">
        <v>14</v>
      </c>
      <c r="F32" s="8">
        <v>3</v>
      </c>
      <c r="G32" s="12">
        <v>5</v>
      </c>
      <c r="H32" s="8">
        <v>2.0499999999999998</v>
      </c>
      <c r="I32" s="12">
        <v>0</v>
      </c>
    </row>
    <row r="33" spans="2:9" ht="15" customHeight="1" x14ac:dyDescent="0.2">
      <c r="B33" t="s">
        <v>50</v>
      </c>
      <c r="C33" s="12">
        <v>27</v>
      </c>
      <c r="D33" s="8">
        <v>3.64</v>
      </c>
      <c r="E33" s="12">
        <v>16</v>
      </c>
      <c r="F33" s="8">
        <v>3.43</v>
      </c>
      <c r="G33" s="12">
        <v>11</v>
      </c>
      <c r="H33" s="8">
        <v>4.51</v>
      </c>
      <c r="I33" s="12">
        <v>0</v>
      </c>
    </row>
    <row r="34" spans="2:9" ht="15" customHeight="1" x14ac:dyDescent="0.2">
      <c r="B34" t="s">
        <v>48</v>
      </c>
      <c r="C34" s="12">
        <v>20</v>
      </c>
      <c r="D34" s="8">
        <v>2.7</v>
      </c>
      <c r="E34" s="12">
        <v>14</v>
      </c>
      <c r="F34" s="8">
        <v>3</v>
      </c>
      <c r="G34" s="12">
        <v>6</v>
      </c>
      <c r="H34" s="8">
        <v>2.46</v>
      </c>
      <c r="I34" s="12">
        <v>0</v>
      </c>
    </row>
    <row r="35" spans="2:9" ht="15" customHeight="1" x14ac:dyDescent="0.2">
      <c r="B35" t="s">
        <v>59</v>
      </c>
      <c r="C35" s="12">
        <v>16</v>
      </c>
      <c r="D35" s="8">
        <v>2.16</v>
      </c>
      <c r="E35" s="12">
        <v>16</v>
      </c>
      <c r="F35" s="8">
        <v>3.43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66</v>
      </c>
      <c r="C36" s="12">
        <v>15</v>
      </c>
      <c r="D36" s="8">
        <v>2.02</v>
      </c>
      <c r="E36" s="12">
        <v>13</v>
      </c>
      <c r="F36" s="8">
        <v>2.78</v>
      </c>
      <c r="G36" s="12">
        <v>2</v>
      </c>
      <c r="H36" s="8">
        <v>0.82</v>
      </c>
      <c r="I36" s="12">
        <v>0</v>
      </c>
    </row>
    <row r="37" spans="2:9" ht="15" customHeight="1" x14ac:dyDescent="0.2">
      <c r="B37" t="s">
        <v>53</v>
      </c>
      <c r="C37" s="12">
        <v>14</v>
      </c>
      <c r="D37" s="8">
        <v>1.89</v>
      </c>
      <c r="E37" s="12">
        <v>10</v>
      </c>
      <c r="F37" s="8">
        <v>2.14</v>
      </c>
      <c r="G37" s="12">
        <v>4</v>
      </c>
      <c r="H37" s="8">
        <v>1.64</v>
      </c>
      <c r="I37" s="12">
        <v>0</v>
      </c>
    </row>
    <row r="38" spans="2:9" ht="15" customHeight="1" x14ac:dyDescent="0.2">
      <c r="B38" t="s">
        <v>54</v>
      </c>
      <c r="C38" s="12">
        <v>12</v>
      </c>
      <c r="D38" s="8">
        <v>1.62</v>
      </c>
      <c r="E38" s="12">
        <v>9</v>
      </c>
      <c r="F38" s="8">
        <v>1.93</v>
      </c>
      <c r="G38" s="12">
        <v>3</v>
      </c>
      <c r="H38" s="8">
        <v>1.23</v>
      </c>
      <c r="I38" s="12">
        <v>0</v>
      </c>
    </row>
    <row r="39" spans="2:9" ht="15" customHeight="1" x14ac:dyDescent="0.2">
      <c r="B39" t="s">
        <v>64</v>
      </c>
      <c r="C39" s="12">
        <v>10</v>
      </c>
      <c r="D39" s="8">
        <v>1.35</v>
      </c>
      <c r="E39" s="12">
        <v>8</v>
      </c>
      <c r="F39" s="8">
        <v>1.71</v>
      </c>
      <c r="G39" s="12">
        <v>2</v>
      </c>
      <c r="H39" s="8">
        <v>0.82</v>
      </c>
      <c r="I39" s="12">
        <v>0</v>
      </c>
    </row>
    <row r="40" spans="2:9" ht="15" customHeight="1" x14ac:dyDescent="0.2">
      <c r="B40" t="s">
        <v>52</v>
      </c>
      <c r="C40" s="12">
        <v>10</v>
      </c>
      <c r="D40" s="8">
        <v>1.35</v>
      </c>
      <c r="E40" s="12">
        <v>4</v>
      </c>
      <c r="F40" s="8">
        <v>0.86</v>
      </c>
      <c r="G40" s="12">
        <v>5</v>
      </c>
      <c r="H40" s="8">
        <v>2.0499999999999998</v>
      </c>
      <c r="I40" s="12">
        <v>0</v>
      </c>
    </row>
    <row r="41" spans="2:9" ht="15" customHeight="1" x14ac:dyDescent="0.2">
      <c r="B41" t="s">
        <v>60</v>
      </c>
      <c r="C41" s="12">
        <v>10</v>
      </c>
      <c r="D41" s="8">
        <v>1.35</v>
      </c>
      <c r="E41" s="12">
        <v>0</v>
      </c>
      <c r="F41" s="8">
        <v>0</v>
      </c>
      <c r="G41" s="12">
        <v>3</v>
      </c>
      <c r="H41" s="8">
        <v>1.23</v>
      </c>
      <c r="I41" s="12">
        <v>0</v>
      </c>
    </row>
    <row r="42" spans="2:9" ht="15" customHeight="1" x14ac:dyDescent="0.2">
      <c r="B42" t="s">
        <v>72</v>
      </c>
      <c r="C42" s="12">
        <v>10</v>
      </c>
      <c r="D42" s="8">
        <v>1.35</v>
      </c>
      <c r="E42" s="12">
        <v>7</v>
      </c>
      <c r="F42" s="8">
        <v>1.5</v>
      </c>
      <c r="G42" s="12">
        <v>3</v>
      </c>
      <c r="H42" s="8">
        <v>1.23</v>
      </c>
      <c r="I42" s="12">
        <v>0</v>
      </c>
    </row>
    <row r="43" spans="2:9" ht="15" customHeight="1" x14ac:dyDescent="0.2">
      <c r="B43" t="s">
        <v>71</v>
      </c>
      <c r="C43" s="12">
        <v>9</v>
      </c>
      <c r="D43" s="8">
        <v>1.21</v>
      </c>
      <c r="E43" s="12">
        <v>7</v>
      </c>
      <c r="F43" s="8">
        <v>1.5</v>
      </c>
      <c r="G43" s="12">
        <v>2</v>
      </c>
      <c r="H43" s="8">
        <v>0.82</v>
      </c>
      <c r="I43" s="12">
        <v>0</v>
      </c>
    </row>
    <row r="46" spans="2:9" ht="33" customHeight="1" x14ac:dyDescent="0.2">
      <c r="B46" t="s">
        <v>165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106</v>
      </c>
      <c r="C47" s="12">
        <v>47</v>
      </c>
      <c r="D47" s="8">
        <v>6.34</v>
      </c>
      <c r="E47" s="12">
        <v>47</v>
      </c>
      <c r="F47" s="8">
        <v>10.06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89</v>
      </c>
      <c r="C48" s="12">
        <v>34</v>
      </c>
      <c r="D48" s="8">
        <v>4.59</v>
      </c>
      <c r="E48" s="12">
        <v>8</v>
      </c>
      <c r="F48" s="8">
        <v>1.71</v>
      </c>
      <c r="G48" s="12">
        <v>26</v>
      </c>
      <c r="H48" s="8">
        <v>10.66</v>
      </c>
      <c r="I48" s="12">
        <v>0</v>
      </c>
    </row>
    <row r="49" spans="2:9" ht="15" customHeight="1" x14ac:dyDescent="0.2">
      <c r="B49" t="s">
        <v>105</v>
      </c>
      <c r="C49" s="12">
        <v>28</v>
      </c>
      <c r="D49" s="8">
        <v>3.78</v>
      </c>
      <c r="E49" s="12">
        <v>28</v>
      </c>
      <c r="F49" s="8">
        <v>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113</v>
      </c>
      <c r="C50" s="12">
        <v>17</v>
      </c>
      <c r="D50" s="8">
        <v>2.29</v>
      </c>
      <c r="E50" s="12">
        <v>12</v>
      </c>
      <c r="F50" s="8">
        <v>2.57</v>
      </c>
      <c r="G50" s="12">
        <v>5</v>
      </c>
      <c r="H50" s="8">
        <v>2.0499999999999998</v>
      </c>
      <c r="I50" s="12">
        <v>0</v>
      </c>
    </row>
    <row r="51" spans="2:9" ht="15" customHeight="1" x14ac:dyDescent="0.2">
      <c r="B51" t="s">
        <v>91</v>
      </c>
      <c r="C51" s="12">
        <v>15</v>
      </c>
      <c r="D51" s="8">
        <v>2.02</v>
      </c>
      <c r="E51" s="12">
        <v>5</v>
      </c>
      <c r="F51" s="8">
        <v>1.07</v>
      </c>
      <c r="G51" s="12">
        <v>10</v>
      </c>
      <c r="H51" s="8">
        <v>4.0999999999999996</v>
      </c>
      <c r="I51" s="12">
        <v>0</v>
      </c>
    </row>
    <row r="52" spans="2:9" ht="15" customHeight="1" x14ac:dyDescent="0.2">
      <c r="B52" t="s">
        <v>103</v>
      </c>
      <c r="C52" s="12">
        <v>15</v>
      </c>
      <c r="D52" s="8">
        <v>2.02</v>
      </c>
      <c r="E52" s="12">
        <v>15</v>
      </c>
      <c r="F52" s="8">
        <v>3.21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95</v>
      </c>
      <c r="C53" s="12">
        <v>14</v>
      </c>
      <c r="D53" s="8">
        <v>1.89</v>
      </c>
      <c r="E53" s="12">
        <v>10</v>
      </c>
      <c r="F53" s="8">
        <v>2.14</v>
      </c>
      <c r="G53" s="12">
        <v>4</v>
      </c>
      <c r="H53" s="8">
        <v>1.64</v>
      </c>
      <c r="I53" s="12">
        <v>0</v>
      </c>
    </row>
    <row r="54" spans="2:9" ht="15" customHeight="1" x14ac:dyDescent="0.2">
      <c r="B54" t="s">
        <v>126</v>
      </c>
      <c r="C54" s="12">
        <v>14</v>
      </c>
      <c r="D54" s="8">
        <v>1.89</v>
      </c>
      <c r="E54" s="12">
        <v>12</v>
      </c>
      <c r="F54" s="8">
        <v>2.57</v>
      </c>
      <c r="G54" s="12">
        <v>2</v>
      </c>
      <c r="H54" s="8">
        <v>0.82</v>
      </c>
      <c r="I54" s="12">
        <v>0</v>
      </c>
    </row>
    <row r="55" spans="2:9" ht="15" customHeight="1" x14ac:dyDescent="0.2">
      <c r="B55" t="s">
        <v>92</v>
      </c>
      <c r="C55" s="12">
        <v>13</v>
      </c>
      <c r="D55" s="8">
        <v>1.75</v>
      </c>
      <c r="E55" s="12">
        <v>6</v>
      </c>
      <c r="F55" s="8">
        <v>1.28</v>
      </c>
      <c r="G55" s="12">
        <v>7</v>
      </c>
      <c r="H55" s="8">
        <v>2.87</v>
      </c>
      <c r="I55" s="12">
        <v>0</v>
      </c>
    </row>
    <row r="56" spans="2:9" ht="15" customHeight="1" x14ac:dyDescent="0.2">
      <c r="B56" t="s">
        <v>123</v>
      </c>
      <c r="C56" s="12">
        <v>13</v>
      </c>
      <c r="D56" s="8">
        <v>1.75</v>
      </c>
      <c r="E56" s="12">
        <v>4</v>
      </c>
      <c r="F56" s="8">
        <v>0.86</v>
      </c>
      <c r="G56" s="12">
        <v>9</v>
      </c>
      <c r="H56" s="8">
        <v>3.69</v>
      </c>
      <c r="I56" s="12">
        <v>0</v>
      </c>
    </row>
    <row r="57" spans="2:9" ht="15" customHeight="1" x14ac:dyDescent="0.2">
      <c r="B57" t="s">
        <v>104</v>
      </c>
      <c r="C57" s="12">
        <v>13</v>
      </c>
      <c r="D57" s="8">
        <v>1.75</v>
      </c>
      <c r="E57" s="12">
        <v>12</v>
      </c>
      <c r="F57" s="8">
        <v>2.57</v>
      </c>
      <c r="G57" s="12">
        <v>1</v>
      </c>
      <c r="H57" s="8">
        <v>0.41</v>
      </c>
      <c r="I57" s="12">
        <v>0</v>
      </c>
    </row>
    <row r="58" spans="2:9" ht="15" customHeight="1" x14ac:dyDescent="0.2">
      <c r="B58" t="s">
        <v>114</v>
      </c>
      <c r="C58" s="12">
        <v>12</v>
      </c>
      <c r="D58" s="8">
        <v>1.62</v>
      </c>
      <c r="E58" s="12">
        <v>10</v>
      </c>
      <c r="F58" s="8">
        <v>2.14</v>
      </c>
      <c r="G58" s="12">
        <v>2</v>
      </c>
      <c r="H58" s="8">
        <v>0.82</v>
      </c>
      <c r="I58" s="12">
        <v>0</v>
      </c>
    </row>
    <row r="59" spans="2:9" ht="15" customHeight="1" x14ac:dyDescent="0.2">
      <c r="B59" t="s">
        <v>96</v>
      </c>
      <c r="C59" s="12">
        <v>12</v>
      </c>
      <c r="D59" s="8">
        <v>1.62</v>
      </c>
      <c r="E59" s="12">
        <v>9</v>
      </c>
      <c r="F59" s="8">
        <v>1.93</v>
      </c>
      <c r="G59" s="12">
        <v>3</v>
      </c>
      <c r="H59" s="8">
        <v>1.23</v>
      </c>
      <c r="I59" s="12">
        <v>0</v>
      </c>
    </row>
    <row r="60" spans="2:9" ht="15" customHeight="1" x14ac:dyDescent="0.2">
      <c r="B60" t="s">
        <v>107</v>
      </c>
      <c r="C60" s="12">
        <v>12</v>
      </c>
      <c r="D60" s="8">
        <v>1.62</v>
      </c>
      <c r="E60" s="12">
        <v>10</v>
      </c>
      <c r="F60" s="8">
        <v>2.14</v>
      </c>
      <c r="G60" s="12">
        <v>2</v>
      </c>
      <c r="H60" s="8">
        <v>0.82</v>
      </c>
      <c r="I60" s="12">
        <v>0</v>
      </c>
    </row>
    <row r="61" spans="2:9" ht="15" customHeight="1" x14ac:dyDescent="0.2">
      <c r="B61" t="s">
        <v>90</v>
      </c>
      <c r="C61" s="12">
        <v>11</v>
      </c>
      <c r="D61" s="8">
        <v>1.48</v>
      </c>
      <c r="E61" s="12">
        <v>6</v>
      </c>
      <c r="F61" s="8">
        <v>1.28</v>
      </c>
      <c r="G61" s="12">
        <v>5</v>
      </c>
      <c r="H61" s="8">
        <v>2.0499999999999998</v>
      </c>
      <c r="I61" s="12">
        <v>0</v>
      </c>
    </row>
    <row r="62" spans="2:9" ht="15" customHeight="1" x14ac:dyDescent="0.2">
      <c r="B62" t="s">
        <v>119</v>
      </c>
      <c r="C62" s="12">
        <v>11</v>
      </c>
      <c r="D62" s="8">
        <v>1.48</v>
      </c>
      <c r="E62" s="12">
        <v>10</v>
      </c>
      <c r="F62" s="8">
        <v>2.14</v>
      </c>
      <c r="G62" s="12">
        <v>1</v>
      </c>
      <c r="H62" s="8">
        <v>0.41</v>
      </c>
      <c r="I62" s="12">
        <v>0</v>
      </c>
    </row>
    <row r="63" spans="2:9" ht="15" customHeight="1" x14ac:dyDescent="0.2">
      <c r="B63" t="s">
        <v>97</v>
      </c>
      <c r="C63" s="12">
        <v>11</v>
      </c>
      <c r="D63" s="8">
        <v>1.48</v>
      </c>
      <c r="E63" s="12">
        <v>10</v>
      </c>
      <c r="F63" s="8">
        <v>2.14</v>
      </c>
      <c r="G63" s="12">
        <v>1</v>
      </c>
      <c r="H63" s="8">
        <v>0.41</v>
      </c>
      <c r="I63" s="12">
        <v>0</v>
      </c>
    </row>
    <row r="64" spans="2:9" ht="15" customHeight="1" x14ac:dyDescent="0.2">
      <c r="B64" t="s">
        <v>101</v>
      </c>
      <c r="C64" s="12">
        <v>11</v>
      </c>
      <c r="D64" s="8">
        <v>1.48</v>
      </c>
      <c r="E64" s="12">
        <v>6</v>
      </c>
      <c r="F64" s="8">
        <v>1.28</v>
      </c>
      <c r="G64" s="12">
        <v>4</v>
      </c>
      <c r="H64" s="8">
        <v>1.64</v>
      </c>
      <c r="I64" s="12">
        <v>1</v>
      </c>
    </row>
    <row r="65" spans="2:9" ht="15" customHeight="1" x14ac:dyDescent="0.2">
      <c r="B65" t="s">
        <v>122</v>
      </c>
      <c r="C65" s="12">
        <v>11</v>
      </c>
      <c r="D65" s="8">
        <v>1.48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109</v>
      </c>
      <c r="C66" s="12">
        <v>10</v>
      </c>
      <c r="D66" s="8">
        <v>1.35</v>
      </c>
      <c r="E66" s="12">
        <v>5</v>
      </c>
      <c r="F66" s="8">
        <v>1.07</v>
      </c>
      <c r="G66" s="12">
        <v>5</v>
      </c>
      <c r="H66" s="8">
        <v>2.0499999999999998</v>
      </c>
      <c r="I66" s="12">
        <v>0</v>
      </c>
    </row>
    <row r="67" spans="2:9" ht="15" customHeight="1" x14ac:dyDescent="0.2">
      <c r="B67" t="s">
        <v>124</v>
      </c>
      <c r="C67" s="12">
        <v>10</v>
      </c>
      <c r="D67" s="8">
        <v>1.35</v>
      </c>
      <c r="E67" s="12">
        <v>3</v>
      </c>
      <c r="F67" s="8">
        <v>0.64</v>
      </c>
      <c r="G67" s="12">
        <v>7</v>
      </c>
      <c r="H67" s="8">
        <v>2.87</v>
      </c>
      <c r="I67" s="12">
        <v>0</v>
      </c>
    </row>
    <row r="68" spans="2:9" ht="15" customHeight="1" x14ac:dyDescent="0.2">
      <c r="B68" t="s">
        <v>125</v>
      </c>
      <c r="C68" s="12">
        <v>10</v>
      </c>
      <c r="D68" s="8">
        <v>1.35</v>
      </c>
      <c r="E68" s="12">
        <v>3</v>
      </c>
      <c r="F68" s="8">
        <v>0.64</v>
      </c>
      <c r="G68" s="12">
        <v>7</v>
      </c>
      <c r="H68" s="8">
        <v>2.87</v>
      </c>
      <c r="I68" s="12">
        <v>0</v>
      </c>
    </row>
    <row r="69" spans="2:9" ht="15" customHeight="1" x14ac:dyDescent="0.2">
      <c r="B69" t="s">
        <v>108</v>
      </c>
      <c r="C69" s="12">
        <v>10</v>
      </c>
      <c r="D69" s="8">
        <v>1.35</v>
      </c>
      <c r="E69" s="12">
        <v>10</v>
      </c>
      <c r="F69" s="8">
        <v>2.14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127</v>
      </c>
      <c r="C70" s="12">
        <v>10</v>
      </c>
      <c r="D70" s="8">
        <v>1.35</v>
      </c>
      <c r="E70" s="12">
        <v>7</v>
      </c>
      <c r="F70" s="8">
        <v>1.5</v>
      </c>
      <c r="G70" s="12">
        <v>3</v>
      </c>
      <c r="H70" s="8">
        <v>1.23</v>
      </c>
      <c r="I70" s="12">
        <v>0</v>
      </c>
    </row>
    <row r="72" spans="2:9" ht="15" customHeight="1" x14ac:dyDescent="0.2">
      <c r="B72" t="s">
        <v>166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B6456-5891-42BB-8C17-BCF5C6F2A7F4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172</v>
      </c>
    </row>
    <row r="4" spans="2:9" ht="33" customHeight="1" x14ac:dyDescent="0.2">
      <c r="B4" t="s">
        <v>162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217</v>
      </c>
      <c r="D6" s="8">
        <v>9.8699999999999992</v>
      </c>
      <c r="E6" s="12">
        <v>101</v>
      </c>
      <c r="F6" s="8">
        <v>7.78</v>
      </c>
      <c r="G6" s="12">
        <v>116</v>
      </c>
      <c r="H6" s="8">
        <v>13.33</v>
      </c>
      <c r="I6" s="12">
        <v>0</v>
      </c>
    </row>
    <row r="7" spans="2:9" ht="15" customHeight="1" x14ac:dyDescent="0.2">
      <c r="B7" t="s">
        <v>20</v>
      </c>
      <c r="C7" s="12">
        <v>754</v>
      </c>
      <c r="D7" s="8">
        <v>34.29</v>
      </c>
      <c r="E7" s="12">
        <v>466</v>
      </c>
      <c r="F7" s="8">
        <v>35.9</v>
      </c>
      <c r="G7" s="12">
        <v>288</v>
      </c>
      <c r="H7" s="8">
        <v>33.1</v>
      </c>
      <c r="I7" s="12">
        <v>0</v>
      </c>
    </row>
    <row r="8" spans="2:9" ht="15" customHeight="1" x14ac:dyDescent="0.2">
      <c r="B8" t="s">
        <v>21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0.11</v>
      </c>
      <c r="I8" s="12">
        <v>0</v>
      </c>
    </row>
    <row r="9" spans="2:9" ht="15" customHeight="1" x14ac:dyDescent="0.2">
      <c r="B9" t="s">
        <v>22</v>
      </c>
      <c r="C9" s="12">
        <v>10</v>
      </c>
      <c r="D9" s="8">
        <v>0.45</v>
      </c>
      <c r="E9" s="12">
        <v>0</v>
      </c>
      <c r="F9" s="8">
        <v>0</v>
      </c>
      <c r="G9" s="12">
        <v>10</v>
      </c>
      <c r="H9" s="8">
        <v>1.1499999999999999</v>
      </c>
      <c r="I9" s="12">
        <v>0</v>
      </c>
    </row>
    <row r="10" spans="2:9" ht="15" customHeight="1" x14ac:dyDescent="0.2">
      <c r="B10" t="s">
        <v>23</v>
      </c>
      <c r="C10" s="12">
        <v>9</v>
      </c>
      <c r="D10" s="8">
        <v>0.41</v>
      </c>
      <c r="E10" s="12">
        <v>2</v>
      </c>
      <c r="F10" s="8">
        <v>0.15</v>
      </c>
      <c r="G10" s="12">
        <v>7</v>
      </c>
      <c r="H10" s="8">
        <v>0.8</v>
      </c>
      <c r="I10" s="12">
        <v>0</v>
      </c>
    </row>
    <row r="11" spans="2:9" ht="15" customHeight="1" x14ac:dyDescent="0.2">
      <c r="B11" t="s">
        <v>24</v>
      </c>
      <c r="C11" s="12">
        <v>436</v>
      </c>
      <c r="D11" s="8">
        <v>19.829999999999998</v>
      </c>
      <c r="E11" s="12">
        <v>198</v>
      </c>
      <c r="F11" s="8">
        <v>15.25</v>
      </c>
      <c r="G11" s="12">
        <v>237</v>
      </c>
      <c r="H11" s="8">
        <v>27.24</v>
      </c>
      <c r="I11" s="12">
        <v>1</v>
      </c>
    </row>
    <row r="12" spans="2:9" ht="15" customHeight="1" x14ac:dyDescent="0.2">
      <c r="B12" t="s">
        <v>25</v>
      </c>
      <c r="C12" s="12">
        <v>12</v>
      </c>
      <c r="D12" s="8">
        <v>0.55000000000000004</v>
      </c>
      <c r="E12" s="12">
        <v>3</v>
      </c>
      <c r="F12" s="8">
        <v>0.23</v>
      </c>
      <c r="G12" s="12">
        <v>9</v>
      </c>
      <c r="H12" s="8">
        <v>1.03</v>
      </c>
      <c r="I12" s="12">
        <v>0</v>
      </c>
    </row>
    <row r="13" spans="2:9" ht="15" customHeight="1" x14ac:dyDescent="0.2">
      <c r="B13" t="s">
        <v>26</v>
      </c>
      <c r="C13" s="12">
        <v>78</v>
      </c>
      <c r="D13" s="8">
        <v>3.55</v>
      </c>
      <c r="E13" s="12">
        <v>23</v>
      </c>
      <c r="F13" s="8">
        <v>1.77</v>
      </c>
      <c r="G13" s="12">
        <v>55</v>
      </c>
      <c r="H13" s="8">
        <v>6.32</v>
      </c>
      <c r="I13" s="12">
        <v>0</v>
      </c>
    </row>
    <row r="14" spans="2:9" ht="15" customHeight="1" x14ac:dyDescent="0.2">
      <c r="B14" t="s">
        <v>27</v>
      </c>
      <c r="C14" s="12">
        <v>79</v>
      </c>
      <c r="D14" s="8">
        <v>3.59</v>
      </c>
      <c r="E14" s="12">
        <v>49</v>
      </c>
      <c r="F14" s="8">
        <v>3.78</v>
      </c>
      <c r="G14" s="12">
        <v>30</v>
      </c>
      <c r="H14" s="8">
        <v>3.45</v>
      </c>
      <c r="I14" s="12">
        <v>0</v>
      </c>
    </row>
    <row r="15" spans="2:9" ht="15" customHeight="1" x14ac:dyDescent="0.2">
      <c r="B15" t="s">
        <v>28</v>
      </c>
      <c r="C15" s="12">
        <v>165</v>
      </c>
      <c r="D15" s="8">
        <v>7.5</v>
      </c>
      <c r="E15" s="12">
        <v>138</v>
      </c>
      <c r="F15" s="8">
        <v>10.63</v>
      </c>
      <c r="G15" s="12">
        <v>27</v>
      </c>
      <c r="H15" s="8">
        <v>3.1</v>
      </c>
      <c r="I15" s="12">
        <v>0</v>
      </c>
    </row>
    <row r="16" spans="2:9" ht="15" customHeight="1" x14ac:dyDescent="0.2">
      <c r="B16" t="s">
        <v>29</v>
      </c>
      <c r="C16" s="12">
        <v>218</v>
      </c>
      <c r="D16" s="8">
        <v>9.91</v>
      </c>
      <c r="E16" s="12">
        <v>179</v>
      </c>
      <c r="F16" s="8">
        <v>13.79</v>
      </c>
      <c r="G16" s="12">
        <v>35</v>
      </c>
      <c r="H16" s="8">
        <v>4.0199999999999996</v>
      </c>
      <c r="I16" s="12">
        <v>2</v>
      </c>
    </row>
    <row r="17" spans="2:9" ht="15" customHeight="1" x14ac:dyDescent="0.2">
      <c r="B17" t="s">
        <v>30</v>
      </c>
      <c r="C17" s="12">
        <v>74</v>
      </c>
      <c r="D17" s="8">
        <v>3.37</v>
      </c>
      <c r="E17" s="12">
        <v>54</v>
      </c>
      <c r="F17" s="8">
        <v>4.16</v>
      </c>
      <c r="G17" s="12">
        <v>11</v>
      </c>
      <c r="H17" s="8">
        <v>1.26</v>
      </c>
      <c r="I17" s="12">
        <v>0</v>
      </c>
    </row>
    <row r="18" spans="2:9" ht="15" customHeight="1" x14ac:dyDescent="0.2">
      <c r="B18" t="s">
        <v>31</v>
      </c>
      <c r="C18" s="12">
        <v>82</v>
      </c>
      <c r="D18" s="8">
        <v>3.73</v>
      </c>
      <c r="E18" s="12">
        <v>52</v>
      </c>
      <c r="F18" s="8">
        <v>4.01</v>
      </c>
      <c r="G18" s="12">
        <v>17</v>
      </c>
      <c r="H18" s="8">
        <v>1.95</v>
      </c>
      <c r="I18" s="12">
        <v>0</v>
      </c>
    </row>
    <row r="19" spans="2:9" ht="15" customHeight="1" x14ac:dyDescent="0.2">
      <c r="B19" t="s">
        <v>32</v>
      </c>
      <c r="C19" s="12">
        <v>64</v>
      </c>
      <c r="D19" s="8">
        <v>2.91</v>
      </c>
      <c r="E19" s="12">
        <v>33</v>
      </c>
      <c r="F19" s="8">
        <v>2.54</v>
      </c>
      <c r="G19" s="12">
        <v>27</v>
      </c>
      <c r="H19" s="8">
        <v>3.1</v>
      </c>
      <c r="I19" s="12">
        <v>1</v>
      </c>
    </row>
    <row r="20" spans="2:9" ht="15" customHeight="1" x14ac:dyDescent="0.2">
      <c r="B20" s="9" t="s">
        <v>163</v>
      </c>
      <c r="C20" s="12">
        <f>SUM(LTBL_18207[総数／事業所数])</f>
        <v>2199</v>
      </c>
      <c r="E20" s="12">
        <f>SUBTOTAL(109,LTBL_18207[個人／事業所数])</f>
        <v>1298</v>
      </c>
      <c r="G20" s="12">
        <f>SUBTOTAL(109,LTBL_18207[法人／事業所数])</f>
        <v>870</v>
      </c>
      <c r="I20" s="12">
        <f>SUBTOTAL(109,LTBL_18207[法人以外の団体／事業所数])</f>
        <v>4</v>
      </c>
    </row>
    <row r="21" spans="2:9" ht="15" customHeight="1" x14ac:dyDescent="0.2">
      <c r="E21" s="11">
        <f>LTBL_18207[[#Totals],[個人／事業所数]]/LTBL_18207[[#Totals],[総数／事業所数]]</f>
        <v>0.59026830377444295</v>
      </c>
      <c r="G21" s="11">
        <f>LTBL_18207[[#Totals],[法人／事業所数]]/LTBL_18207[[#Totals],[総数／事業所数]]</f>
        <v>0.39563437926330153</v>
      </c>
      <c r="I21" s="11">
        <f>LTBL_18207[[#Totals],[法人以外の団体／事業所数]]/LTBL_18207[[#Totals],[総数／事業所数]]</f>
        <v>1.8190086402910413E-3</v>
      </c>
    </row>
    <row r="23" spans="2:9" ht="33" customHeight="1" x14ac:dyDescent="0.2">
      <c r="B23" t="s">
        <v>164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45</v>
      </c>
      <c r="C24" s="12">
        <v>500</v>
      </c>
      <c r="D24" s="8">
        <v>22.74</v>
      </c>
      <c r="E24" s="12">
        <v>352</v>
      </c>
      <c r="F24" s="8">
        <v>27.12</v>
      </c>
      <c r="G24" s="12">
        <v>148</v>
      </c>
      <c r="H24" s="8">
        <v>17.010000000000002</v>
      </c>
      <c r="I24" s="12">
        <v>0</v>
      </c>
    </row>
    <row r="25" spans="2:9" ht="15" customHeight="1" x14ac:dyDescent="0.2">
      <c r="B25" t="s">
        <v>57</v>
      </c>
      <c r="C25" s="12">
        <v>197</v>
      </c>
      <c r="D25" s="8">
        <v>8.9600000000000009</v>
      </c>
      <c r="E25" s="12">
        <v>171</v>
      </c>
      <c r="F25" s="8">
        <v>13.17</v>
      </c>
      <c r="G25" s="12">
        <v>26</v>
      </c>
      <c r="H25" s="8">
        <v>2.99</v>
      </c>
      <c r="I25" s="12">
        <v>0</v>
      </c>
    </row>
    <row r="26" spans="2:9" ht="15" customHeight="1" x14ac:dyDescent="0.2">
      <c r="B26" t="s">
        <v>56</v>
      </c>
      <c r="C26" s="12">
        <v>147</v>
      </c>
      <c r="D26" s="8">
        <v>6.68</v>
      </c>
      <c r="E26" s="12">
        <v>125</v>
      </c>
      <c r="F26" s="8">
        <v>9.6300000000000008</v>
      </c>
      <c r="G26" s="12">
        <v>22</v>
      </c>
      <c r="H26" s="8">
        <v>2.5299999999999998</v>
      </c>
      <c r="I26" s="12">
        <v>0</v>
      </c>
    </row>
    <row r="27" spans="2:9" ht="15" customHeight="1" x14ac:dyDescent="0.2">
      <c r="B27" t="s">
        <v>51</v>
      </c>
      <c r="C27" s="12">
        <v>122</v>
      </c>
      <c r="D27" s="8">
        <v>5.55</v>
      </c>
      <c r="E27" s="12">
        <v>51</v>
      </c>
      <c r="F27" s="8">
        <v>3.93</v>
      </c>
      <c r="G27" s="12">
        <v>71</v>
      </c>
      <c r="H27" s="8">
        <v>8.16</v>
      </c>
      <c r="I27" s="12">
        <v>0</v>
      </c>
    </row>
    <row r="28" spans="2:9" ht="15" customHeight="1" x14ac:dyDescent="0.2">
      <c r="B28" t="s">
        <v>41</v>
      </c>
      <c r="C28" s="12">
        <v>91</v>
      </c>
      <c r="D28" s="8">
        <v>4.1399999999999997</v>
      </c>
      <c r="E28" s="12">
        <v>28</v>
      </c>
      <c r="F28" s="8">
        <v>2.16</v>
      </c>
      <c r="G28" s="12">
        <v>63</v>
      </c>
      <c r="H28" s="8">
        <v>7.24</v>
      </c>
      <c r="I28" s="12">
        <v>0</v>
      </c>
    </row>
    <row r="29" spans="2:9" ht="15" customHeight="1" x14ac:dyDescent="0.2">
      <c r="B29" t="s">
        <v>58</v>
      </c>
      <c r="C29" s="12">
        <v>74</v>
      </c>
      <c r="D29" s="8">
        <v>3.37</v>
      </c>
      <c r="E29" s="12">
        <v>54</v>
      </c>
      <c r="F29" s="8">
        <v>4.16</v>
      </c>
      <c r="G29" s="12">
        <v>11</v>
      </c>
      <c r="H29" s="8">
        <v>1.26</v>
      </c>
      <c r="I29" s="12">
        <v>0</v>
      </c>
    </row>
    <row r="30" spans="2:9" ht="15" customHeight="1" x14ac:dyDescent="0.2">
      <c r="B30" t="s">
        <v>42</v>
      </c>
      <c r="C30" s="12">
        <v>73</v>
      </c>
      <c r="D30" s="8">
        <v>3.32</v>
      </c>
      <c r="E30" s="12">
        <v>51</v>
      </c>
      <c r="F30" s="8">
        <v>3.93</v>
      </c>
      <c r="G30" s="12">
        <v>22</v>
      </c>
      <c r="H30" s="8">
        <v>2.5299999999999998</v>
      </c>
      <c r="I30" s="12">
        <v>0</v>
      </c>
    </row>
    <row r="31" spans="2:9" ht="15" customHeight="1" x14ac:dyDescent="0.2">
      <c r="B31" t="s">
        <v>49</v>
      </c>
      <c r="C31" s="12">
        <v>70</v>
      </c>
      <c r="D31" s="8">
        <v>3.18</v>
      </c>
      <c r="E31" s="12">
        <v>52</v>
      </c>
      <c r="F31" s="8">
        <v>4.01</v>
      </c>
      <c r="G31" s="12">
        <v>17</v>
      </c>
      <c r="H31" s="8">
        <v>1.95</v>
      </c>
      <c r="I31" s="12">
        <v>1</v>
      </c>
    </row>
    <row r="32" spans="2:9" ht="15" customHeight="1" x14ac:dyDescent="0.2">
      <c r="B32" t="s">
        <v>44</v>
      </c>
      <c r="C32" s="12">
        <v>56</v>
      </c>
      <c r="D32" s="8">
        <v>2.5499999999999998</v>
      </c>
      <c r="E32" s="12">
        <v>25</v>
      </c>
      <c r="F32" s="8">
        <v>1.93</v>
      </c>
      <c r="G32" s="12">
        <v>31</v>
      </c>
      <c r="H32" s="8">
        <v>3.56</v>
      </c>
      <c r="I32" s="12">
        <v>0</v>
      </c>
    </row>
    <row r="33" spans="2:9" ht="15" customHeight="1" x14ac:dyDescent="0.2">
      <c r="B33" t="s">
        <v>59</v>
      </c>
      <c r="C33" s="12">
        <v>56</v>
      </c>
      <c r="D33" s="8">
        <v>2.5499999999999998</v>
      </c>
      <c r="E33" s="12">
        <v>52</v>
      </c>
      <c r="F33" s="8">
        <v>4.01</v>
      </c>
      <c r="G33" s="12">
        <v>4</v>
      </c>
      <c r="H33" s="8">
        <v>0.46</v>
      </c>
      <c r="I33" s="12">
        <v>0</v>
      </c>
    </row>
    <row r="34" spans="2:9" ht="15" customHeight="1" x14ac:dyDescent="0.2">
      <c r="B34" t="s">
        <v>48</v>
      </c>
      <c r="C34" s="12">
        <v>54</v>
      </c>
      <c r="D34" s="8">
        <v>2.46</v>
      </c>
      <c r="E34" s="12">
        <v>30</v>
      </c>
      <c r="F34" s="8">
        <v>2.31</v>
      </c>
      <c r="G34" s="12">
        <v>24</v>
      </c>
      <c r="H34" s="8">
        <v>2.76</v>
      </c>
      <c r="I34" s="12">
        <v>0</v>
      </c>
    </row>
    <row r="35" spans="2:9" ht="15" customHeight="1" x14ac:dyDescent="0.2">
      <c r="B35" t="s">
        <v>43</v>
      </c>
      <c r="C35" s="12">
        <v>53</v>
      </c>
      <c r="D35" s="8">
        <v>2.41</v>
      </c>
      <c r="E35" s="12">
        <v>22</v>
      </c>
      <c r="F35" s="8">
        <v>1.69</v>
      </c>
      <c r="G35" s="12">
        <v>31</v>
      </c>
      <c r="H35" s="8">
        <v>3.56</v>
      </c>
      <c r="I35" s="12">
        <v>0</v>
      </c>
    </row>
    <row r="36" spans="2:9" ht="15" customHeight="1" x14ac:dyDescent="0.2">
      <c r="B36" t="s">
        <v>46</v>
      </c>
      <c r="C36" s="12">
        <v>53</v>
      </c>
      <c r="D36" s="8">
        <v>2.41</v>
      </c>
      <c r="E36" s="12">
        <v>11</v>
      </c>
      <c r="F36" s="8">
        <v>0.85</v>
      </c>
      <c r="G36" s="12">
        <v>42</v>
      </c>
      <c r="H36" s="8">
        <v>4.83</v>
      </c>
      <c r="I36" s="12">
        <v>0</v>
      </c>
    </row>
    <row r="37" spans="2:9" ht="15" customHeight="1" x14ac:dyDescent="0.2">
      <c r="B37" t="s">
        <v>52</v>
      </c>
      <c r="C37" s="12">
        <v>53</v>
      </c>
      <c r="D37" s="8">
        <v>2.41</v>
      </c>
      <c r="E37" s="12">
        <v>19</v>
      </c>
      <c r="F37" s="8">
        <v>1.46</v>
      </c>
      <c r="G37" s="12">
        <v>34</v>
      </c>
      <c r="H37" s="8">
        <v>3.91</v>
      </c>
      <c r="I37" s="12">
        <v>0</v>
      </c>
    </row>
    <row r="38" spans="2:9" ht="15" customHeight="1" x14ac:dyDescent="0.2">
      <c r="B38" t="s">
        <v>50</v>
      </c>
      <c r="C38" s="12">
        <v>49</v>
      </c>
      <c r="D38" s="8">
        <v>2.23</v>
      </c>
      <c r="E38" s="12">
        <v>25</v>
      </c>
      <c r="F38" s="8">
        <v>1.93</v>
      </c>
      <c r="G38" s="12">
        <v>24</v>
      </c>
      <c r="H38" s="8">
        <v>2.76</v>
      </c>
      <c r="I38" s="12">
        <v>0</v>
      </c>
    </row>
    <row r="39" spans="2:9" ht="15" customHeight="1" x14ac:dyDescent="0.2">
      <c r="B39" t="s">
        <v>53</v>
      </c>
      <c r="C39" s="12">
        <v>47</v>
      </c>
      <c r="D39" s="8">
        <v>2.14</v>
      </c>
      <c r="E39" s="12">
        <v>29</v>
      </c>
      <c r="F39" s="8">
        <v>2.23</v>
      </c>
      <c r="G39" s="12">
        <v>18</v>
      </c>
      <c r="H39" s="8">
        <v>2.0699999999999998</v>
      </c>
      <c r="I39" s="12">
        <v>0</v>
      </c>
    </row>
    <row r="40" spans="2:9" ht="15" customHeight="1" x14ac:dyDescent="0.2">
      <c r="B40" t="s">
        <v>47</v>
      </c>
      <c r="C40" s="12">
        <v>39</v>
      </c>
      <c r="D40" s="8">
        <v>1.77</v>
      </c>
      <c r="E40" s="12">
        <v>16</v>
      </c>
      <c r="F40" s="8">
        <v>1.23</v>
      </c>
      <c r="G40" s="12">
        <v>23</v>
      </c>
      <c r="H40" s="8">
        <v>2.64</v>
      </c>
      <c r="I40" s="12">
        <v>0</v>
      </c>
    </row>
    <row r="41" spans="2:9" ht="15" customHeight="1" x14ac:dyDescent="0.2">
      <c r="B41" t="s">
        <v>70</v>
      </c>
      <c r="C41" s="12">
        <v>32</v>
      </c>
      <c r="D41" s="8">
        <v>1.46</v>
      </c>
      <c r="E41" s="12">
        <v>17</v>
      </c>
      <c r="F41" s="8">
        <v>1.31</v>
      </c>
      <c r="G41" s="12">
        <v>15</v>
      </c>
      <c r="H41" s="8">
        <v>1.72</v>
      </c>
      <c r="I41" s="12">
        <v>0</v>
      </c>
    </row>
    <row r="42" spans="2:9" ht="15" customHeight="1" x14ac:dyDescent="0.2">
      <c r="B42" t="s">
        <v>73</v>
      </c>
      <c r="C42" s="12">
        <v>31</v>
      </c>
      <c r="D42" s="8">
        <v>1.41</v>
      </c>
      <c r="E42" s="12">
        <v>5</v>
      </c>
      <c r="F42" s="8">
        <v>0.39</v>
      </c>
      <c r="G42" s="12">
        <v>26</v>
      </c>
      <c r="H42" s="8">
        <v>2.99</v>
      </c>
      <c r="I42" s="12">
        <v>0</v>
      </c>
    </row>
    <row r="43" spans="2:9" ht="15" customHeight="1" x14ac:dyDescent="0.2">
      <c r="B43" t="s">
        <v>54</v>
      </c>
      <c r="C43" s="12">
        <v>30</v>
      </c>
      <c r="D43" s="8">
        <v>1.36</v>
      </c>
      <c r="E43" s="12">
        <v>20</v>
      </c>
      <c r="F43" s="8">
        <v>1.54</v>
      </c>
      <c r="G43" s="12">
        <v>10</v>
      </c>
      <c r="H43" s="8">
        <v>1.1499999999999999</v>
      </c>
      <c r="I43" s="12">
        <v>0</v>
      </c>
    </row>
    <row r="46" spans="2:9" ht="33" customHeight="1" x14ac:dyDescent="0.2">
      <c r="B46" t="s">
        <v>165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93</v>
      </c>
      <c r="C47" s="12">
        <v>332</v>
      </c>
      <c r="D47" s="8">
        <v>15.1</v>
      </c>
      <c r="E47" s="12">
        <v>215</v>
      </c>
      <c r="F47" s="8">
        <v>16.559999999999999</v>
      </c>
      <c r="G47" s="12">
        <v>117</v>
      </c>
      <c r="H47" s="8">
        <v>13.45</v>
      </c>
      <c r="I47" s="12">
        <v>0</v>
      </c>
    </row>
    <row r="48" spans="2:9" ht="15" customHeight="1" x14ac:dyDescent="0.2">
      <c r="B48" t="s">
        <v>128</v>
      </c>
      <c r="C48" s="12">
        <v>162</v>
      </c>
      <c r="D48" s="8">
        <v>7.37</v>
      </c>
      <c r="E48" s="12">
        <v>135</v>
      </c>
      <c r="F48" s="8">
        <v>10.4</v>
      </c>
      <c r="G48" s="12">
        <v>27</v>
      </c>
      <c r="H48" s="8">
        <v>3.1</v>
      </c>
      <c r="I48" s="12">
        <v>0</v>
      </c>
    </row>
    <row r="49" spans="2:9" ht="15" customHeight="1" x14ac:dyDescent="0.2">
      <c r="B49" t="s">
        <v>106</v>
      </c>
      <c r="C49" s="12">
        <v>110</v>
      </c>
      <c r="D49" s="8">
        <v>5</v>
      </c>
      <c r="E49" s="12">
        <v>100</v>
      </c>
      <c r="F49" s="8">
        <v>7.7</v>
      </c>
      <c r="G49" s="12">
        <v>10</v>
      </c>
      <c r="H49" s="8">
        <v>1.1499999999999999</v>
      </c>
      <c r="I49" s="12">
        <v>0</v>
      </c>
    </row>
    <row r="50" spans="2:9" ht="15" customHeight="1" x14ac:dyDescent="0.2">
      <c r="B50" t="s">
        <v>105</v>
      </c>
      <c r="C50" s="12">
        <v>49</v>
      </c>
      <c r="D50" s="8">
        <v>2.23</v>
      </c>
      <c r="E50" s="12">
        <v>49</v>
      </c>
      <c r="F50" s="8">
        <v>3.78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108</v>
      </c>
      <c r="C51" s="12">
        <v>49</v>
      </c>
      <c r="D51" s="8">
        <v>2.23</v>
      </c>
      <c r="E51" s="12">
        <v>47</v>
      </c>
      <c r="F51" s="8">
        <v>3.62</v>
      </c>
      <c r="G51" s="12">
        <v>2</v>
      </c>
      <c r="H51" s="8">
        <v>0.23</v>
      </c>
      <c r="I51" s="12">
        <v>0</v>
      </c>
    </row>
    <row r="52" spans="2:9" ht="15" customHeight="1" x14ac:dyDescent="0.2">
      <c r="B52" t="s">
        <v>107</v>
      </c>
      <c r="C52" s="12">
        <v>43</v>
      </c>
      <c r="D52" s="8">
        <v>1.96</v>
      </c>
      <c r="E52" s="12">
        <v>38</v>
      </c>
      <c r="F52" s="8">
        <v>2.93</v>
      </c>
      <c r="G52" s="12">
        <v>5</v>
      </c>
      <c r="H52" s="8">
        <v>0.56999999999999995</v>
      </c>
      <c r="I52" s="12">
        <v>0</v>
      </c>
    </row>
    <row r="53" spans="2:9" ht="15" customHeight="1" x14ac:dyDescent="0.2">
      <c r="B53" t="s">
        <v>101</v>
      </c>
      <c r="C53" s="12">
        <v>38</v>
      </c>
      <c r="D53" s="8">
        <v>1.73</v>
      </c>
      <c r="E53" s="12">
        <v>29</v>
      </c>
      <c r="F53" s="8">
        <v>2.23</v>
      </c>
      <c r="G53" s="12">
        <v>9</v>
      </c>
      <c r="H53" s="8">
        <v>1.03</v>
      </c>
      <c r="I53" s="12">
        <v>0</v>
      </c>
    </row>
    <row r="54" spans="2:9" ht="15" customHeight="1" x14ac:dyDescent="0.2">
      <c r="B54" t="s">
        <v>90</v>
      </c>
      <c r="C54" s="12">
        <v>33</v>
      </c>
      <c r="D54" s="8">
        <v>1.5</v>
      </c>
      <c r="E54" s="12">
        <v>11</v>
      </c>
      <c r="F54" s="8">
        <v>0.85</v>
      </c>
      <c r="G54" s="12">
        <v>22</v>
      </c>
      <c r="H54" s="8">
        <v>2.5299999999999998</v>
      </c>
      <c r="I54" s="12">
        <v>0</v>
      </c>
    </row>
    <row r="55" spans="2:9" ht="15" customHeight="1" x14ac:dyDescent="0.2">
      <c r="B55" t="s">
        <v>129</v>
      </c>
      <c r="C55" s="12">
        <v>32</v>
      </c>
      <c r="D55" s="8">
        <v>1.46</v>
      </c>
      <c r="E55" s="12">
        <v>9</v>
      </c>
      <c r="F55" s="8">
        <v>0.69</v>
      </c>
      <c r="G55" s="12">
        <v>23</v>
      </c>
      <c r="H55" s="8">
        <v>2.64</v>
      </c>
      <c r="I55" s="12">
        <v>0</v>
      </c>
    </row>
    <row r="56" spans="2:9" ht="15" customHeight="1" x14ac:dyDescent="0.2">
      <c r="B56" t="s">
        <v>104</v>
      </c>
      <c r="C56" s="12">
        <v>30</v>
      </c>
      <c r="D56" s="8">
        <v>1.36</v>
      </c>
      <c r="E56" s="12">
        <v>27</v>
      </c>
      <c r="F56" s="8">
        <v>2.08</v>
      </c>
      <c r="G56" s="12">
        <v>3</v>
      </c>
      <c r="H56" s="8">
        <v>0.34</v>
      </c>
      <c r="I56" s="12">
        <v>0</v>
      </c>
    </row>
    <row r="57" spans="2:9" ht="15" customHeight="1" x14ac:dyDescent="0.2">
      <c r="B57" t="s">
        <v>94</v>
      </c>
      <c r="C57" s="12">
        <v>29</v>
      </c>
      <c r="D57" s="8">
        <v>1.32</v>
      </c>
      <c r="E57" s="12">
        <v>17</v>
      </c>
      <c r="F57" s="8">
        <v>1.31</v>
      </c>
      <c r="G57" s="12">
        <v>11</v>
      </c>
      <c r="H57" s="8">
        <v>1.26</v>
      </c>
      <c r="I57" s="12">
        <v>1</v>
      </c>
    </row>
    <row r="58" spans="2:9" ht="15" customHeight="1" x14ac:dyDescent="0.2">
      <c r="B58" t="s">
        <v>102</v>
      </c>
      <c r="C58" s="12">
        <v>27</v>
      </c>
      <c r="D58" s="8">
        <v>1.23</v>
      </c>
      <c r="E58" s="12">
        <v>27</v>
      </c>
      <c r="F58" s="8">
        <v>2.08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89</v>
      </c>
      <c r="C59" s="12">
        <v>26</v>
      </c>
      <c r="D59" s="8">
        <v>1.18</v>
      </c>
      <c r="E59" s="12">
        <v>7</v>
      </c>
      <c r="F59" s="8">
        <v>0.54</v>
      </c>
      <c r="G59" s="12">
        <v>19</v>
      </c>
      <c r="H59" s="8">
        <v>2.1800000000000002</v>
      </c>
      <c r="I59" s="12">
        <v>0</v>
      </c>
    </row>
    <row r="60" spans="2:9" ht="15" customHeight="1" x14ac:dyDescent="0.2">
      <c r="B60" t="s">
        <v>123</v>
      </c>
      <c r="C60" s="12">
        <v>25</v>
      </c>
      <c r="D60" s="8">
        <v>1.1399999999999999</v>
      </c>
      <c r="E60" s="12">
        <v>13</v>
      </c>
      <c r="F60" s="8">
        <v>1</v>
      </c>
      <c r="G60" s="12">
        <v>12</v>
      </c>
      <c r="H60" s="8">
        <v>1.38</v>
      </c>
      <c r="I60" s="12">
        <v>0</v>
      </c>
    </row>
    <row r="61" spans="2:9" ht="15" customHeight="1" x14ac:dyDescent="0.2">
      <c r="B61" t="s">
        <v>92</v>
      </c>
      <c r="C61" s="12">
        <v>24</v>
      </c>
      <c r="D61" s="8">
        <v>1.0900000000000001</v>
      </c>
      <c r="E61" s="12">
        <v>12</v>
      </c>
      <c r="F61" s="8">
        <v>0.92</v>
      </c>
      <c r="G61" s="12">
        <v>12</v>
      </c>
      <c r="H61" s="8">
        <v>1.38</v>
      </c>
      <c r="I61" s="12">
        <v>0</v>
      </c>
    </row>
    <row r="62" spans="2:9" ht="15" customHeight="1" x14ac:dyDescent="0.2">
      <c r="B62" t="s">
        <v>95</v>
      </c>
      <c r="C62" s="12">
        <v>24</v>
      </c>
      <c r="D62" s="8">
        <v>1.0900000000000001</v>
      </c>
      <c r="E62" s="12">
        <v>11</v>
      </c>
      <c r="F62" s="8">
        <v>0.85</v>
      </c>
      <c r="G62" s="12">
        <v>13</v>
      </c>
      <c r="H62" s="8">
        <v>1.49</v>
      </c>
      <c r="I62" s="12">
        <v>0</v>
      </c>
    </row>
    <row r="63" spans="2:9" ht="15" customHeight="1" x14ac:dyDescent="0.2">
      <c r="B63" t="s">
        <v>98</v>
      </c>
      <c r="C63" s="12">
        <v>24</v>
      </c>
      <c r="D63" s="8">
        <v>1.0900000000000001</v>
      </c>
      <c r="E63" s="12">
        <v>9</v>
      </c>
      <c r="F63" s="8">
        <v>0.69</v>
      </c>
      <c r="G63" s="12">
        <v>15</v>
      </c>
      <c r="H63" s="8">
        <v>1.72</v>
      </c>
      <c r="I63" s="12">
        <v>0</v>
      </c>
    </row>
    <row r="64" spans="2:9" ht="15" customHeight="1" x14ac:dyDescent="0.2">
      <c r="B64" t="s">
        <v>127</v>
      </c>
      <c r="C64" s="12">
        <v>24</v>
      </c>
      <c r="D64" s="8">
        <v>1.0900000000000001</v>
      </c>
      <c r="E64" s="12">
        <v>19</v>
      </c>
      <c r="F64" s="8">
        <v>1.46</v>
      </c>
      <c r="G64" s="12">
        <v>5</v>
      </c>
      <c r="H64" s="8">
        <v>0.56999999999999995</v>
      </c>
      <c r="I64" s="12">
        <v>0</v>
      </c>
    </row>
    <row r="65" spans="2:9" ht="15" customHeight="1" x14ac:dyDescent="0.2">
      <c r="B65" t="s">
        <v>111</v>
      </c>
      <c r="C65" s="12">
        <v>22</v>
      </c>
      <c r="D65" s="8">
        <v>1</v>
      </c>
      <c r="E65" s="12">
        <v>12</v>
      </c>
      <c r="F65" s="8">
        <v>0.92</v>
      </c>
      <c r="G65" s="12">
        <v>10</v>
      </c>
      <c r="H65" s="8">
        <v>1.1499999999999999</v>
      </c>
      <c r="I65" s="12">
        <v>0</v>
      </c>
    </row>
    <row r="66" spans="2:9" ht="15" customHeight="1" x14ac:dyDescent="0.2">
      <c r="B66" t="s">
        <v>96</v>
      </c>
      <c r="C66" s="12">
        <v>21</v>
      </c>
      <c r="D66" s="8">
        <v>0.95</v>
      </c>
      <c r="E66" s="12">
        <v>8</v>
      </c>
      <c r="F66" s="8">
        <v>0.62</v>
      </c>
      <c r="G66" s="12">
        <v>13</v>
      </c>
      <c r="H66" s="8">
        <v>1.49</v>
      </c>
      <c r="I66" s="12">
        <v>0</v>
      </c>
    </row>
    <row r="67" spans="2:9" ht="15" customHeight="1" x14ac:dyDescent="0.2">
      <c r="B67" t="s">
        <v>130</v>
      </c>
      <c r="C67" s="12">
        <v>21</v>
      </c>
      <c r="D67" s="8">
        <v>0.95</v>
      </c>
      <c r="E67" s="12">
        <v>16</v>
      </c>
      <c r="F67" s="8">
        <v>1.23</v>
      </c>
      <c r="G67" s="12">
        <v>5</v>
      </c>
      <c r="H67" s="8">
        <v>0.56999999999999995</v>
      </c>
      <c r="I67" s="12">
        <v>0</v>
      </c>
    </row>
    <row r="69" spans="2:9" ht="15" customHeight="1" x14ac:dyDescent="0.2">
      <c r="B69" t="s">
        <v>166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815F5-D362-46C4-BFB1-BEF823D04B0E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173</v>
      </c>
    </row>
    <row r="4" spans="2:9" ht="33" customHeight="1" x14ac:dyDescent="0.2">
      <c r="B4" t="s">
        <v>162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1</v>
      </c>
      <c r="D5" s="8">
        <v>0.13</v>
      </c>
      <c r="E5" s="12">
        <v>0</v>
      </c>
      <c r="F5" s="8">
        <v>0</v>
      </c>
      <c r="G5" s="12">
        <v>1</v>
      </c>
      <c r="H5" s="8">
        <v>0.35</v>
      </c>
      <c r="I5" s="12">
        <v>0</v>
      </c>
    </row>
    <row r="6" spans="2:9" ht="15" customHeight="1" x14ac:dyDescent="0.2">
      <c r="B6" t="s">
        <v>19</v>
      </c>
      <c r="C6" s="12">
        <v>125</v>
      </c>
      <c r="D6" s="8">
        <v>16.600000000000001</v>
      </c>
      <c r="E6" s="12">
        <v>60</v>
      </c>
      <c r="F6" s="8">
        <v>13.22</v>
      </c>
      <c r="G6" s="12">
        <v>65</v>
      </c>
      <c r="H6" s="8">
        <v>22.73</v>
      </c>
      <c r="I6" s="12">
        <v>0</v>
      </c>
    </row>
    <row r="7" spans="2:9" ht="15" customHeight="1" x14ac:dyDescent="0.2">
      <c r="B7" t="s">
        <v>20</v>
      </c>
      <c r="C7" s="12">
        <v>96</v>
      </c>
      <c r="D7" s="8">
        <v>12.75</v>
      </c>
      <c r="E7" s="12">
        <v>35</v>
      </c>
      <c r="F7" s="8">
        <v>7.71</v>
      </c>
      <c r="G7" s="12">
        <v>61</v>
      </c>
      <c r="H7" s="8">
        <v>21.33</v>
      </c>
      <c r="I7" s="12">
        <v>0</v>
      </c>
    </row>
    <row r="8" spans="2:9" ht="15" customHeight="1" x14ac:dyDescent="0.2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22</v>
      </c>
      <c r="C9" s="12">
        <v>2</v>
      </c>
      <c r="D9" s="8">
        <v>0.27</v>
      </c>
      <c r="E9" s="12">
        <v>1</v>
      </c>
      <c r="F9" s="8">
        <v>0.22</v>
      </c>
      <c r="G9" s="12">
        <v>1</v>
      </c>
      <c r="H9" s="8">
        <v>0.35</v>
      </c>
      <c r="I9" s="12">
        <v>0</v>
      </c>
    </row>
    <row r="10" spans="2:9" ht="15" customHeight="1" x14ac:dyDescent="0.2">
      <c r="B10" t="s">
        <v>23</v>
      </c>
      <c r="C10" s="12">
        <v>10</v>
      </c>
      <c r="D10" s="8">
        <v>1.33</v>
      </c>
      <c r="E10" s="12">
        <v>4</v>
      </c>
      <c r="F10" s="8">
        <v>0.88</v>
      </c>
      <c r="G10" s="12">
        <v>6</v>
      </c>
      <c r="H10" s="8">
        <v>2.1</v>
      </c>
      <c r="I10" s="12">
        <v>0</v>
      </c>
    </row>
    <row r="11" spans="2:9" ht="15" customHeight="1" x14ac:dyDescent="0.2">
      <c r="B11" t="s">
        <v>24</v>
      </c>
      <c r="C11" s="12">
        <v>180</v>
      </c>
      <c r="D11" s="8">
        <v>23.9</v>
      </c>
      <c r="E11" s="12">
        <v>105</v>
      </c>
      <c r="F11" s="8">
        <v>23.13</v>
      </c>
      <c r="G11" s="12">
        <v>75</v>
      </c>
      <c r="H11" s="8">
        <v>26.22</v>
      </c>
      <c r="I11" s="12">
        <v>0</v>
      </c>
    </row>
    <row r="12" spans="2:9" ht="15" customHeight="1" x14ac:dyDescent="0.2">
      <c r="B12" t="s">
        <v>25</v>
      </c>
      <c r="C12" s="12">
        <v>5</v>
      </c>
      <c r="D12" s="8">
        <v>0.66</v>
      </c>
      <c r="E12" s="12">
        <v>2</v>
      </c>
      <c r="F12" s="8">
        <v>0.44</v>
      </c>
      <c r="G12" s="12">
        <v>3</v>
      </c>
      <c r="H12" s="8">
        <v>1.05</v>
      </c>
      <c r="I12" s="12">
        <v>0</v>
      </c>
    </row>
    <row r="13" spans="2:9" ht="15" customHeight="1" x14ac:dyDescent="0.2">
      <c r="B13" t="s">
        <v>26</v>
      </c>
      <c r="C13" s="12">
        <v>19</v>
      </c>
      <c r="D13" s="8">
        <v>2.52</v>
      </c>
      <c r="E13" s="12">
        <v>6</v>
      </c>
      <c r="F13" s="8">
        <v>1.32</v>
      </c>
      <c r="G13" s="12">
        <v>13</v>
      </c>
      <c r="H13" s="8">
        <v>4.55</v>
      </c>
      <c r="I13" s="12">
        <v>0</v>
      </c>
    </row>
    <row r="14" spans="2:9" ht="15" customHeight="1" x14ac:dyDescent="0.2">
      <c r="B14" t="s">
        <v>27</v>
      </c>
      <c r="C14" s="12">
        <v>30</v>
      </c>
      <c r="D14" s="8">
        <v>3.98</v>
      </c>
      <c r="E14" s="12">
        <v>19</v>
      </c>
      <c r="F14" s="8">
        <v>4.1900000000000004</v>
      </c>
      <c r="G14" s="12">
        <v>11</v>
      </c>
      <c r="H14" s="8">
        <v>3.85</v>
      </c>
      <c r="I14" s="12">
        <v>0</v>
      </c>
    </row>
    <row r="15" spans="2:9" ht="15" customHeight="1" x14ac:dyDescent="0.2">
      <c r="B15" t="s">
        <v>28</v>
      </c>
      <c r="C15" s="12">
        <v>123</v>
      </c>
      <c r="D15" s="8">
        <v>16.329999999999998</v>
      </c>
      <c r="E15" s="12">
        <v>103</v>
      </c>
      <c r="F15" s="8">
        <v>22.69</v>
      </c>
      <c r="G15" s="12">
        <v>19</v>
      </c>
      <c r="H15" s="8">
        <v>6.64</v>
      </c>
      <c r="I15" s="12">
        <v>1</v>
      </c>
    </row>
    <row r="16" spans="2:9" ht="15" customHeight="1" x14ac:dyDescent="0.2">
      <c r="B16" t="s">
        <v>29</v>
      </c>
      <c r="C16" s="12">
        <v>92</v>
      </c>
      <c r="D16" s="8">
        <v>12.22</v>
      </c>
      <c r="E16" s="12">
        <v>77</v>
      </c>
      <c r="F16" s="8">
        <v>16.96</v>
      </c>
      <c r="G16" s="12">
        <v>13</v>
      </c>
      <c r="H16" s="8">
        <v>4.55</v>
      </c>
      <c r="I16" s="12">
        <v>0</v>
      </c>
    </row>
    <row r="17" spans="2:9" ht="15" customHeight="1" x14ac:dyDescent="0.2">
      <c r="B17" t="s">
        <v>30</v>
      </c>
      <c r="C17" s="12">
        <v>28</v>
      </c>
      <c r="D17" s="8">
        <v>3.72</v>
      </c>
      <c r="E17" s="12">
        <v>19</v>
      </c>
      <c r="F17" s="8">
        <v>4.1900000000000004</v>
      </c>
      <c r="G17" s="12">
        <v>1</v>
      </c>
      <c r="H17" s="8">
        <v>0.35</v>
      </c>
      <c r="I17" s="12">
        <v>0</v>
      </c>
    </row>
    <row r="18" spans="2:9" ht="15" customHeight="1" x14ac:dyDescent="0.2">
      <c r="B18" t="s">
        <v>31</v>
      </c>
      <c r="C18" s="12">
        <v>24</v>
      </c>
      <c r="D18" s="8">
        <v>3.19</v>
      </c>
      <c r="E18" s="12">
        <v>15</v>
      </c>
      <c r="F18" s="8">
        <v>3.3</v>
      </c>
      <c r="G18" s="12">
        <v>7</v>
      </c>
      <c r="H18" s="8">
        <v>2.4500000000000002</v>
      </c>
      <c r="I18" s="12">
        <v>1</v>
      </c>
    </row>
    <row r="19" spans="2:9" ht="15" customHeight="1" x14ac:dyDescent="0.2">
      <c r="B19" t="s">
        <v>32</v>
      </c>
      <c r="C19" s="12">
        <v>18</v>
      </c>
      <c r="D19" s="8">
        <v>2.39</v>
      </c>
      <c r="E19" s="12">
        <v>8</v>
      </c>
      <c r="F19" s="8">
        <v>1.76</v>
      </c>
      <c r="G19" s="12">
        <v>10</v>
      </c>
      <c r="H19" s="8">
        <v>3.5</v>
      </c>
      <c r="I19" s="12">
        <v>0</v>
      </c>
    </row>
    <row r="20" spans="2:9" ht="15" customHeight="1" x14ac:dyDescent="0.2">
      <c r="B20" s="9" t="s">
        <v>163</v>
      </c>
      <c r="C20" s="12">
        <f>SUM(LTBL_18208[総数／事業所数])</f>
        <v>753</v>
      </c>
      <c r="E20" s="12">
        <f>SUBTOTAL(109,LTBL_18208[個人／事業所数])</f>
        <v>454</v>
      </c>
      <c r="G20" s="12">
        <f>SUBTOTAL(109,LTBL_18208[法人／事業所数])</f>
        <v>286</v>
      </c>
      <c r="I20" s="12">
        <f>SUBTOTAL(109,LTBL_18208[法人以外の団体／事業所数])</f>
        <v>2</v>
      </c>
    </row>
    <row r="21" spans="2:9" ht="15" customHeight="1" x14ac:dyDescent="0.2">
      <c r="E21" s="11">
        <f>LTBL_18208[[#Totals],[個人／事業所数]]/LTBL_18208[[#Totals],[総数／事業所数]]</f>
        <v>0.60292164674634796</v>
      </c>
      <c r="G21" s="11">
        <f>LTBL_18208[[#Totals],[法人／事業所数]]/LTBL_18208[[#Totals],[総数／事業所数]]</f>
        <v>0.3798140770252324</v>
      </c>
      <c r="I21" s="11">
        <f>LTBL_18208[[#Totals],[法人以外の団体／事業所数]]/LTBL_18208[[#Totals],[総数／事業所数]]</f>
        <v>2.6560424966799467E-3</v>
      </c>
    </row>
    <row r="23" spans="2:9" ht="33" customHeight="1" x14ac:dyDescent="0.2">
      <c r="B23" t="s">
        <v>164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56</v>
      </c>
      <c r="C24" s="12">
        <v>104</v>
      </c>
      <c r="D24" s="8">
        <v>13.81</v>
      </c>
      <c r="E24" s="12">
        <v>95</v>
      </c>
      <c r="F24" s="8">
        <v>20.93</v>
      </c>
      <c r="G24" s="12">
        <v>8</v>
      </c>
      <c r="H24" s="8">
        <v>2.8</v>
      </c>
      <c r="I24" s="12">
        <v>1</v>
      </c>
    </row>
    <row r="25" spans="2:9" ht="15" customHeight="1" x14ac:dyDescent="0.2">
      <c r="B25" t="s">
        <v>57</v>
      </c>
      <c r="C25" s="12">
        <v>76</v>
      </c>
      <c r="D25" s="8">
        <v>10.09</v>
      </c>
      <c r="E25" s="12">
        <v>70</v>
      </c>
      <c r="F25" s="8">
        <v>15.42</v>
      </c>
      <c r="G25" s="12">
        <v>6</v>
      </c>
      <c r="H25" s="8">
        <v>2.1</v>
      </c>
      <c r="I25" s="12">
        <v>0</v>
      </c>
    </row>
    <row r="26" spans="2:9" ht="15" customHeight="1" x14ac:dyDescent="0.2">
      <c r="B26" t="s">
        <v>41</v>
      </c>
      <c r="C26" s="12">
        <v>55</v>
      </c>
      <c r="D26" s="8">
        <v>7.3</v>
      </c>
      <c r="E26" s="12">
        <v>18</v>
      </c>
      <c r="F26" s="8">
        <v>3.96</v>
      </c>
      <c r="G26" s="12">
        <v>37</v>
      </c>
      <c r="H26" s="8">
        <v>12.94</v>
      </c>
      <c r="I26" s="12">
        <v>0</v>
      </c>
    </row>
    <row r="27" spans="2:9" ht="15" customHeight="1" x14ac:dyDescent="0.2">
      <c r="B27" t="s">
        <v>49</v>
      </c>
      <c r="C27" s="12">
        <v>52</v>
      </c>
      <c r="D27" s="8">
        <v>6.91</v>
      </c>
      <c r="E27" s="12">
        <v>39</v>
      </c>
      <c r="F27" s="8">
        <v>8.59</v>
      </c>
      <c r="G27" s="12">
        <v>13</v>
      </c>
      <c r="H27" s="8">
        <v>4.55</v>
      </c>
      <c r="I27" s="12">
        <v>0</v>
      </c>
    </row>
    <row r="28" spans="2:9" ht="15" customHeight="1" x14ac:dyDescent="0.2">
      <c r="B28" t="s">
        <v>51</v>
      </c>
      <c r="C28" s="12">
        <v>50</v>
      </c>
      <c r="D28" s="8">
        <v>6.64</v>
      </c>
      <c r="E28" s="12">
        <v>29</v>
      </c>
      <c r="F28" s="8">
        <v>6.39</v>
      </c>
      <c r="G28" s="12">
        <v>21</v>
      </c>
      <c r="H28" s="8">
        <v>7.34</v>
      </c>
      <c r="I28" s="12">
        <v>0</v>
      </c>
    </row>
    <row r="29" spans="2:9" ht="15" customHeight="1" x14ac:dyDescent="0.2">
      <c r="B29" t="s">
        <v>42</v>
      </c>
      <c r="C29" s="12">
        <v>35</v>
      </c>
      <c r="D29" s="8">
        <v>4.6500000000000004</v>
      </c>
      <c r="E29" s="12">
        <v>25</v>
      </c>
      <c r="F29" s="8">
        <v>5.51</v>
      </c>
      <c r="G29" s="12">
        <v>10</v>
      </c>
      <c r="H29" s="8">
        <v>3.5</v>
      </c>
      <c r="I29" s="12">
        <v>0</v>
      </c>
    </row>
    <row r="30" spans="2:9" ht="15" customHeight="1" x14ac:dyDescent="0.2">
      <c r="B30" t="s">
        <v>43</v>
      </c>
      <c r="C30" s="12">
        <v>35</v>
      </c>
      <c r="D30" s="8">
        <v>4.6500000000000004</v>
      </c>
      <c r="E30" s="12">
        <v>17</v>
      </c>
      <c r="F30" s="8">
        <v>3.74</v>
      </c>
      <c r="G30" s="12">
        <v>18</v>
      </c>
      <c r="H30" s="8">
        <v>6.29</v>
      </c>
      <c r="I30" s="12">
        <v>0</v>
      </c>
    </row>
    <row r="31" spans="2:9" ht="15" customHeight="1" x14ac:dyDescent="0.2">
      <c r="B31" t="s">
        <v>58</v>
      </c>
      <c r="C31" s="12">
        <v>28</v>
      </c>
      <c r="D31" s="8">
        <v>3.72</v>
      </c>
      <c r="E31" s="12">
        <v>19</v>
      </c>
      <c r="F31" s="8">
        <v>4.1900000000000004</v>
      </c>
      <c r="G31" s="12">
        <v>1</v>
      </c>
      <c r="H31" s="8">
        <v>0.35</v>
      </c>
      <c r="I31" s="12">
        <v>0</v>
      </c>
    </row>
    <row r="32" spans="2:9" ht="15" customHeight="1" x14ac:dyDescent="0.2">
      <c r="B32" t="s">
        <v>48</v>
      </c>
      <c r="C32" s="12">
        <v>24</v>
      </c>
      <c r="D32" s="8">
        <v>3.19</v>
      </c>
      <c r="E32" s="12">
        <v>17</v>
      </c>
      <c r="F32" s="8">
        <v>3.74</v>
      </c>
      <c r="G32" s="12">
        <v>7</v>
      </c>
      <c r="H32" s="8">
        <v>2.4500000000000002</v>
      </c>
      <c r="I32" s="12">
        <v>0</v>
      </c>
    </row>
    <row r="33" spans="2:9" ht="15" customHeight="1" x14ac:dyDescent="0.2">
      <c r="B33" t="s">
        <v>44</v>
      </c>
      <c r="C33" s="12">
        <v>23</v>
      </c>
      <c r="D33" s="8">
        <v>3.05</v>
      </c>
      <c r="E33" s="12">
        <v>7</v>
      </c>
      <c r="F33" s="8">
        <v>1.54</v>
      </c>
      <c r="G33" s="12">
        <v>16</v>
      </c>
      <c r="H33" s="8">
        <v>5.59</v>
      </c>
      <c r="I33" s="12">
        <v>0</v>
      </c>
    </row>
    <row r="34" spans="2:9" ht="15" customHeight="1" x14ac:dyDescent="0.2">
      <c r="B34" t="s">
        <v>50</v>
      </c>
      <c r="C34" s="12">
        <v>21</v>
      </c>
      <c r="D34" s="8">
        <v>2.79</v>
      </c>
      <c r="E34" s="12">
        <v>11</v>
      </c>
      <c r="F34" s="8">
        <v>2.42</v>
      </c>
      <c r="G34" s="12">
        <v>10</v>
      </c>
      <c r="H34" s="8">
        <v>3.5</v>
      </c>
      <c r="I34" s="12">
        <v>0</v>
      </c>
    </row>
    <row r="35" spans="2:9" ht="15" customHeight="1" x14ac:dyDescent="0.2">
      <c r="B35" t="s">
        <v>54</v>
      </c>
      <c r="C35" s="12">
        <v>17</v>
      </c>
      <c r="D35" s="8">
        <v>2.2599999999999998</v>
      </c>
      <c r="E35" s="12">
        <v>10</v>
      </c>
      <c r="F35" s="8">
        <v>2.2000000000000002</v>
      </c>
      <c r="G35" s="12">
        <v>7</v>
      </c>
      <c r="H35" s="8">
        <v>2.4500000000000002</v>
      </c>
      <c r="I35" s="12">
        <v>0</v>
      </c>
    </row>
    <row r="36" spans="2:9" ht="15" customHeight="1" x14ac:dyDescent="0.2">
      <c r="B36" t="s">
        <v>59</v>
      </c>
      <c r="C36" s="12">
        <v>16</v>
      </c>
      <c r="D36" s="8">
        <v>2.12</v>
      </c>
      <c r="E36" s="12">
        <v>15</v>
      </c>
      <c r="F36" s="8">
        <v>3.3</v>
      </c>
      <c r="G36" s="12">
        <v>1</v>
      </c>
      <c r="H36" s="8">
        <v>0.35</v>
      </c>
      <c r="I36" s="12">
        <v>0</v>
      </c>
    </row>
    <row r="37" spans="2:9" ht="15" customHeight="1" x14ac:dyDescent="0.2">
      <c r="B37" t="s">
        <v>52</v>
      </c>
      <c r="C37" s="12">
        <v>12</v>
      </c>
      <c r="D37" s="8">
        <v>1.59</v>
      </c>
      <c r="E37" s="12">
        <v>5</v>
      </c>
      <c r="F37" s="8">
        <v>1.1000000000000001</v>
      </c>
      <c r="G37" s="12">
        <v>7</v>
      </c>
      <c r="H37" s="8">
        <v>2.4500000000000002</v>
      </c>
      <c r="I37" s="12">
        <v>0</v>
      </c>
    </row>
    <row r="38" spans="2:9" ht="15" customHeight="1" x14ac:dyDescent="0.2">
      <c r="B38" t="s">
        <v>53</v>
      </c>
      <c r="C38" s="12">
        <v>11</v>
      </c>
      <c r="D38" s="8">
        <v>1.46</v>
      </c>
      <c r="E38" s="12">
        <v>9</v>
      </c>
      <c r="F38" s="8">
        <v>1.98</v>
      </c>
      <c r="G38" s="12">
        <v>2</v>
      </c>
      <c r="H38" s="8">
        <v>0.7</v>
      </c>
      <c r="I38" s="12">
        <v>0</v>
      </c>
    </row>
    <row r="39" spans="2:9" ht="15" customHeight="1" x14ac:dyDescent="0.2">
      <c r="B39" t="s">
        <v>66</v>
      </c>
      <c r="C39" s="12">
        <v>11</v>
      </c>
      <c r="D39" s="8">
        <v>1.46</v>
      </c>
      <c r="E39" s="12">
        <v>4</v>
      </c>
      <c r="F39" s="8">
        <v>0.88</v>
      </c>
      <c r="G39" s="12">
        <v>7</v>
      </c>
      <c r="H39" s="8">
        <v>2.4500000000000002</v>
      </c>
      <c r="I39" s="12">
        <v>0</v>
      </c>
    </row>
    <row r="40" spans="2:9" ht="15" customHeight="1" x14ac:dyDescent="0.2">
      <c r="B40" t="s">
        <v>74</v>
      </c>
      <c r="C40" s="12">
        <v>10</v>
      </c>
      <c r="D40" s="8">
        <v>1.33</v>
      </c>
      <c r="E40" s="12">
        <v>6</v>
      </c>
      <c r="F40" s="8">
        <v>1.32</v>
      </c>
      <c r="G40" s="12">
        <v>4</v>
      </c>
      <c r="H40" s="8">
        <v>1.4</v>
      </c>
      <c r="I40" s="12">
        <v>0</v>
      </c>
    </row>
    <row r="41" spans="2:9" ht="15" customHeight="1" x14ac:dyDescent="0.2">
      <c r="B41" t="s">
        <v>75</v>
      </c>
      <c r="C41" s="12">
        <v>10</v>
      </c>
      <c r="D41" s="8">
        <v>1.33</v>
      </c>
      <c r="E41" s="12">
        <v>1</v>
      </c>
      <c r="F41" s="8">
        <v>0.22</v>
      </c>
      <c r="G41" s="12">
        <v>9</v>
      </c>
      <c r="H41" s="8">
        <v>3.15</v>
      </c>
      <c r="I41" s="12">
        <v>0</v>
      </c>
    </row>
    <row r="42" spans="2:9" ht="15" customHeight="1" x14ac:dyDescent="0.2">
      <c r="B42" t="s">
        <v>71</v>
      </c>
      <c r="C42" s="12">
        <v>8</v>
      </c>
      <c r="D42" s="8">
        <v>1.06</v>
      </c>
      <c r="E42" s="12">
        <v>6</v>
      </c>
      <c r="F42" s="8">
        <v>1.32</v>
      </c>
      <c r="G42" s="12">
        <v>2</v>
      </c>
      <c r="H42" s="8">
        <v>0.7</v>
      </c>
      <c r="I42" s="12">
        <v>0</v>
      </c>
    </row>
    <row r="43" spans="2:9" ht="15" customHeight="1" x14ac:dyDescent="0.2">
      <c r="B43" t="s">
        <v>70</v>
      </c>
      <c r="C43" s="12">
        <v>8</v>
      </c>
      <c r="D43" s="8">
        <v>1.06</v>
      </c>
      <c r="E43" s="12">
        <v>4</v>
      </c>
      <c r="F43" s="8">
        <v>0.88</v>
      </c>
      <c r="G43" s="12">
        <v>4</v>
      </c>
      <c r="H43" s="8">
        <v>1.4</v>
      </c>
      <c r="I43" s="12">
        <v>0</v>
      </c>
    </row>
    <row r="44" spans="2:9" ht="15" customHeight="1" x14ac:dyDescent="0.2">
      <c r="B44" t="s">
        <v>55</v>
      </c>
      <c r="C44" s="12">
        <v>8</v>
      </c>
      <c r="D44" s="8">
        <v>1.06</v>
      </c>
      <c r="E44" s="12">
        <v>4</v>
      </c>
      <c r="F44" s="8">
        <v>0.88</v>
      </c>
      <c r="G44" s="12">
        <v>4</v>
      </c>
      <c r="H44" s="8">
        <v>1.4</v>
      </c>
      <c r="I44" s="12">
        <v>0</v>
      </c>
    </row>
    <row r="45" spans="2:9" ht="15" customHeight="1" x14ac:dyDescent="0.2">
      <c r="B45" t="s">
        <v>68</v>
      </c>
      <c r="C45" s="12">
        <v>8</v>
      </c>
      <c r="D45" s="8">
        <v>1.06</v>
      </c>
      <c r="E45" s="12">
        <v>5</v>
      </c>
      <c r="F45" s="8">
        <v>1.1000000000000001</v>
      </c>
      <c r="G45" s="12">
        <v>3</v>
      </c>
      <c r="H45" s="8">
        <v>1.05</v>
      </c>
      <c r="I45" s="12">
        <v>0</v>
      </c>
    </row>
    <row r="46" spans="2:9" ht="15" customHeight="1" x14ac:dyDescent="0.2">
      <c r="B46" t="s">
        <v>69</v>
      </c>
      <c r="C46" s="12">
        <v>8</v>
      </c>
      <c r="D46" s="8">
        <v>1.06</v>
      </c>
      <c r="E46" s="12">
        <v>2</v>
      </c>
      <c r="F46" s="8">
        <v>0.44</v>
      </c>
      <c r="G46" s="12">
        <v>4</v>
      </c>
      <c r="H46" s="8">
        <v>1.4</v>
      </c>
      <c r="I46" s="12">
        <v>0</v>
      </c>
    </row>
    <row r="47" spans="2:9" ht="15" customHeight="1" x14ac:dyDescent="0.2">
      <c r="B47" t="s">
        <v>60</v>
      </c>
      <c r="C47" s="12">
        <v>8</v>
      </c>
      <c r="D47" s="8">
        <v>1.06</v>
      </c>
      <c r="E47" s="12">
        <v>0</v>
      </c>
      <c r="F47" s="8">
        <v>0</v>
      </c>
      <c r="G47" s="12">
        <v>6</v>
      </c>
      <c r="H47" s="8">
        <v>2.1</v>
      </c>
      <c r="I47" s="12">
        <v>1</v>
      </c>
    </row>
    <row r="50" spans="2:9" ht="33" customHeight="1" x14ac:dyDescent="0.2">
      <c r="B50" t="s">
        <v>165</v>
      </c>
      <c r="C50" s="10" t="s">
        <v>34</v>
      </c>
      <c r="D50" s="10" t="s">
        <v>35</v>
      </c>
      <c r="E50" s="10" t="s">
        <v>36</v>
      </c>
      <c r="F50" s="10" t="s">
        <v>37</v>
      </c>
      <c r="G50" s="10" t="s">
        <v>38</v>
      </c>
      <c r="H50" s="10" t="s">
        <v>39</v>
      </c>
      <c r="I50" s="10" t="s">
        <v>40</v>
      </c>
    </row>
    <row r="51" spans="2:9" ht="15" customHeight="1" x14ac:dyDescent="0.2">
      <c r="B51" t="s">
        <v>106</v>
      </c>
      <c r="C51" s="12">
        <v>36</v>
      </c>
      <c r="D51" s="8">
        <v>4.78</v>
      </c>
      <c r="E51" s="12">
        <v>35</v>
      </c>
      <c r="F51" s="8">
        <v>7.71</v>
      </c>
      <c r="G51" s="12">
        <v>1</v>
      </c>
      <c r="H51" s="8">
        <v>0.35</v>
      </c>
      <c r="I51" s="12">
        <v>0</v>
      </c>
    </row>
    <row r="52" spans="2:9" ht="15" customHeight="1" x14ac:dyDescent="0.2">
      <c r="B52" t="s">
        <v>105</v>
      </c>
      <c r="C52" s="12">
        <v>27</v>
      </c>
      <c r="D52" s="8">
        <v>3.59</v>
      </c>
      <c r="E52" s="12">
        <v>27</v>
      </c>
      <c r="F52" s="8">
        <v>5.95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101</v>
      </c>
      <c r="C53" s="12">
        <v>25</v>
      </c>
      <c r="D53" s="8">
        <v>3.32</v>
      </c>
      <c r="E53" s="12">
        <v>22</v>
      </c>
      <c r="F53" s="8">
        <v>4.8499999999999996</v>
      </c>
      <c r="G53" s="12">
        <v>2</v>
      </c>
      <c r="H53" s="8">
        <v>0.7</v>
      </c>
      <c r="I53" s="12">
        <v>1</v>
      </c>
    </row>
    <row r="54" spans="2:9" ht="15" customHeight="1" x14ac:dyDescent="0.2">
      <c r="B54" t="s">
        <v>90</v>
      </c>
      <c r="C54" s="12">
        <v>23</v>
      </c>
      <c r="D54" s="8">
        <v>3.05</v>
      </c>
      <c r="E54" s="12">
        <v>11</v>
      </c>
      <c r="F54" s="8">
        <v>2.42</v>
      </c>
      <c r="G54" s="12">
        <v>12</v>
      </c>
      <c r="H54" s="8">
        <v>4.2</v>
      </c>
      <c r="I54" s="12">
        <v>0</v>
      </c>
    </row>
    <row r="55" spans="2:9" ht="15" customHeight="1" x14ac:dyDescent="0.2">
      <c r="B55" t="s">
        <v>102</v>
      </c>
      <c r="C55" s="12">
        <v>23</v>
      </c>
      <c r="D55" s="8">
        <v>3.05</v>
      </c>
      <c r="E55" s="12">
        <v>23</v>
      </c>
      <c r="F55" s="8">
        <v>5.07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89</v>
      </c>
      <c r="C56" s="12">
        <v>18</v>
      </c>
      <c r="D56" s="8">
        <v>2.39</v>
      </c>
      <c r="E56" s="12">
        <v>2</v>
      </c>
      <c r="F56" s="8">
        <v>0.44</v>
      </c>
      <c r="G56" s="12">
        <v>16</v>
      </c>
      <c r="H56" s="8">
        <v>5.59</v>
      </c>
      <c r="I56" s="12">
        <v>0</v>
      </c>
    </row>
    <row r="57" spans="2:9" ht="15" customHeight="1" x14ac:dyDescent="0.2">
      <c r="B57" t="s">
        <v>113</v>
      </c>
      <c r="C57" s="12">
        <v>18</v>
      </c>
      <c r="D57" s="8">
        <v>2.39</v>
      </c>
      <c r="E57" s="12">
        <v>17</v>
      </c>
      <c r="F57" s="8">
        <v>3.74</v>
      </c>
      <c r="G57" s="12">
        <v>1</v>
      </c>
      <c r="H57" s="8">
        <v>0.35</v>
      </c>
      <c r="I57" s="12">
        <v>0</v>
      </c>
    </row>
    <row r="58" spans="2:9" ht="15" customHeight="1" x14ac:dyDescent="0.2">
      <c r="B58" t="s">
        <v>91</v>
      </c>
      <c r="C58" s="12">
        <v>17</v>
      </c>
      <c r="D58" s="8">
        <v>2.2599999999999998</v>
      </c>
      <c r="E58" s="12">
        <v>10</v>
      </c>
      <c r="F58" s="8">
        <v>2.2000000000000002</v>
      </c>
      <c r="G58" s="12">
        <v>7</v>
      </c>
      <c r="H58" s="8">
        <v>2.4500000000000002</v>
      </c>
      <c r="I58" s="12">
        <v>0</v>
      </c>
    </row>
    <row r="59" spans="2:9" ht="15" customHeight="1" x14ac:dyDescent="0.2">
      <c r="B59" t="s">
        <v>94</v>
      </c>
      <c r="C59" s="12">
        <v>17</v>
      </c>
      <c r="D59" s="8">
        <v>2.2599999999999998</v>
      </c>
      <c r="E59" s="12">
        <v>10</v>
      </c>
      <c r="F59" s="8">
        <v>2.2000000000000002</v>
      </c>
      <c r="G59" s="12">
        <v>7</v>
      </c>
      <c r="H59" s="8">
        <v>2.4500000000000002</v>
      </c>
      <c r="I59" s="12">
        <v>0</v>
      </c>
    </row>
    <row r="60" spans="2:9" ht="15" customHeight="1" x14ac:dyDescent="0.2">
      <c r="B60" t="s">
        <v>103</v>
      </c>
      <c r="C60" s="12">
        <v>17</v>
      </c>
      <c r="D60" s="8">
        <v>2.2599999999999998</v>
      </c>
      <c r="E60" s="12">
        <v>17</v>
      </c>
      <c r="F60" s="8">
        <v>3.74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92</v>
      </c>
      <c r="C61" s="12">
        <v>16</v>
      </c>
      <c r="D61" s="8">
        <v>2.12</v>
      </c>
      <c r="E61" s="12">
        <v>7</v>
      </c>
      <c r="F61" s="8">
        <v>1.54</v>
      </c>
      <c r="G61" s="12">
        <v>9</v>
      </c>
      <c r="H61" s="8">
        <v>3.15</v>
      </c>
      <c r="I61" s="12">
        <v>0</v>
      </c>
    </row>
    <row r="62" spans="2:9" ht="15" customHeight="1" x14ac:dyDescent="0.2">
      <c r="B62" t="s">
        <v>104</v>
      </c>
      <c r="C62" s="12">
        <v>16</v>
      </c>
      <c r="D62" s="8">
        <v>2.12</v>
      </c>
      <c r="E62" s="12">
        <v>15</v>
      </c>
      <c r="F62" s="8">
        <v>3.3</v>
      </c>
      <c r="G62" s="12">
        <v>1</v>
      </c>
      <c r="H62" s="8">
        <v>0.35</v>
      </c>
      <c r="I62" s="12">
        <v>0</v>
      </c>
    </row>
    <row r="63" spans="2:9" ht="15" customHeight="1" x14ac:dyDescent="0.2">
      <c r="B63" t="s">
        <v>110</v>
      </c>
      <c r="C63" s="12">
        <v>13</v>
      </c>
      <c r="D63" s="8">
        <v>1.73</v>
      </c>
      <c r="E63" s="12">
        <v>11</v>
      </c>
      <c r="F63" s="8">
        <v>2.42</v>
      </c>
      <c r="G63" s="12">
        <v>2</v>
      </c>
      <c r="H63" s="8">
        <v>0.7</v>
      </c>
      <c r="I63" s="12">
        <v>0</v>
      </c>
    </row>
    <row r="64" spans="2:9" ht="15" customHeight="1" x14ac:dyDescent="0.2">
      <c r="B64" t="s">
        <v>108</v>
      </c>
      <c r="C64" s="12">
        <v>13</v>
      </c>
      <c r="D64" s="8">
        <v>1.73</v>
      </c>
      <c r="E64" s="12">
        <v>12</v>
      </c>
      <c r="F64" s="8">
        <v>2.64</v>
      </c>
      <c r="G64" s="12">
        <v>1</v>
      </c>
      <c r="H64" s="8">
        <v>0.35</v>
      </c>
      <c r="I64" s="12">
        <v>0</v>
      </c>
    </row>
    <row r="65" spans="2:9" ht="15" customHeight="1" x14ac:dyDescent="0.2">
      <c r="B65" t="s">
        <v>95</v>
      </c>
      <c r="C65" s="12">
        <v>11</v>
      </c>
      <c r="D65" s="8">
        <v>1.46</v>
      </c>
      <c r="E65" s="12">
        <v>5</v>
      </c>
      <c r="F65" s="8">
        <v>1.1000000000000001</v>
      </c>
      <c r="G65" s="12">
        <v>6</v>
      </c>
      <c r="H65" s="8">
        <v>2.1</v>
      </c>
      <c r="I65" s="12">
        <v>0</v>
      </c>
    </row>
    <row r="66" spans="2:9" ht="15" customHeight="1" x14ac:dyDescent="0.2">
      <c r="B66" t="s">
        <v>96</v>
      </c>
      <c r="C66" s="12">
        <v>11</v>
      </c>
      <c r="D66" s="8">
        <v>1.46</v>
      </c>
      <c r="E66" s="12">
        <v>6</v>
      </c>
      <c r="F66" s="8">
        <v>1.32</v>
      </c>
      <c r="G66" s="12">
        <v>5</v>
      </c>
      <c r="H66" s="8">
        <v>1.75</v>
      </c>
      <c r="I66" s="12">
        <v>0</v>
      </c>
    </row>
    <row r="67" spans="2:9" ht="15" customHeight="1" x14ac:dyDescent="0.2">
      <c r="B67" t="s">
        <v>132</v>
      </c>
      <c r="C67" s="12">
        <v>11</v>
      </c>
      <c r="D67" s="8">
        <v>1.46</v>
      </c>
      <c r="E67" s="12">
        <v>8</v>
      </c>
      <c r="F67" s="8">
        <v>1.76</v>
      </c>
      <c r="G67" s="12">
        <v>3</v>
      </c>
      <c r="H67" s="8">
        <v>1.05</v>
      </c>
      <c r="I67" s="12">
        <v>0</v>
      </c>
    </row>
    <row r="68" spans="2:9" ht="15" customHeight="1" x14ac:dyDescent="0.2">
      <c r="B68" t="s">
        <v>107</v>
      </c>
      <c r="C68" s="12">
        <v>11</v>
      </c>
      <c r="D68" s="8">
        <v>1.46</v>
      </c>
      <c r="E68" s="12">
        <v>11</v>
      </c>
      <c r="F68" s="8">
        <v>2.42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131</v>
      </c>
      <c r="C69" s="12">
        <v>10</v>
      </c>
      <c r="D69" s="8">
        <v>1.33</v>
      </c>
      <c r="E69" s="12">
        <v>8</v>
      </c>
      <c r="F69" s="8">
        <v>1.76</v>
      </c>
      <c r="G69" s="12">
        <v>2</v>
      </c>
      <c r="H69" s="8">
        <v>0.7</v>
      </c>
      <c r="I69" s="12">
        <v>0</v>
      </c>
    </row>
    <row r="70" spans="2:9" ht="15" customHeight="1" x14ac:dyDescent="0.2">
      <c r="B70" t="s">
        <v>121</v>
      </c>
      <c r="C70" s="12">
        <v>10</v>
      </c>
      <c r="D70" s="8">
        <v>1.33</v>
      </c>
      <c r="E70" s="12">
        <v>4</v>
      </c>
      <c r="F70" s="8">
        <v>0.88</v>
      </c>
      <c r="G70" s="12">
        <v>6</v>
      </c>
      <c r="H70" s="8">
        <v>2.1</v>
      </c>
      <c r="I70" s="12">
        <v>0</v>
      </c>
    </row>
    <row r="71" spans="2:9" ht="15" customHeight="1" x14ac:dyDescent="0.2">
      <c r="B71" t="s">
        <v>97</v>
      </c>
      <c r="C71" s="12">
        <v>10</v>
      </c>
      <c r="D71" s="8">
        <v>1.33</v>
      </c>
      <c r="E71" s="12">
        <v>7</v>
      </c>
      <c r="F71" s="8">
        <v>1.54</v>
      </c>
      <c r="G71" s="12">
        <v>3</v>
      </c>
      <c r="H71" s="8">
        <v>1.05</v>
      </c>
      <c r="I71" s="12">
        <v>0</v>
      </c>
    </row>
    <row r="72" spans="2:9" ht="15" customHeight="1" x14ac:dyDescent="0.2">
      <c r="B72" t="s">
        <v>126</v>
      </c>
      <c r="C72" s="12">
        <v>10</v>
      </c>
      <c r="D72" s="8">
        <v>1.33</v>
      </c>
      <c r="E72" s="12">
        <v>4</v>
      </c>
      <c r="F72" s="8">
        <v>0.88</v>
      </c>
      <c r="G72" s="12">
        <v>6</v>
      </c>
      <c r="H72" s="8">
        <v>2.1</v>
      </c>
      <c r="I72" s="12">
        <v>0</v>
      </c>
    </row>
    <row r="74" spans="2:9" ht="15" customHeight="1" x14ac:dyDescent="0.2">
      <c r="B74" t="s">
        <v>166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41EED-EEC4-4A49-8223-BC99DCA6C487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174</v>
      </c>
    </row>
    <row r="4" spans="2:9" ht="33" customHeight="1" x14ac:dyDescent="0.2">
      <c r="B4" t="s">
        <v>162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379</v>
      </c>
      <c r="D6" s="8">
        <v>14.62</v>
      </c>
      <c r="E6" s="12">
        <v>214</v>
      </c>
      <c r="F6" s="8">
        <v>13.35</v>
      </c>
      <c r="G6" s="12">
        <v>165</v>
      </c>
      <c r="H6" s="8">
        <v>17.12</v>
      </c>
      <c r="I6" s="12">
        <v>0</v>
      </c>
    </row>
    <row r="7" spans="2:9" ht="15" customHeight="1" x14ac:dyDescent="0.2">
      <c r="B7" t="s">
        <v>20</v>
      </c>
      <c r="C7" s="12">
        <v>416</v>
      </c>
      <c r="D7" s="8">
        <v>16.04</v>
      </c>
      <c r="E7" s="12">
        <v>207</v>
      </c>
      <c r="F7" s="8">
        <v>12.91</v>
      </c>
      <c r="G7" s="12">
        <v>209</v>
      </c>
      <c r="H7" s="8">
        <v>21.68</v>
      </c>
      <c r="I7" s="12">
        <v>0</v>
      </c>
    </row>
    <row r="8" spans="2:9" ht="15" customHeight="1" x14ac:dyDescent="0.2">
      <c r="B8" t="s">
        <v>21</v>
      </c>
      <c r="C8" s="12">
        <v>4</v>
      </c>
      <c r="D8" s="8">
        <v>0.15</v>
      </c>
      <c r="E8" s="12">
        <v>0</v>
      </c>
      <c r="F8" s="8">
        <v>0</v>
      </c>
      <c r="G8" s="12">
        <v>3</v>
      </c>
      <c r="H8" s="8">
        <v>0.31</v>
      </c>
      <c r="I8" s="12">
        <v>0</v>
      </c>
    </row>
    <row r="9" spans="2:9" ht="15" customHeight="1" x14ac:dyDescent="0.2">
      <c r="B9" t="s">
        <v>22</v>
      </c>
      <c r="C9" s="12">
        <v>17</v>
      </c>
      <c r="D9" s="8">
        <v>0.66</v>
      </c>
      <c r="E9" s="12">
        <v>2</v>
      </c>
      <c r="F9" s="8">
        <v>0.12</v>
      </c>
      <c r="G9" s="12">
        <v>15</v>
      </c>
      <c r="H9" s="8">
        <v>1.56</v>
      </c>
      <c r="I9" s="12">
        <v>0</v>
      </c>
    </row>
    <row r="10" spans="2:9" ht="15" customHeight="1" x14ac:dyDescent="0.2">
      <c r="B10" t="s">
        <v>23</v>
      </c>
      <c r="C10" s="12">
        <v>14</v>
      </c>
      <c r="D10" s="8">
        <v>0.54</v>
      </c>
      <c r="E10" s="12">
        <v>3</v>
      </c>
      <c r="F10" s="8">
        <v>0.19</v>
      </c>
      <c r="G10" s="12">
        <v>11</v>
      </c>
      <c r="H10" s="8">
        <v>1.1399999999999999</v>
      </c>
      <c r="I10" s="12">
        <v>0</v>
      </c>
    </row>
    <row r="11" spans="2:9" ht="15" customHeight="1" x14ac:dyDescent="0.2">
      <c r="B11" t="s">
        <v>24</v>
      </c>
      <c r="C11" s="12">
        <v>697</v>
      </c>
      <c r="D11" s="8">
        <v>26.88</v>
      </c>
      <c r="E11" s="12">
        <v>427</v>
      </c>
      <c r="F11" s="8">
        <v>26.64</v>
      </c>
      <c r="G11" s="12">
        <v>267</v>
      </c>
      <c r="H11" s="8">
        <v>27.7</v>
      </c>
      <c r="I11" s="12">
        <v>3</v>
      </c>
    </row>
    <row r="12" spans="2:9" ht="15" customHeight="1" x14ac:dyDescent="0.2">
      <c r="B12" t="s">
        <v>25</v>
      </c>
      <c r="C12" s="12">
        <v>20</v>
      </c>
      <c r="D12" s="8">
        <v>0.77</v>
      </c>
      <c r="E12" s="12">
        <v>3</v>
      </c>
      <c r="F12" s="8">
        <v>0.19</v>
      </c>
      <c r="G12" s="12">
        <v>17</v>
      </c>
      <c r="H12" s="8">
        <v>1.76</v>
      </c>
      <c r="I12" s="12">
        <v>0</v>
      </c>
    </row>
    <row r="13" spans="2:9" ht="15" customHeight="1" x14ac:dyDescent="0.2">
      <c r="B13" t="s">
        <v>26</v>
      </c>
      <c r="C13" s="12">
        <v>132</v>
      </c>
      <c r="D13" s="8">
        <v>5.09</v>
      </c>
      <c r="E13" s="12">
        <v>35</v>
      </c>
      <c r="F13" s="8">
        <v>2.1800000000000002</v>
      </c>
      <c r="G13" s="12">
        <v>97</v>
      </c>
      <c r="H13" s="8">
        <v>10.06</v>
      </c>
      <c r="I13" s="12">
        <v>0</v>
      </c>
    </row>
    <row r="14" spans="2:9" ht="15" customHeight="1" x14ac:dyDescent="0.2">
      <c r="B14" t="s">
        <v>27</v>
      </c>
      <c r="C14" s="12">
        <v>94</v>
      </c>
      <c r="D14" s="8">
        <v>3.63</v>
      </c>
      <c r="E14" s="12">
        <v>69</v>
      </c>
      <c r="F14" s="8">
        <v>4.3</v>
      </c>
      <c r="G14" s="12">
        <v>25</v>
      </c>
      <c r="H14" s="8">
        <v>2.59</v>
      </c>
      <c r="I14" s="12">
        <v>0</v>
      </c>
    </row>
    <row r="15" spans="2:9" ht="15" customHeight="1" x14ac:dyDescent="0.2">
      <c r="B15" t="s">
        <v>28</v>
      </c>
      <c r="C15" s="12">
        <v>260</v>
      </c>
      <c r="D15" s="8">
        <v>10.029999999999999</v>
      </c>
      <c r="E15" s="12">
        <v>228</v>
      </c>
      <c r="F15" s="8">
        <v>14.22</v>
      </c>
      <c r="G15" s="12">
        <v>32</v>
      </c>
      <c r="H15" s="8">
        <v>3.32</v>
      </c>
      <c r="I15" s="12">
        <v>0</v>
      </c>
    </row>
    <row r="16" spans="2:9" ht="15" customHeight="1" x14ac:dyDescent="0.2">
      <c r="B16" t="s">
        <v>29</v>
      </c>
      <c r="C16" s="12">
        <v>297</v>
      </c>
      <c r="D16" s="8">
        <v>11.45</v>
      </c>
      <c r="E16" s="12">
        <v>249</v>
      </c>
      <c r="F16" s="8">
        <v>15.53</v>
      </c>
      <c r="G16" s="12">
        <v>47</v>
      </c>
      <c r="H16" s="8">
        <v>4.88</v>
      </c>
      <c r="I16" s="12">
        <v>1</v>
      </c>
    </row>
    <row r="17" spans="2:9" ht="15" customHeight="1" x14ac:dyDescent="0.2">
      <c r="B17" t="s">
        <v>30</v>
      </c>
      <c r="C17" s="12">
        <v>94</v>
      </c>
      <c r="D17" s="8">
        <v>3.63</v>
      </c>
      <c r="E17" s="12">
        <v>61</v>
      </c>
      <c r="F17" s="8">
        <v>3.81</v>
      </c>
      <c r="G17" s="12">
        <v>13</v>
      </c>
      <c r="H17" s="8">
        <v>1.35</v>
      </c>
      <c r="I17" s="12">
        <v>0</v>
      </c>
    </row>
    <row r="18" spans="2:9" ht="15" customHeight="1" x14ac:dyDescent="0.2">
      <c r="B18" t="s">
        <v>31</v>
      </c>
      <c r="C18" s="12">
        <v>90</v>
      </c>
      <c r="D18" s="8">
        <v>3.47</v>
      </c>
      <c r="E18" s="12">
        <v>63</v>
      </c>
      <c r="F18" s="8">
        <v>3.93</v>
      </c>
      <c r="G18" s="12">
        <v>27</v>
      </c>
      <c r="H18" s="8">
        <v>2.8</v>
      </c>
      <c r="I18" s="12">
        <v>0</v>
      </c>
    </row>
    <row r="19" spans="2:9" ht="15" customHeight="1" x14ac:dyDescent="0.2">
      <c r="B19" t="s">
        <v>32</v>
      </c>
      <c r="C19" s="12">
        <v>79</v>
      </c>
      <c r="D19" s="8">
        <v>3.05</v>
      </c>
      <c r="E19" s="12">
        <v>42</v>
      </c>
      <c r="F19" s="8">
        <v>2.62</v>
      </c>
      <c r="G19" s="12">
        <v>36</v>
      </c>
      <c r="H19" s="8">
        <v>3.73</v>
      </c>
      <c r="I19" s="12">
        <v>1</v>
      </c>
    </row>
    <row r="20" spans="2:9" ht="15" customHeight="1" x14ac:dyDescent="0.2">
      <c r="B20" s="9" t="s">
        <v>163</v>
      </c>
      <c r="C20" s="12">
        <f>SUM(LTBL_18209[総数／事業所数])</f>
        <v>2593</v>
      </c>
      <c r="E20" s="12">
        <f>SUBTOTAL(109,LTBL_18209[個人／事業所数])</f>
        <v>1603</v>
      </c>
      <c r="G20" s="12">
        <f>SUBTOTAL(109,LTBL_18209[法人／事業所数])</f>
        <v>964</v>
      </c>
      <c r="I20" s="12">
        <f>SUBTOTAL(109,LTBL_18209[法人以外の団体／事業所数])</f>
        <v>5</v>
      </c>
    </row>
    <row r="21" spans="2:9" ht="15" customHeight="1" x14ac:dyDescent="0.2">
      <c r="E21" s="11">
        <f>LTBL_18209[[#Totals],[個人／事業所数]]/LTBL_18209[[#Totals],[総数／事業所数]]</f>
        <v>0.61820285383725415</v>
      </c>
      <c r="G21" s="11">
        <f>LTBL_18209[[#Totals],[法人／事業所数]]/LTBL_18209[[#Totals],[総数／事業所数]]</f>
        <v>0.37177015040493638</v>
      </c>
      <c r="I21" s="11">
        <f>LTBL_18209[[#Totals],[法人以外の団体／事業所数]]/LTBL_18209[[#Totals],[総数／事業所数]]</f>
        <v>1.9282684149633628E-3</v>
      </c>
    </row>
    <row r="23" spans="2:9" ht="33" customHeight="1" x14ac:dyDescent="0.2">
      <c r="B23" t="s">
        <v>164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57</v>
      </c>
      <c r="C24" s="12">
        <v>266</v>
      </c>
      <c r="D24" s="8">
        <v>10.26</v>
      </c>
      <c r="E24" s="12">
        <v>233</v>
      </c>
      <c r="F24" s="8">
        <v>14.54</v>
      </c>
      <c r="G24" s="12">
        <v>33</v>
      </c>
      <c r="H24" s="8">
        <v>3.42</v>
      </c>
      <c r="I24" s="12">
        <v>0</v>
      </c>
    </row>
    <row r="25" spans="2:9" ht="15" customHeight="1" x14ac:dyDescent="0.2">
      <c r="B25" t="s">
        <v>56</v>
      </c>
      <c r="C25" s="12">
        <v>237</v>
      </c>
      <c r="D25" s="8">
        <v>9.14</v>
      </c>
      <c r="E25" s="12">
        <v>216</v>
      </c>
      <c r="F25" s="8">
        <v>13.47</v>
      </c>
      <c r="G25" s="12">
        <v>21</v>
      </c>
      <c r="H25" s="8">
        <v>2.1800000000000002</v>
      </c>
      <c r="I25" s="12">
        <v>0</v>
      </c>
    </row>
    <row r="26" spans="2:9" ht="15" customHeight="1" x14ac:dyDescent="0.2">
      <c r="B26" t="s">
        <v>51</v>
      </c>
      <c r="C26" s="12">
        <v>177</v>
      </c>
      <c r="D26" s="8">
        <v>6.83</v>
      </c>
      <c r="E26" s="12">
        <v>109</v>
      </c>
      <c r="F26" s="8">
        <v>6.8</v>
      </c>
      <c r="G26" s="12">
        <v>68</v>
      </c>
      <c r="H26" s="8">
        <v>7.05</v>
      </c>
      <c r="I26" s="12">
        <v>0</v>
      </c>
    </row>
    <row r="27" spans="2:9" ht="15" customHeight="1" x14ac:dyDescent="0.2">
      <c r="B27" t="s">
        <v>41</v>
      </c>
      <c r="C27" s="12">
        <v>153</v>
      </c>
      <c r="D27" s="8">
        <v>5.9</v>
      </c>
      <c r="E27" s="12">
        <v>67</v>
      </c>
      <c r="F27" s="8">
        <v>4.18</v>
      </c>
      <c r="G27" s="12">
        <v>86</v>
      </c>
      <c r="H27" s="8">
        <v>8.92</v>
      </c>
      <c r="I27" s="12">
        <v>0</v>
      </c>
    </row>
    <row r="28" spans="2:9" ht="15" customHeight="1" x14ac:dyDescent="0.2">
      <c r="B28" t="s">
        <v>42</v>
      </c>
      <c r="C28" s="12">
        <v>152</v>
      </c>
      <c r="D28" s="8">
        <v>5.86</v>
      </c>
      <c r="E28" s="12">
        <v>118</v>
      </c>
      <c r="F28" s="8">
        <v>7.36</v>
      </c>
      <c r="G28" s="12">
        <v>34</v>
      </c>
      <c r="H28" s="8">
        <v>3.53</v>
      </c>
      <c r="I28" s="12">
        <v>0</v>
      </c>
    </row>
    <row r="29" spans="2:9" ht="15" customHeight="1" x14ac:dyDescent="0.2">
      <c r="B29" t="s">
        <v>49</v>
      </c>
      <c r="C29" s="12">
        <v>147</v>
      </c>
      <c r="D29" s="8">
        <v>5.67</v>
      </c>
      <c r="E29" s="12">
        <v>120</v>
      </c>
      <c r="F29" s="8">
        <v>7.49</v>
      </c>
      <c r="G29" s="12">
        <v>24</v>
      </c>
      <c r="H29" s="8">
        <v>2.4900000000000002</v>
      </c>
      <c r="I29" s="12">
        <v>3</v>
      </c>
    </row>
    <row r="30" spans="2:9" ht="15" customHeight="1" x14ac:dyDescent="0.2">
      <c r="B30" t="s">
        <v>44</v>
      </c>
      <c r="C30" s="12">
        <v>99</v>
      </c>
      <c r="D30" s="8">
        <v>3.82</v>
      </c>
      <c r="E30" s="12">
        <v>47</v>
      </c>
      <c r="F30" s="8">
        <v>2.93</v>
      </c>
      <c r="G30" s="12">
        <v>52</v>
      </c>
      <c r="H30" s="8">
        <v>5.39</v>
      </c>
      <c r="I30" s="12">
        <v>0</v>
      </c>
    </row>
    <row r="31" spans="2:9" ht="15" customHeight="1" x14ac:dyDescent="0.2">
      <c r="B31" t="s">
        <v>52</v>
      </c>
      <c r="C31" s="12">
        <v>99</v>
      </c>
      <c r="D31" s="8">
        <v>3.82</v>
      </c>
      <c r="E31" s="12">
        <v>32</v>
      </c>
      <c r="F31" s="8">
        <v>2</v>
      </c>
      <c r="G31" s="12">
        <v>67</v>
      </c>
      <c r="H31" s="8">
        <v>6.95</v>
      </c>
      <c r="I31" s="12">
        <v>0</v>
      </c>
    </row>
    <row r="32" spans="2:9" ht="15" customHeight="1" x14ac:dyDescent="0.2">
      <c r="B32" t="s">
        <v>58</v>
      </c>
      <c r="C32" s="12">
        <v>94</v>
      </c>
      <c r="D32" s="8">
        <v>3.63</v>
      </c>
      <c r="E32" s="12">
        <v>61</v>
      </c>
      <c r="F32" s="8">
        <v>3.81</v>
      </c>
      <c r="G32" s="12">
        <v>13</v>
      </c>
      <c r="H32" s="8">
        <v>1.35</v>
      </c>
      <c r="I32" s="12">
        <v>0</v>
      </c>
    </row>
    <row r="33" spans="2:9" ht="15" customHeight="1" x14ac:dyDescent="0.2">
      <c r="B33" t="s">
        <v>48</v>
      </c>
      <c r="C33" s="12">
        <v>89</v>
      </c>
      <c r="D33" s="8">
        <v>3.43</v>
      </c>
      <c r="E33" s="12">
        <v>62</v>
      </c>
      <c r="F33" s="8">
        <v>3.87</v>
      </c>
      <c r="G33" s="12">
        <v>27</v>
      </c>
      <c r="H33" s="8">
        <v>2.8</v>
      </c>
      <c r="I33" s="12">
        <v>0</v>
      </c>
    </row>
    <row r="34" spans="2:9" ht="15" customHeight="1" x14ac:dyDescent="0.2">
      <c r="B34" t="s">
        <v>50</v>
      </c>
      <c r="C34" s="12">
        <v>89</v>
      </c>
      <c r="D34" s="8">
        <v>3.43</v>
      </c>
      <c r="E34" s="12">
        <v>55</v>
      </c>
      <c r="F34" s="8">
        <v>3.43</v>
      </c>
      <c r="G34" s="12">
        <v>34</v>
      </c>
      <c r="H34" s="8">
        <v>3.53</v>
      </c>
      <c r="I34" s="12">
        <v>0</v>
      </c>
    </row>
    <row r="35" spans="2:9" ht="15" customHeight="1" x14ac:dyDescent="0.2">
      <c r="B35" t="s">
        <v>47</v>
      </c>
      <c r="C35" s="12">
        <v>76</v>
      </c>
      <c r="D35" s="8">
        <v>2.93</v>
      </c>
      <c r="E35" s="12">
        <v>42</v>
      </c>
      <c r="F35" s="8">
        <v>2.62</v>
      </c>
      <c r="G35" s="12">
        <v>34</v>
      </c>
      <c r="H35" s="8">
        <v>3.53</v>
      </c>
      <c r="I35" s="12">
        <v>0</v>
      </c>
    </row>
    <row r="36" spans="2:9" ht="15" customHeight="1" x14ac:dyDescent="0.2">
      <c r="B36" t="s">
        <v>43</v>
      </c>
      <c r="C36" s="12">
        <v>74</v>
      </c>
      <c r="D36" s="8">
        <v>2.85</v>
      </c>
      <c r="E36" s="12">
        <v>29</v>
      </c>
      <c r="F36" s="8">
        <v>1.81</v>
      </c>
      <c r="G36" s="12">
        <v>45</v>
      </c>
      <c r="H36" s="8">
        <v>4.67</v>
      </c>
      <c r="I36" s="12">
        <v>0</v>
      </c>
    </row>
    <row r="37" spans="2:9" ht="15" customHeight="1" x14ac:dyDescent="0.2">
      <c r="B37" t="s">
        <v>59</v>
      </c>
      <c r="C37" s="12">
        <v>65</v>
      </c>
      <c r="D37" s="8">
        <v>2.5099999999999998</v>
      </c>
      <c r="E37" s="12">
        <v>63</v>
      </c>
      <c r="F37" s="8">
        <v>3.93</v>
      </c>
      <c r="G37" s="12">
        <v>2</v>
      </c>
      <c r="H37" s="8">
        <v>0.21</v>
      </c>
      <c r="I37" s="12">
        <v>0</v>
      </c>
    </row>
    <row r="38" spans="2:9" ht="15" customHeight="1" x14ac:dyDescent="0.2">
      <c r="B38" t="s">
        <v>53</v>
      </c>
      <c r="C38" s="12">
        <v>57</v>
      </c>
      <c r="D38" s="8">
        <v>2.2000000000000002</v>
      </c>
      <c r="E38" s="12">
        <v>44</v>
      </c>
      <c r="F38" s="8">
        <v>2.74</v>
      </c>
      <c r="G38" s="12">
        <v>13</v>
      </c>
      <c r="H38" s="8">
        <v>1.35</v>
      </c>
      <c r="I38" s="12">
        <v>0</v>
      </c>
    </row>
    <row r="39" spans="2:9" ht="15" customHeight="1" x14ac:dyDescent="0.2">
      <c r="B39" t="s">
        <v>45</v>
      </c>
      <c r="C39" s="12">
        <v>52</v>
      </c>
      <c r="D39" s="8">
        <v>2.0099999999999998</v>
      </c>
      <c r="E39" s="12">
        <v>32</v>
      </c>
      <c r="F39" s="8">
        <v>2</v>
      </c>
      <c r="G39" s="12">
        <v>20</v>
      </c>
      <c r="H39" s="8">
        <v>2.0699999999999998</v>
      </c>
      <c r="I39" s="12">
        <v>0</v>
      </c>
    </row>
    <row r="40" spans="2:9" ht="15" customHeight="1" x14ac:dyDescent="0.2">
      <c r="B40" t="s">
        <v>76</v>
      </c>
      <c r="C40" s="12">
        <v>48</v>
      </c>
      <c r="D40" s="8">
        <v>1.85</v>
      </c>
      <c r="E40" s="12">
        <v>25</v>
      </c>
      <c r="F40" s="8">
        <v>1.56</v>
      </c>
      <c r="G40" s="12">
        <v>23</v>
      </c>
      <c r="H40" s="8">
        <v>2.39</v>
      </c>
      <c r="I40" s="12">
        <v>0</v>
      </c>
    </row>
    <row r="41" spans="2:9" ht="15" customHeight="1" x14ac:dyDescent="0.2">
      <c r="B41" t="s">
        <v>62</v>
      </c>
      <c r="C41" s="12">
        <v>37</v>
      </c>
      <c r="D41" s="8">
        <v>1.43</v>
      </c>
      <c r="E41" s="12">
        <v>13</v>
      </c>
      <c r="F41" s="8">
        <v>0.81</v>
      </c>
      <c r="G41" s="12">
        <v>24</v>
      </c>
      <c r="H41" s="8">
        <v>2.4900000000000002</v>
      </c>
      <c r="I41" s="12">
        <v>0</v>
      </c>
    </row>
    <row r="42" spans="2:9" ht="15" customHeight="1" x14ac:dyDescent="0.2">
      <c r="B42" t="s">
        <v>54</v>
      </c>
      <c r="C42" s="12">
        <v>35</v>
      </c>
      <c r="D42" s="8">
        <v>1.35</v>
      </c>
      <c r="E42" s="12">
        <v>24</v>
      </c>
      <c r="F42" s="8">
        <v>1.5</v>
      </c>
      <c r="G42" s="12">
        <v>11</v>
      </c>
      <c r="H42" s="8">
        <v>1.1399999999999999</v>
      </c>
      <c r="I42" s="12">
        <v>0</v>
      </c>
    </row>
    <row r="43" spans="2:9" ht="15" customHeight="1" x14ac:dyDescent="0.2">
      <c r="B43" t="s">
        <v>70</v>
      </c>
      <c r="C43" s="12">
        <v>34</v>
      </c>
      <c r="D43" s="8">
        <v>1.31</v>
      </c>
      <c r="E43" s="12">
        <v>19</v>
      </c>
      <c r="F43" s="8">
        <v>1.19</v>
      </c>
      <c r="G43" s="12">
        <v>15</v>
      </c>
      <c r="H43" s="8">
        <v>1.56</v>
      </c>
      <c r="I43" s="12">
        <v>0</v>
      </c>
    </row>
    <row r="46" spans="2:9" ht="33" customHeight="1" x14ac:dyDescent="0.2">
      <c r="B46" t="s">
        <v>165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106</v>
      </c>
      <c r="C47" s="12">
        <v>137</v>
      </c>
      <c r="D47" s="8">
        <v>5.28</v>
      </c>
      <c r="E47" s="12">
        <v>124</v>
      </c>
      <c r="F47" s="8">
        <v>7.74</v>
      </c>
      <c r="G47" s="12">
        <v>13</v>
      </c>
      <c r="H47" s="8">
        <v>1.35</v>
      </c>
      <c r="I47" s="12">
        <v>0</v>
      </c>
    </row>
    <row r="48" spans="2:9" ht="15" customHeight="1" x14ac:dyDescent="0.2">
      <c r="B48" t="s">
        <v>105</v>
      </c>
      <c r="C48" s="12">
        <v>67</v>
      </c>
      <c r="D48" s="8">
        <v>2.58</v>
      </c>
      <c r="E48" s="12">
        <v>67</v>
      </c>
      <c r="F48" s="8">
        <v>4.18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101</v>
      </c>
      <c r="C49" s="12">
        <v>61</v>
      </c>
      <c r="D49" s="8">
        <v>2.35</v>
      </c>
      <c r="E49" s="12">
        <v>54</v>
      </c>
      <c r="F49" s="8">
        <v>3.37</v>
      </c>
      <c r="G49" s="12">
        <v>7</v>
      </c>
      <c r="H49" s="8">
        <v>0.73</v>
      </c>
      <c r="I49" s="12">
        <v>0</v>
      </c>
    </row>
    <row r="50" spans="2:9" ht="15" customHeight="1" x14ac:dyDescent="0.2">
      <c r="B50" t="s">
        <v>89</v>
      </c>
      <c r="C50" s="12">
        <v>58</v>
      </c>
      <c r="D50" s="8">
        <v>2.2400000000000002</v>
      </c>
      <c r="E50" s="12">
        <v>18</v>
      </c>
      <c r="F50" s="8">
        <v>1.1200000000000001</v>
      </c>
      <c r="G50" s="12">
        <v>40</v>
      </c>
      <c r="H50" s="8">
        <v>4.1500000000000004</v>
      </c>
      <c r="I50" s="12">
        <v>0</v>
      </c>
    </row>
    <row r="51" spans="2:9" ht="15" customHeight="1" x14ac:dyDescent="0.2">
      <c r="B51" t="s">
        <v>108</v>
      </c>
      <c r="C51" s="12">
        <v>55</v>
      </c>
      <c r="D51" s="8">
        <v>2.12</v>
      </c>
      <c r="E51" s="12">
        <v>54</v>
      </c>
      <c r="F51" s="8">
        <v>3.37</v>
      </c>
      <c r="G51" s="12">
        <v>1</v>
      </c>
      <c r="H51" s="8">
        <v>0.1</v>
      </c>
      <c r="I51" s="12">
        <v>0</v>
      </c>
    </row>
    <row r="52" spans="2:9" ht="15" customHeight="1" x14ac:dyDescent="0.2">
      <c r="B52" t="s">
        <v>107</v>
      </c>
      <c r="C52" s="12">
        <v>51</v>
      </c>
      <c r="D52" s="8">
        <v>1.97</v>
      </c>
      <c r="E52" s="12">
        <v>44</v>
      </c>
      <c r="F52" s="8">
        <v>2.74</v>
      </c>
      <c r="G52" s="12">
        <v>7</v>
      </c>
      <c r="H52" s="8">
        <v>0.73</v>
      </c>
      <c r="I52" s="12">
        <v>0</v>
      </c>
    </row>
    <row r="53" spans="2:9" ht="15" customHeight="1" x14ac:dyDescent="0.2">
      <c r="B53" t="s">
        <v>104</v>
      </c>
      <c r="C53" s="12">
        <v>50</v>
      </c>
      <c r="D53" s="8">
        <v>1.93</v>
      </c>
      <c r="E53" s="12">
        <v>48</v>
      </c>
      <c r="F53" s="8">
        <v>2.99</v>
      </c>
      <c r="G53" s="12">
        <v>2</v>
      </c>
      <c r="H53" s="8">
        <v>0.21</v>
      </c>
      <c r="I53" s="12">
        <v>0</v>
      </c>
    </row>
    <row r="54" spans="2:9" ht="15" customHeight="1" x14ac:dyDescent="0.2">
      <c r="B54" t="s">
        <v>98</v>
      </c>
      <c r="C54" s="12">
        <v>49</v>
      </c>
      <c r="D54" s="8">
        <v>1.89</v>
      </c>
      <c r="E54" s="12">
        <v>21</v>
      </c>
      <c r="F54" s="8">
        <v>1.31</v>
      </c>
      <c r="G54" s="12">
        <v>28</v>
      </c>
      <c r="H54" s="8">
        <v>2.9</v>
      </c>
      <c r="I54" s="12">
        <v>0</v>
      </c>
    </row>
    <row r="55" spans="2:9" ht="15" customHeight="1" x14ac:dyDescent="0.2">
      <c r="B55" t="s">
        <v>95</v>
      </c>
      <c r="C55" s="12">
        <v>48</v>
      </c>
      <c r="D55" s="8">
        <v>1.85</v>
      </c>
      <c r="E55" s="12">
        <v>27</v>
      </c>
      <c r="F55" s="8">
        <v>1.68</v>
      </c>
      <c r="G55" s="12">
        <v>21</v>
      </c>
      <c r="H55" s="8">
        <v>2.1800000000000002</v>
      </c>
      <c r="I55" s="12">
        <v>0</v>
      </c>
    </row>
    <row r="56" spans="2:9" ht="15" customHeight="1" x14ac:dyDescent="0.2">
      <c r="B56" t="s">
        <v>97</v>
      </c>
      <c r="C56" s="12">
        <v>48</v>
      </c>
      <c r="D56" s="8">
        <v>1.85</v>
      </c>
      <c r="E56" s="12">
        <v>32</v>
      </c>
      <c r="F56" s="8">
        <v>2</v>
      </c>
      <c r="G56" s="12">
        <v>16</v>
      </c>
      <c r="H56" s="8">
        <v>1.66</v>
      </c>
      <c r="I56" s="12">
        <v>0</v>
      </c>
    </row>
    <row r="57" spans="2:9" ht="15" customHeight="1" x14ac:dyDescent="0.2">
      <c r="B57" t="s">
        <v>113</v>
      </c>
      <c r="C57" s="12">
        <v>44</v>
      </c>
      <c r="D57" s="8">
        <v>1.7</v>
      </c>
      <c r="E57" s="12">
        <v>34</v>
      </c>
      <c r="F57" s="8">
        <v>2.12</v>
      </c>
      <c r="G57" s="12">
        <v>10</v>
      </c>
      <c r="H57" s="8">
        <v>1.04</v>
      </c>
      <c r="I57" s="12">
        <v>0</v>
      </c>
    </row>
    <row r="58" spans="2:9" ht="15" customHeight="1" x14ac:dyDescent="0.2">
      <c r="B58" t="s">
        <v>90</v>
      </c>
      <c r="C58" s="12">
        <v>43</v>
      </c>
      <c r="D58" s="8">
        <v>1.66</v>
      </c>
      <c r="E58" s="12">
        <v>31</v>
      </c>
      <c r="F58" s="8">
        <v>1.93</v>
      </c>
      <c r="G58" s="12">
        <v>12</v>
      </c>
      <c r="H58" s="8">
        <v>1.24</v>
      </c>
      <c r="I58" s="12">
        <v>0</v>
      </c>
    </row>
    <row r="59" spans="2:9" ht="15" customHeight="1" x14ac:dyDescent="0.2">
      <c r="B59" t="s">
        <v>110</v>
      </c>
      <c r="C59" s="12">
        <v>41</v>
      </c>
      <c r="D59" s="8">
        <v>1.58</v>
      </c>
      <c r="E59" s="12">
        <v>27</v>
      </c>
      <c r="F59" s="8">
        <v>1.68</v>
      </c>
      <c r="G59" s="12">
        <v>14</v>
      </c>
      <c r="H59" s="8">
        <v>1.45</v>
      </c>
      <c r="I59" s="12">
        <v>0</v>
      </c>
    </row>
    <row r="60" spans="2:9" ht="15" customHeight="1" x14ac:dyDescent="0.2">
      <c r="B60" t="s">
        <v>96</v>
      </c>
      <c r="C60" s="12">
        <v>41</v>
      </c>
      <c r="D60" s="8">
        <v>1.58</v>
      </c>
      <c r="E60" s="12">
        <v>24</v>
      </c>
      <c r="F60" s="8">
        <v>1.5</v>
      </c>
      <c r="G60" s="12">
        <v>17</v>
      </c>
      <c r="H60" s="8">
        <v>1.76</v>
      </c>
      <c r="I60" s="12">
        <v>0</v>
      </c>
    </row>
    <row r="61" spans="2:9" ht="15" customHeight="1" x14ac:dyDescent="0.2">
      <c r="B61" t="s">
        <v>103</v>
      </c>
      <c r="C61" s="12">
        <v>41</v>
      </c>
      <c r="D61" s="8">
        <v>1.58</v>
      </c>
      <c r="E61" s="12">
        <v>41</v>
      </c>
      <c r="F61" s="8">
        <v>2.56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111</v>
      </c>
      <c r="C62" s="12">
        <v>41</v>
      </c>
      <c r="D62" s="8">
        <v>1.58</v>
      </c>
      <c r="E62" s="12">
        <v>29</v>
      </c>
      <c r="F62" s="8">
        <v>1.81</v>
      </c>
      <c r="G62" s="12">
        <v>12</v>
      </c>
      <c r="H62" s="8">
        <v>1.24</v>
      </c>
      <c r="I62" s="12">
        <v>0</v>
      </c>
    </row>
    <row r="63" spans="2:9" ht="15" customHeight="1" x14ac:dyDescent="0.2">
      <c r="B63" t="s">
        <v>94</v>
      </c>
      <c r="C63" s="12">
        <v>40</v>
      </c>
      <c r="D63" s="8">
        <v>1.54</v>
      </c>
      <c r="E63" s="12">
        <v>31</v>
      </c>
      <c r="F63" s="8">
        <v>1.93</v>
      </c>
      <c r="G63" s="12">
        <v>9</v>
      </c>
      <c r="H63" s="8">
        <v>0.93</v>
      </c>
      <c r="I63" s="12">
        <v>0</v>
      </c>
    </row>
    <row r="64" spans="2:9" ht="15" customHeight="1" x14ac:dyDescent="0.2">
      <c r="B64" t="s">
        <v>93</v>
      </c>
      <c r="C64" s="12">
        <v>38</v>
      </c>
      <c r="D64" s="8">
        <v>1.47</v>
      </c>
      <c r="E64" s="12">
        <v>24</v>
      </c>
      <c r="F64" s="8">
        <v>1.5</v>
      </c>
      <c r="G64" s="12">
        <v>14</v>
      </c>
      <c r="H64" s="8">
        <v>1.45</v>
      </c>
      <c r="I64" s="12">
        <v>0</v>
      </c>
    </row>
    <row r="65" spans="2:9" ht="15" customHeight="1" x14ac:dyDescent="0.2">
      <c r="B65" t="s">
        <v>133</v>
      </c>
      <c r="C65" s="12">
        <v>37</v>
      </c>
      <c r="D65" s="8">
        <v>1.43</v>
      </c>
      <c r="E65" s="12">
        <v>21</v>
      </c>
      <c r="F65" s="8">
        <v>1.31</v>
      </c>
      <c r="G65" s="12">
        <v>16</v>
      </c>
      <c r="H65" s="8">
        <v>1.66</v>
      </c>
      <c r="I65" s="12">
        <v>0</v>
      </c>
    </row>
    <row r="66" spans="2:9" ht="15" customHeight="1" x14ac:dyDescent="0.2">
      <c r="B66" t="s">
        <v>91</v>
      </c>
      <c r="C66" s="12">
        <v>36</v>
      </c>
      <c r="D66" s="8">
        <v>1.39</v>
      </c>
      <c r="E66" s="12">
        <v>19</v>
      </c>
      <c r="F66" s="8">
        <v>1.19</v>
      </c>
      <c r="G66" s="12">
        <v>17</v>
      </c>
      <c r="H66" s="8">
        <v>1.76</v>
      </c>
      <c r="I66" s="12">
        <v>0</v>
      </c>
    </row>
    <row r="67" spans="2:9" ht="15" customHeight="1" x14ac:dyDescent="0.2">
      <c r="B67" t="s">
        <v>123</v>
      </c>
      <c r="C67" s="12">
        <v>36</v>
      </c>
      <c r="D67" s="8">
        <v>1.39</v>
      </c>
      <c r="E67" s="12">
        <v>17</v>
      </c>
      <c r="F67" s="8">
        <v>1.06</v>
      </c>
      <c r="G67" s="12">
        <v>19</v>
      </c>
      <c r="H67" s="8">
        <v>1.97</v>
      </c>
      <c r="I67" s="12">
        <v>0</v>
      </c>
    </row>
    <row r="69" spans="2:9" ht="15" customHeight="1" x14ac:dyDescent="0.2">
      <c r="B69" t="s">
        <v>166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AFB0C-70D3-4FF2-879C-2E5D952454F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175</v>
      </c>
    </row>
    <row r="4" spans="2:9" ht="33" customHeight="1" x14ac:dyDescent="0.2">
      <c r="B4" t="s">
        <v>162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1</v>
      </c>
      <c r="D5" s="8">
        <v>0.05</v>
      </c>
      <c r="E5" s="12">
        <v>0</v>
      </c>
      <c r="F5" s="8">
        <v>0</v>
      </c>
      <c r="G5" s="12">
        <v>1</v>
      </c>
      <c r="H5" s="8">
        <v>0.1</v>
      </c>
      <c r="I5" s="12">
        <v>0</v>
      </c>
    </row>
    <row r="6" spans="2:9" ht="15" customHeight="1" x14ac:dyDescent="0.2">
      <c r="B6" t="s">
        <v>19</v>
      </c>
      <c r="C6" s="12">
        <v>341</v>
      </c>
      <c r="D6" s="8">
        <v>15.79</v>
      </c>
      <c r="E6" s="12">
        <v>142</v>
      </c>
      <c r="F6" s="8">
        <v>12.67</v>
      </c>
      <c r="G6" s="12">
        <v>199</v>
      </c>
      <c r="H6" s="8">
        <v>20.309999999999999</v>
      </c>
      <c r="I6" s="12">
        <v>0</v>
      </c>
    </row>
    <row r="7" spans="2:9" ht="15" customHeight="1" x14ac:dyDescent="0.2">
      <c r="B7" t="s">
        <v>20</v>
      </c>
      <c r="C7" s="12">
        <v>329</v>
      </c>
      <c r="D7" s="8">
        <v>15.24</v>
      </c>
      <c r="E7" s="12">
        <v>127</v>
      </c>
      <c r="F7" s="8">
        <v>11.33</v>
      </c>
      <c r="G7" s="12">
        <v>202</v>
      </c>
      <c r="H7" s="8">
        <v>20.61</v>
      </c>
      <c r="I7" s="12">
        <v>0</v>
      </c>
    </row>
    <row r="8" spans="2:9" ht="15" customHeight="1" x14ac:dyDescent="0.2">
      <c r="B8" t="s">
        <v>21</v>
      </c>
      <c r="C8" s="12">
        <v>2</v>
      </c>
      <c r="D8" s="8">
        <v>0.09</v>
      </c>
      <c r="E8" s="12">
        <v>0</v>
      </c>
      <c r="F8" s="8">
        <v>0</v>
      </c>
      <c r="G8" s="12">
        <v>1</v>
      </c>
      <c r="H8" s="8">
        <v>0.1</v>
      </c>
      <c r="I8" s="12">
        <v>0</v>
      </c>
    </row>
    <row r="9" spans="2:9" ht="15" customHeight="1" x14ac:dyDescent="0.2">
      <c r="B9" t="s">
        <v>22</v>
      </c>
      <c r="C9" s="12">
        <v>21</v>
      </c>
      <c r="D9" s="8">
        <v>0.97</v>
      </c>
      <c r="E9" s="12">
        <v>5</v>
      </c>
      <c r="F9" s="8">
        <v>0.45</v>
      </c>
      <c r="G9" s="12">
        <v>16</v>
      </c>
      <c r="H9" s="8">
        <v>1.63</v>
      </c>
      <c r="I9" s="12">
        <v>0</v>
      </c>
    </row>
    <row r="10" spans="2:9" ht="15" customHeight="1" x14ac:dyDescent="0.2">
      <c r="B10" t="s">
        <v>23</v>
      </c>
      <c r="C10" s="12">
        <v>33</v>
      </c>
      <c r="D10" s="8">
        <v>1.53</v>
      </c>
      <c r="E10" s="12">
        <v>12</v>
      </c>
      <c r="F10" s="8">
        <v>1.07</v>
      </c>
      <c r="G10" s="12">
        <v>21</v>
      </c>
      <c r="H10" s="8">
        <v>2.14</v>
      </c>
      <c r="I10" s="12">
        <v>0</v>
      </c>
    </row>
    <row r="11" spans="2:9" ht="15" customHeight="1" x14ac:dyDescent="0.2">
      <c r="B11" t="s">
        <v>24</v>
      </c>
      <c r="C11" s="12">
        <v>546</v>
      </c>
      <c r="D11" s="8">
        <v>25.29</v>
      </c>
      <c r="E11" s="12">
        <v>289</v>
      </c>
      <c r="F11" s="8">
        <v>25.78</v>
      </c>
      <c r="G11" s="12">
        <v>257</v>
      </c>
      <c r="H11" s="8">
        <v>26.22</v>
      </c>
      <c r="I11" s="12">
        <v>0</v>
      </c>
    </row>
    <row r="12" spans="2:9" ht="15" customHeight="1" x14ac:dyDescent="0.2">
      <c r="B12" t="s">
        <v>25</v>
      </c>
      <c r="C12" s="12">
        <v>13</v>
      </c>
      <c r="D12" s="8">
        <v>0.6</v>
      </c>
      <c r="E12" s="12">
        <v>9</v>
      </c>
      <c r="F12" s="8">
        <v>0.8</v>
      </c>
      <c r="G12" s="12">
        <v>4</v>
      </c>
      <c r="H12" s="8">
        <v>0.41</v>
      </c>
      <c r="I12" s="12">
        <v>0</v>
      </c>
    </row>
    <row r="13" spans="2:9" ht="15" customHeight="1" x14ac:dyDescent="0.2">
      <c r="B13" t="s">
        <v>26</v>
      </c>
      <c r="C13" s="12">
        <v>74</v>
      </c>
      <c r="D13" s="8">
        <v>3.43</v>
      </c>
      <c r="E13" s="12">
        <v>23</v>
      </c>
      <c r="F13" s="8">
        <v>2.0499999999999998</v>
      </c>
      <c r="G13" s="12">
        <v>50</v>
      </c>
      <c r="H13" s="8">
        <v>5.0999999999999996</v>
      </c>
      <c r="I13" s="12">
        <v>0</v>
      </c>
    </row>
    <row r="14" spans="2:9" ht="15" customHeight="1" x14ac:dyDescent="0.2">
      <c r="B14" t="s">
        <v>27</v>
      </c>
      <c r="C14" s="12">
        <v>96</v>
      </c>
      <c r="D14" s="8">
        <v>4.45</v>
      </c>
      <c r="E14" s="12">
        <v>48</v>
      </c>
      <c r="F14" s="8">
        <v>4.28</v>
      </c>
      <c r="G14" s="12">
        <v>48</v>
      </c>
      <c r="H14" s="8">
        <v>4.9000000000000004</v>
      </c>
      <c r="I14" s="12">
        <v>0</v>
      </c>
    </row>
    <row r="15" spans="2:9" ht="15" customHeight="1" x14ac:dyDescent="0.2">
      <c r="B15" t="s">
        <v>28</v>
      </c>
      <c r="C15" s="12">
        <v>207</v>
      </c>
      <c r="D15" s="8">
        <v>9.59</v>
      </c>
      <c r="E15" s="12">
        <v>145</v>
      </c>
      <c r="F15" s="8">
        <v>12.93</v>
      </c>
      <c r="G15" s="12">
        <v>61</v>
      </c>
      <c r="H15" s="8">
        <v>6.22</v>
      </c>
      <c r="I15" s="12">
        <v>0</v>
      </c>
    </row>
    <row r="16" spans="2:9" ht="15" customHeight="1" x14ac:dyDescent="0.2">
      <c r="B16" t="s">
        <v>29</v>
      </c>
      <c r="C16" s="12">
        <v>254</v>
      </c>
      <c r="D16" s="8">
        <v>11.76</v>
      </c>
      <c r="E16" s="12">
        <v>211</v>
      </c>
      <c r="F16" s="8">
        <v>18.82</v>
      </c>
      <c r="G16" s="12">
        <v>41</v>
      </c>
      <c r="H16" s="8">
        <v>4.18</v>
      </c>
      <c r="I16" s="12">
        <v>1</v>
      </c>
    </row>
    <row r="17" spans="2:9" ht="15" customHeight="1" x14ac:dyDescent="0.2">
      <c r="B17" t="s">
        <v>30</v>
      </c>
      <c r="C17" s="12">
        <v>83</v>
      </c>
      <c r="D17" s="8">
        <v>3.84</v>
      </c>
      <c r="E17" s="12">
        <v>39</v>
      </c>
      <c r="F17" s="8">
        <v>3.48</v>
      </c>
      <c r="G17" s="12">
        <v>19</v>
      </c>
      <c r="H17" s="8">
        <v>1.94</v>
      </c>
      <c r="I17" s="12">
        <v>0</v>
      </c>
    </row>
    <row r="18" spans="2:9" ht="15" customHeight="1" x14ac:dyDescent="0.2">
      <c r="B18" t="s">
        <v>31</v>
      </c>
      <c r="C18" s="12">
        <v>93</v>
      </c>
      <c r="D18" s="8">
        <v>4.3099999999999996</v>
      </c>
      <c r="E18" s="12">
        <v>42</v>
      </c>
      <c r="F18" s="8">
        <v>3.75</v>
      </c>
      <c r="G18" s="12">
        <v>25</v>
      </c>
      <c r="H18" s="8">
        <v>2.5499999999999998</v>
      </c>
      <c r="I18" s="12">
        <v>0</v>
      </c>
    </row>
    <row r="19" spans="2:9" ht="15" customHeight="1" x14ac:dyDescent="0.2">
      <c r="B19" t="s">
        <v>32</v>
      </c>
      <c r="C19" s="12">
        <v>66</v>
      </c>
      <c r="D19" s="8">
        <v>3.06</v>
      </c>
      <c r="E19" s="12">
        <v>29</v>
      </c>
      <c r="F19" s="8">
        <v>2.59</v>
      </c>
      <c r="G19" s="12">
        <v>35</v>
      </c>
      <c r="H19" s="8">
        <v>3.57</v>
      </c>
      <c r="I19" s="12">
        <v>1</v>
      </c>
    </row>
    <row r="20" spans="2:9" ht="15" customHeight="1" x14ac:dyDescent="0.2">
      <c r="B20" s="9" t="s">
        <v>163</v>
      </c>
      <c r="C20" s="12">
        <f>SUM(LTBL_18210[総数／事業所数])</f>
        <v>2159</v>
      </c>
      <c r="E20" s="12">
        <f>SUBTOTAL(109,LTBL_18210[個人／事業所数])</f>
        <v>1121</v>
      </c>
      <c r="G20" s="12">
        <f>SUBTOTAL(109,LTBL_18210[法人／事業所数])</f>
        <v>980</v>
      </c>
      <c r="I20" s="12">
        <f>SUBTOTAL(109,LTBL_18210[法人以外の団体／事業所数])</f>
        <v>2</v>
      </c>
    </row>
    <row r="21" spans="2:9" ht="15" customHeight="1" x14ac:dyDescent="0.2">
      <c r="E21" s="11">
        <f>LTBL_18210[[#Totals],[個人／事業所数]]/LTBL_18210[[#Totals],[総数／事業所数]]</f>
        <v>0.51922186197313569</v>
      </c>
      <c r="G21" s="11">
        <f>LTBL_18210[[#Totals],[法人／事業所数]]/LTBL_18210[[#Totals],[総数／事業所数]]</f>
        <v>0.45391384900416859</v>
      </c>
      <c r="I21" s="11">
        <f>LTBL_18210[[#Totals],[法人以外の団体／事業所数]]/LTBL_18210[[#Totals],[総数／事業所数]]</f>
        <v>9.2635479388605835E-4</v>
      </c>
    </row>
    <row r="23" spans="2:9" ht="33" customHeight="1" x14ac:dyDescent="0.2">
      <c r="B23" t="s">
        <v>164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57</v>
      </c>
      <c r="C24" s="12">
        <v>225</v>
      </c>
      <c r="D24" s="8">
        <v>10.42</v>
      </c>
      <c r="E24" s="12">
        <v>201</v>
      </c>
      <c r="F24" s="8">
        <v>17.93</v>
      </c>
      <c r="G24" s="12">
        <v>24</v>
      </c>
      <c r="H24" s="8">
        <v>2.4500000000000002</v>
      </c>
      <c r="I24" s="12">
        <v>0</v>
      </c>
    </row>
    <row r="25" spans="2:9" ht="15" customHeight="1" x14ac:dyDescent="0.2">
      <c r="B25" t="s">
        <v>51</v>
      </c>
      <c r="C25" s="12">
        <v>176</v>
      </c>
      <c r="D25" s="8">
        <v>8.15</v>
      </c>
      <c r="E25" s="12">
        <v>87</v>
      </c>
      <c r="F25" s="8">
        <v>7.76</v>
      </c>
      <c r="G25" s="12">
        <v>89</v>
      </c>
      <c r="H25" s="8">
        <v>9.08</v>
      </c>
      <c r="I25" s="12">
        <v>0</v>
      </c>
    </row>
    <row r="26" spans="2:9" ht="15" customHeight="1" x14ac:dyDescent="0.2">
      <c r="B26" t="s">
        <v>56</v>
      </c>
      <c r="C26" s="12">
        <v>173</v>
      </c>
      <c r="D26" s="8">
        <v>8.01</v>
      </c>
      <c r="E26" s="12">
        <v>134</v>
      </c>
      <c r="F26" s="8">
        <v>11.95</v>
      </c>
      <c r="G26" s="12">
        <v>39</v>
      </c>
      <c r="H26" s="8">
        <v>3.98</v>
      </c>
      <c r="I26" s="12">
        <v>0</v>
      </c>
    </row>
    <row r="27" spans="2:9" ht="15" customHeight="1" x14ac:dyDescent="0.2">
      <c r="B27" t="s">
        <v>41</v>
      </c>
      <c r="C27" s="12">
        <v>156</v>
      </c>
      <c r="D27" s="8">
        <v>7.23</v>
      </c>
      <c r="E27" s="12">
        <v>55</v>
      </c>
      <c r="F27" s="8">
        <v>4.91</v>
      </c>
      <c r="G27" s="12">
        <v>101</v>
      </c>
      <c r="H27" s="8">
        <v>10.31</v>
      </c>
      <c r="I27" s="12">
        <v>0</v>
      </c>
    </row>
    <row r="28" spans="2:9" ht="15" customHeight="1" x14ac:dyDescent="0.2">
      <c r="B28" t="s">
        <v>44</v>
      </c>
      <c r="C28" s="12">
        <v>136</v>
      </c>
      <c r="D28" s="8">
        <v>6.3</v>
      </c>
      <c r="E28" s="12">
        <v>60</v>
      </c>
      <c r="F28" s="8">
        <v>5.35</v>
      </c>
      <c r="G28" s="12">
        <v>76</v>
      </c>
      <c r="H28" s="8">
        <v>7.76</v>
      </c>
      <c r="I28" s="12">
        <v>0</v>
      </c>
    </row>
    <row r="29" spans="2:9" ht="15" customHeight="1" x14ac:dyDescent="0.2">
      <c r="B29" t="s">
        <v>49</v>
      </c>
      <c r="C29" s="12">
        <v>130</v>
      </c>
      <c r="D29" s="8">
        <v>6.02</v>
      </c>
      <c r="E29" s="12">
        <v>94</v>
      </c>
      <c r="F29" s="8">
        <v>8.39</v>
      </c>
      <c r="G29" s="12">
        <v>36</v>
      </c>
      <c r="H29" s="8">
        <v>3.67</v>
      </c>
      <c r="I29" s="12">
        <v>0</v>
      </c>
    </row>
    <row r="30" spans="2:9" ht="15" customHeight="1" x14ac:dyDescent="0.2">
      <c r="B30" t="s">
        <v>42</v>
      </c>
      <c r="C30" s="12">
        <v>106</v>
      </c>
      <c r="D30" s="8">
        <v>4.91</v>
      </c>
      <c r="E30" s="12">
        <v>61</v>
      </c>
      <c r="F30" s="8">
        <v>5.44</v>
      </c>
      <c r="G30" s="12">
        <v>45</v>
      </c>
      <c r="H30" s="8">
        <v>4.59</v>
      </c>
      <c r="I30" s="12">
        <v>0</v>
      </c>
    </row>
    <row r="31" spans="2:9" ht="15" customHeight="1" x14ac:dyDescent="0.2">
      <c r="B31" t="s">
        <v>58</v>
      </c>
      <c r="C31" s="12">
        <v>83</v>
      </c>
      <c r="D31" s="8">
        <v>3.84</v>
      </c>
      <c r="E31" s="12">
        <v>39</v>
      </c>
      <c r="F31" s="8">
        <v>3.48</v>
      </c>
      <c r="G31" s="12">
        <v>19</v>
      </c>
      <c r="H31" s="8">
        <v>1.94</v>
      </c>
      <c r="I31" s="12">
        <v>0</v>
      </c>
    </row>
    <row r="32" spans="2:9" ht="15" customHeight="1" x14ac:dyDescent="0.2">
      <c r="B32" t="s">
        <v>43</v>
      </c>
      <c r="C32" s="12">
        <v>79</v>
      </c>
      <c r="D32" s="8">
        <v>3.66</v>
      </c>
      <c r="E32" s="12">
        <v>26</v>
      </c>
      <c r="F32" s="8">
        <v>2.3199999999999998</v>
      </c>
      <c r="G32" s="12">
        <v>53</v>
      </c>
      <c r="H32" s="8">
        <v>5.41</v>
      </c>
      <c r="I32" s="12">
        <v>0</v>
      </c>
    </row>
    <row r="33" spans="2:9" ht="15" customHeight="1" x14ac:dyDescent="0.2">
      <c r="B33" t="s">
        <v>48</v>
      </c>
      <c r="C33" s="12">
        <v>64</v>
      </c>
      <c r="D33" s="8">
        <v>2.96</v>
      </c>
      <c r="E33" s="12">
        <v>42</v>
      </c>
      <c r="F33" s="8">
        <v>3.75</v>
      </c>
      <c r="G33" s="12">
        <v>22</v>
      </c>
      <c r="H33" s="8">
        <v>2.2400000000000002</v>
      </c>
      <c r="I33" s="12">
        <v>0</v>
      </c>
    </row>
    <row r="34" spans="2:9" ht="15" customHeight="1" x14ac:dyDescent="0.2">
      <c r="B34" t="s">
        <v>50</v>
      </c>
      <c r="C34" s="12">
        <v>64</v>
      </c>
      <c r="D34" s="8">
        <v>2.96</v>
      </c>
      <c r="E34" s="12">
        <v>34</v>
      </c>
      <c r="F34" s="8">
        <v>3.03</v>
      </c>
      <c r="G34" s="12">
        <v>30</v>
      </c>
      <c r="H34" s="8">
        <v>3.06</v>
      </c>
      <c r="I34" s="12">
        <v>0</v>
      </c>
    </row>
    <row r="35" spans="2:9" ht="15" customHeight="1" x14ac:dyDescent="0.2">
      <c r="B35" t="s">
        <v>54</v>
      </c>
      <c r="C35" s="12">
        <v>52</v>
      </c>
      <c r="D35" s="8">
        <v>2.41</v>
      </c>
      <c r="E35" s="12">
        <v>14</v>
      </c>
      <c r="F35" s="8">
        <v>1.25</v>
      </c>
      <c r="G35" s="12">
        <v>38</v>
      </c>
      <c r="H35" s="8">
        <v>3.88</v>
      </c>
      <c r="I35" s="12">
        <v>0</v>
      </c>
    </row>
    <row r="36" spans="2:9" ht="15" customHeight="1" x14ac:dyDescent="0.2">
      <c r="B36" t="s">
        <v>52</v>
      </c>
      <c r="C36" s="12">
        <v>49</v>
      </c>
      <c r="D36" s="8">
        <v>2.27</v>
      </c>
      <c r="E36" s="12">
        <v>13</v>
      </c>
      <c r="F36" s="8">
        <v>1.1599999999999999</v>
      </c>
      <c r="G36" s="12">
        <v>35</v>
      </c>
      <c r="H36" s="8">
        <v>3.57</v>
      </c>
      <c r="I36" s="12">
        <v>0</v>
      </c>
    </row>
    <row r="37" spans="2:9" ht="15" customHeight="1" x14ac:dyDescent="0.2">
      <c r="B37" t="s">
        <v>60</v>
      </c>
      <c r="C37" s="12">
        <v>49</v>
      </c>
      <c r="D37" s="8">
        <v>2.27</v>
      </c>
      <c r="E37" s="12">
        <v>0</v>
      </c>
      <c r="F37" s="8">
        <v>0</v>
      </c>
      <c r="G37" s="12">
        <v>23</v>
      </c>
      <c r="H37" s="8">
        <v>2.35</v>
      </c>
      <c r="I37" s="12">
        <v>0</v>
      </c>
    </row>
    <row r="38" spans="2:9" ht="15" customHeight="1" x14ac:dyDescent="0.2">
      <c r="B38" t="s">
        <v>53</v>
      </c>
      <c r="C38" s="12">
        <v>44</v>
      </c>
      <c r="D38" s="8">
        <v>2.04</v>
      </c>
      <c r="E38" s="12">
        <v>34</v>
      </c>
      <c r="F38" s="8">
        <v>3.03</v>
      </c>
      <c r="G38" s="12">
        <v>10</v>
      </c>
      <c r="H38" s="8">
        <v>1.02</v>
      </c>
      <c r="I38" s="12">
        <v>0</v>
      </c>
    </row>
    <row r="39" spans="2:9" ht="15" customHeight="1" x14ac:dyDescent="0.2">
      <c r="B39" t="s">
        <v>59</v>
      </c>
      <c r="C39" s="12">
        <v>44</v>
      </c>
      <c r="D39" s="8">
        <v>2.04</v>
      </c>
      <c r="E39" s="12">
        <v>42</v>
      </c>
      <c r="F39" s="8">
        <v>3.75</v>
      </c>
      <c r="G39" s="12">
        <v>2</v>
      </c>
      <c r="H39" s="8">
        <v>0.2</v>
      </c>
      <c r="I39" s="12">
        <v>0</v>
      </c>
    </row>
    <row r="40" spans="2:9" ht="15" customHeight="1" x14ac:dyDescent="0.2">
      <c r="B40" t="s">
        <v>70</v>
      </c>
      <c r="C40" s="12">
        <v>36</v>
      </c>
      <c r="D40" s="8">
        <v>1.67</v>
      </c>
      <c r="E40" s="12">
        <v>15</v>
      </c>
      <c r="F40" s="8">
        <v>1.34</v>
      </c>
      <c r="G40" s="12">
        <v>21</v>
      </c>
      <c r="H40" s="8">
        <v>2.14</v>
      </c>
      <c r="I40" s="12">
        <v>0</v>
      </c>
    </row>
    <row r="41" spans="2:9" ht="15" customHeight="1" x14ac:dyDescent="0.2">
      <c r="B41" t="s">
        <v>73</v>
      </c>
      <c r="C41" s="12">
        <v>33</v>
      </c>
      <c r="D41" s="8">
        <v>1.53</v>
      </c>
      <c r="E41" s="12">
        <v>7</v>
      </c>
      <c r="F41" s="8">
        <v>0.62</v>
      </c>
      <c r="G41" s="12">
        <v>26</v>
      </c>
      <c r="H41" s="8">
        <v>2.65</v>
      </c>
      <c r="I41" s="12">
        <v>0</v>
      </c>
    </row>
    <row r="42" spans="2:9" ht="15" customHeight="1" x14ac:dyDescent="0.2">
      <c r="B42" t="s">
        <v>77</v>
      </c>
      <c r="C42" s="12">
        <v>27</v>
      </c>
      <c r="D42" s="8">
        <v>1.25</v>
      </c>
      <c r="E42" s="12">
        <v>14</v>
      </c>
      <c r="F42" s="8">
        <v>1.25</v>
      </c>
      <c r="G42" s="12">
        <v>13</v>
      </c>
      <c r="H42" s="8">
        <v>1.33</v>
      </c>
      <c r="I42" s="12">
        <v>0</v>
      </c>
    </row>
    <row r="43" spans="2:9" ht="15" customHeight="1" x14ac:dyDescent="0.2">
      <c r="B43" t="s">
        <v>47</v>
      </c>
      <c r="C43" s="12">
        <v>22</v>
      </c>
      <c r="D43" s="8">
        <v>1.02</v>
      </c>
      <c r="E43" s="12">
        <v>8</v>
      </c>
      <c r="F43" s="8">
        <v>0.71</v>
      </c>
      <c r="G43" s="12">
        <v>14</v>
      </c>
      <c r="H43" s="8">
        <v>1.43</v>
      </c>
      <c r="I43" s="12">
        <v>0</v>
      </c>
    </row>
    <row r="46" spans="2:9" ht="33" customHeight="1" x14ac:dyDescent="0.2">
      <c r="B46" t="s">
        <v>165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106</v>
      </c>
      <c r="C47" s="12">
        <v>117</v>
      </c>
      <c r="D47" s="8">
        <v>5.42</v>
      </c>
      <c r="E47" s="12">
        <v>104</v>
      </c>
      <c r="F47" s="8">
        <v>9.2799999999999994</v>
      </c>
      <c r="G47" s="12">
        <v>13</v>
      </c>
      <c r="H47" s="8">
        <v>1.33</v>
      </c>
      <c r="I47" s="12">
        <v>0</v>
      </c>
    </row>
    <row r="48" spans="2:9" ht="15" customHeight="1" x14ac:dyDescent="0.2">
      <c r="B48" t="s">
        <v>105</v>
      </c>
      <c r="C48" s="12">
        <v>79</v>
      </c>
      <c r="D48" s="8">
        <v>3.66</v>
      </c>
      <c r="E48" s="12">
        <v>79</v>
      </c>
      <c r="F48" s="8">
        <v>7.05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89</v>
      </c>
      <c r="C49" s="12">
        <v>68</v>
      </c>
      <c r="D49" s="8">
        <v>3.15</v>
      </c>
      <c r="E49" s="12">
        <v>16</v>
      </c>
      <c r="F49" s="8">
        <v>1.43</v>
      </c>
      <c r="G49" s="12">
        <v>52</v>
      </c>
      <c r="H49" s="8">
        <v>5.31</v>
      </c>
      <c r="I49" s="12">
        <v>0</v>
      </c>
    </row>
    <row r="50" spans="2:9" ht="15" customHeight="1" x14ac:dyDescent="0.2">
      <c r="B50" t="s">
        <v>123</v>
      </c>
      <c r="C50" s="12">
        <v>68</v>
      </c>
      <c r="D50" s="8">
        <v>3.15</v>
      </c>
      <c r="E50" s="12">
        <v>39</v>
      </c>
      <c r="F50" s="8">
        <v>3.48</v>
      </c>
      <c r="G50" s="12">
        <v>29</v>
      </c>
      <c r="H50" s="8">
        <v>2.96</v>
      </c>
      <c r="I50" s="12">
        <v>0</v>
      </c>
    </row>
    <row r="51" spans="2:9" ht="15" customHeight="1" x14ac:dyDescent="0.2">
      <c r="B51" t="s">
        <v>94</v>
      </c>
      <c r="C51" s="12">
        <v>56</v>
      </c>
      <c r="D51" s="8">
        <v>2.59</v>
      </c>
      <c r="E51" s="12">
        <v>43</v>
      </c>
      <c r="F51" s="8">
        <v>3.84</v>
      </c>
      <c r="G51" s="12">
        <v>13</v>
      </c>
      <c r="H51" s="8">
        <v>1.33</v>
      </c>
      <c r="I51" s="12">
        <v>0</v>
      </c>
    </row>
    <row r="52" spans="2:9" ht="15" customHeight="1" x14ac:dyDescent="0.2">
      <c r="B52" t="s">
        <v>121</v>
      </c>
      <c r="C52" s="12">
        <v>50</v>
      </c>
      <c r="D52" s="8">
        <v>2.3199999999999998</v>
      </c>
      <c r="E52" s="12">
        <v>19</v>
      </c>
      <c r="F52" s="8">
        <v>1.69</v>
      </c>
      <c r="G52" s="12">
        <v>31</v>
      </c>
      <c r="H52" s="8">
        <v>3.16</v>
      </c>
      <c r="I52" s="12">
        <v>0</v>
      </c>
    </row>
    <row r="53" spans="2:9" ht="15" customHeight="1" x14ac:dyDescent="0.2">
      <c r="B53" t="s">
        <v>90</v>
      </c>
      <c r="C53" s="12">
        <v>42</v>
      </c>
      <c r="D53" s="8">
        <v>1.95</v>
      </c>
      <c r="E53" s="12">
        <v>16</v>
      </c>
      <c r="F53" s="8">
        <v>1.43</v>
      </c>
      <c r="G53" s="12">
        <v>26</v>
      </c>
      <c r="H53" s="8">
        <v>2.65</v>
      </c>
      <c r="I53" s="12">
        <v>0</v>
      </c>
    </row>
    <row r="54" spans="2:9" ht="15" customHeight="1" x14ac:dyDescent="0.2">
      <c r="B54" t="s">
        <v>104</v>
      </c>
      <c r="C54" s="12">
        <v>42</v>
      </c>
      <c r="D54" s="8">
        <v>1.95</v>
      </c>
      <c r="E54" s="12">
        <v>39</v>
      </c>
      <c r="F54" s="8">
        <v>3.48</v>
      </c>
      <c r="G54" s="12">
        <v>3</v>
      </c>
      <c r="H54" s="8">
        <v>0.31</v>
      </c>
      <c r="I54" s="12">
        <v>0</v>
      </c>
    </row>
    <row r="55" spans="2:9" ht="15" customHeight="1" x14ac:dyDescent="0.2">
      <c r="B55" t="s">
        <v>92</v>
      </c>
      <c r="C55" s="12">
        <v>41</v>
      </c>
      <c r="D55" s="8">
        <v>1.9</v>
      </c>
      <c r="E55" s="12">
        <v>13</v>
      </c>
      <c r="F55" s="8">
        <v>1.1599999999999999</v>
      </c>
      <c r="G55" s="12">
        <v>28</v>
      </c>
      <c r="H55" s="8">
        <v>2.86</v>
      </c>
      <c r="I55" s="12">
        <v>0</v>
      </c>
    </row>
    <row r="56" spans="2:9" ht="15" customHeight="1" x14ac:dyDescent="0.2">
      <c r="B56" t="s">
        <v>101</v>
      </c>
      <c r="C56" s="12">
        <v>41</v>
      </c>
      <c r="D56" s="8">
        <v>1.9</v>
      </c>
      <c r="E56" s="12">
        <v>27</v>
      </c>
      <c r="F56" s="8">
        <v>2.41</v>
      </c>
      <c r="G56" s="12">
        <v>14</v>
      </c>
      <c r="H56" s="8">
        <v>1.43</v>
      </c>
      <c r="I56" s="12">
        <v>0</v>
      </c>
    </row>
    <row r="57" spans="2:9" ht="15" customHeight="1" x14ac:dyDescent="0.2">
      <c r="B57" t="s">
        <v>95</v>
      </c>
      <c r="C57" s="12">
        <v>34</v>
      </c>
      <c r="D57" s="8">
        <v>1.57</v>
      </c>
      <c r="E57" s="12">
        <v>13</v>
      </c>
      <c r="F57" s="8">
        <v>1.1599999999999999</v>
      </c>
      <c r="G57" s="12">
        <v>21</v>
      </c>
      <c r="H57" s="8">
        <v>2.14</v>
      </c>
      <c r="I57" s="12">
        <v>0</v>
      </c>
    </row>
    <row r="58" spans="2:9" ht="15" customHeight="1" x14ac:dyDescent="0.2">
      <c r="B58" t="s">
        <v>107</v>
      </c>
      <c r="C58" s="12">
        <v>34</v>
      </c>
      <c r="D58" s="8">
        <v>1.57</v>
      </c>
      <c r="E58" s="12">
        <v>25</v>
      </c>
      <c r="F58" s="8">
        <v>2.23</v>
      </c>
      <c r="G58" s="12">
        <v>9</v>
      </c>
      <c r="H58" s="8">
        <v>0.92</v>
      </c>
      <c r="I58" s="12">
        <v>0</v>
      </c>
    </row>
    <row r="59" spans="2:9" ht="15" customHeight="1" x14ac:dyDescent="0.2">
      <c r="B59" t="s">
        <v>96</v>
      </c>
      <c r="C59" s="12">
        <v>33</v>
      </c>
      <c r="D59" s="8">
        <v>1.53</v>
      </c>
      <c r="E59" s="12">
        <v>11</v>
      </c>
      <c r="F59" s="8">
        <v>0.98</v>
      </c>
      <c r="G59" s="12">
        <v>22</v>
      </c>
      <c r="H59" s="8">
        <v>2.2400000000000002</v>
      </c>
      <c r="I59" s="12">
        <v>0</v>
      </c>
    </row>
    <row r="60" spans="2:9" ht="15" customHeight="1" x14ac:dyDescent="0.2">
      <c r="B60" t="s">
        <v>99</v>
      </c>
      <c r="C60" s="12">
        <v>33</v>
      </c>
      <c r="D60" s="8">
        <v>1.53</v>
      </c>
      <c r="E60" s="12">
        <v>9</v>
      </c>
      <c r="F60" s="8">
        <v>0.8</v>
      </c>
      <c r="G60" s="12">
        <v>24</v>
      </c>
      <c r="H60" s="8">
        <v>2.4500000000000002</v>
      </c>
      <c r="I60" s="12">
        <v>0</v>
      </c>
    </row>
    <row r="61" spans="2:9" ht="15" customHeight="1" x14ac:dyDescent="0.2">
      <c r="B61" t="s">
        <v>97</v>
      </c>
      <c r="C61" s="12">
        <v>32</v>
      </c>
      <c r="D61" s="8">
        <v>1.48</v>
      </c>
      <c r="E61" s="12">
        <v>25</v>
      </c>
      <c r="F61" s="8">
        <v>2.23</v>
      </c>
      <c r="G61" s="12">
        <v>7</v>
      </c>
      <c r="H61" s="8">
        <v>0.71</v>
      </c>
      <c r="I61" s="12">
        <v>0</v>
      </c>
    </row>
    <row r="62" spans="2:9" ht="15" customHeight="1" x14ac:dyDescent="0.2">
      <c r="B62" t="s">
        <v>108</v>
      </c>
      <c r="C62" s="12">
        <v>32</v>
      </c>
      <c r="D62" s="8">
        <v>1.48</v>
      </c>
      <c r="E62" s="12">
        <v>32</v>
      </c>
      <c r="F62" s="8">
        <v>2.85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109</v>
      </c>
      <c r="C63" s="12">
        <v>29</v>
      </c>
      <c r="D63" s="8">
        <v>1.34</v>
      </c>
      <c r="E63" s="12">
        <v>15</v>
      </c>
      <c r="F63" s="8">
        <v>1.34</v>
      </c>
      <c r="G63" s="12">
        <v>14</v>
      </c>
      <c r="H63" s="8">
        <v>1.43</v>
      </c>
      <c r="I63" s="12">
        <v>0</v>
      </c>
    </row>
    <row r="64" spans="2:9" ht="15" customHeight="1" x14ac:dyDescent="0.2">
      <c r="B64" t="s">
        <v>120</v>
      </c>
      <c r="C64" s="12">
        <v>29</v>
      </c>
      <c r="D64" s="8">
        <v>1.34</v>
      </c>
      <c r="E64" s="12">
        <v>22</v>
      </c>
      <c r="F64" s="8">
        <v>1.96</v>
      </c>
      <c r="G64" s="12">
        <v>7</v>
      </c>
      <c r="H64" s="8">
        <v>0.71</v>
      </c>
      <c r="I64" s="12">
        <v>0</v>
      </c>
    </row>
    <row r="65" spans="2:9" ht="15" customHeight="1" x14ac:dyDescent="0.2">
      <c r="B65" t="s">
        <v>113</v>
      </c>
      <c r="C65" s="12">
        <v>28</v>
      </c>
      <c r="D65" s="8">
        <v>1.3</v>
      </c>
      <c r="E65" s="12">
        <v>18</v>
      </c>
      <c r="F65" s="8">
        <v>1.61</v>
      </c>
      <c r="G65" s="12">
        <v>10</v>
      </c>
      <c r="H65" s="8">
        <v>1.02</v>
      </c>
      <c r="I65" s="12">
        <v>0</v>
      </c>
    </row>
    <row r="66" spans="2:9" ht="15" customHeight="1" x14ac:dyDescent="0.2">
      <c r="B66" t="s">
        <v>134</v>
      </c>
      <c r="C66" s="12">
        <v>28</v>
      </c>
      <c r="D66" s="8">
        <v>1.3</v>
      </c>
      <c r="E66" s="12">
        <v>0</v>
      </c>
      <c r="F66" s="8">
        <v>0</v>
      </c>
      <c r="G66" s="12">
        <v>2</v>
      </c>
      <c r="H66" s="8">
        <v>0.2</v>
      </c>
      <c r="I66" s="12">
        <v>0</v>
      </c>
    </row>
    <row r="68" spans="2:9" ht="15" customHeight="1" x14ac:dyDescent="0.2">
      <c r="B68" t="s">
        <v>166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D0925-A432-4628-AEEA-359B48BC7198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176</v>
      </c>
    </row>
    <row r="4" spans="2:9" ht="33" customHeight="1" x14ac:dyDescent="0.2">
      <c r="B4" t="s">
        <v>162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86</v>
      </c>
      <c r="D6" s="8">
        <v>18.61</v>
      </c>
      <c r="E6" s="12">
        <v>40</v>
      </c>
      <c r="F6" s="8">
        <v>13.89</v>
      </c>
      <c r="G6" s="12">
        <v>46</v>
      </c>
      <c r="H6" s="8">
        <v>29.68</v>
      </c>
      <c r="I6" s="12">
        <v>0</v>
      </c>
    </row>
    <row r="7" spans="2:9" ht="15" customHeight="1" x14ac:dyDescent="0.2">
      <c r="B7" t="s">
        <v>20</v>
      </c>
      <c r="C7" s="12">
        <v>81</v>
      </c>
      <c r="D7" s="8">
        <v>17.53</v>
      </c>
      <c r="E7" s="12">
        <v>44</v>
      </c>
      <c r="F7" s="8">
        <v>15.28</v>
      </c>
      <c r="G7" s="12">
        <v>37</v>
      </c>
      <c r="H7" s="8">
        <v>23.87</v>
      </c>
      <c r="I7" s="12">
        <v>0</v>
      </c>
    </row>
    <row r="8" spans="2:9" ht="15" customHeight="1" x14ac:dyDescent="0.2">
      <c r="B8" t="s">
        <v>21</v>
      </c>
      <c r="C8" s="12">
        <v>1</v>
      </c>
      <c r="D8" s="8">
        <v>0.22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22</v>
      </c>
      <c r="C9" s="12">
        <v>2</v>
      </c>
      <c r="D9" s="8">
        <v>0.43</v>
      </c>
      <c r="E9" s="12">
        <v>0</v>
      </c>
      <c r="F9" s="8">
        <v>0</v>
      </c>
      <c r="G9" s="12">
        <v>2</v>
      </c>
      <c r="H9" s="8">
        <v>1.29</v>
      </c>
      <c r="I9" s="12">
        <v>0</v>
      </c>
    </row>
    <row r="10" spans="2:9" ht="15" customHeight="1" x14ac:dyDescent="0.2">
      <c r="B10" t="s">
        <v>23</v>
      </c>
      <c r="C10" s="12">
        <v>8</v>
      </c>
      <c r="D10" s="8">
        <v>1.73</v>
      </c>
      <c r="E10" s="12">
        <v>2</v>
      </c>
      <c r="F10" s="8">
        <v>0.69</v>
      </c>
      <c r="G10" s="12">
        <v>6</v>
      </c>
      <c r="H10" s="8">
        <v>3.87</v>
      </c>
      <c r="I10" s="12">
        <v>0</v>
      </c>
    </row>
    <row r="11" spans="2:9" ht="15" customHeight="1" x14ac:dyDescent="0.2">
      <c r="B11" t="s">
        <v>24</v>
      </c>
      <c r="C11" s="12">
        <v>79</v>
      </c>
      <c r="D11" s="8">
        <v>17.100000000000001</v>
      </c>
      <c r="E11" s="12">
        <v>56</v>
      </c>
      <c r="F11" s="8">
        <v>19.440000000000001</v>
      </c>
      <c r="G11" s="12">
        <v>23</v>
      </c>
      <c r="H11" s="8">
        <v>14.84</v>
      </c>
      <c r="I11" s="12">
        <v>0</v>
      </c>
    </row>
    <row r="12" spans="2:9" ht="15" customHeight="1" x14ac:dyDescent="0.2">
      <c r="B12" t="s">
        <v>25</v>
      </c>
      <c r="C12" s="12">
        <v>2</v>
      </c>
      <c r="D12" s="8">
        <v>0.43</v>
      </c>
      <c r="E12" s="12">
        <v>1</v>
      </c>
      <c r="F12" s="8">
        <v>0.35</v>
      </c>
      <c r="G12" s="12">
        <v>1</v>
      </c>
      <c r="H12" s="8">
        <v>0.65</v>
      </c>
      <c r="I12" s="12">
        <v>0</v>
      </c>
    </row>
    <row r="13" spans="2:9" ht="15" customHeight="1" x14ac:dyDescent="0.2">
      <c r="B13" t="s">
        <v>26</v>
      </c>
      <c r="C13" s="12">
        <v>35</v>
      </c>
      <c r="D13" s="8">
        <v>7.58</v>
      </c>
      <c r="E13" s="12">
        <v>27</v>
      </c>
      <c r="F13" s="8">
        <v>9.3800000000000008</v>
      </c>
      <c r="G13" s="12">
        <v>8</v>
      </c>
      <c r="H13" s="8">
        <v>5.16</v>
      </c>
      <c r="I13" s="12">
        <v>0</v>
      </c>
    </row>
    <row r="14" spans="2:9" ht="15" customHeight="1" x14ac:dyDescent="0.2">
      <c r="B14" t="s">
        <v>27</v>
      </c>
      <c r="C14" s="12">
        <v>18</v>
      </c>
      <c r="D14" s="8">
        <v>3.9</v>
      </c>
      <c r="E14" s="12">
        <v>10</v>
      </c>
      <c r="F14" s="8">
        <v>3.47</v>
      </c>
      <c r="G14" s="12">
        <v>7</v>
      </c>
      <c r="H14" s="8">
        <v>4.5199999999999996</v>
      </c>
      <c r="I14" s="12">
        <v>0</v>
      </c>
    </row>
    <row r="15" spans="2:9" ht="15" customHeight="1" x14ac:dyDescent="0.2">
      <c r="B15" t="s">
        <v>28</v>
      </c>
      <c r="C15" s="12">
        <v>39</v>
      </c>
      <c r="D15" s="8">
        <v>8.44</v>
      </c>
      <c r="E15" s="12">
        <v>26</v>
      </c>
      <c r="F15" s="8">
        <v>9.0299999999999994</v>
      </c>
      <c r="G15" s="12">
        <v>13</v>
      </c>
      <c r="H15" s="8">
        <v>8.39</v>
      </c>
      <c r="I15" s="12">
        <v>0</v>
      </c>
    </row>
    <row r="16" spans="2:9" ht="15" customHeight="1" x14ac:dyDescent="0.2">
      <c r="B16" t="s">
        <v>29</v>
      </c>
      <c r="C16" s="12">
        <v>56</v>
      </c>
      <c r="D16" s="8">
        <v>12.12</v>
      </c>
      <c r="E16" s="12">
        <v>51</v>
      </c>
      <c r="F16" s="8">
        <v>17.71</v>
      </c>
      <c r="G16" s="12">
        <v>5</v>
      </c>
      <c r="H16" s="8">
        <v>3.23</v>
      </c>
      <c r="I16" s="12">
        <v>0</v>
      </c>
    </row>
    <row r="17" spans="2:9" ht="15" customHeight="1" x14ac:dyDescent="0.2">
      <c r="B17" t="s">
        <v>30</v>
      </c>
      <c r="C17" s="12">
        <v>20</v>
      </c>
      <c r="D17" s="8">
        <v>4.33</v>
      </c>
      <c r="E17" s="12">
        <v>15</v>
      </c>
      <c r="F17" s="8">
        <v>5.21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31</v>
      </c>
      <c r="C18" s="12">
        <v>22</v>
      </c>
      <c r="D18" s="8">
        <v>4.76</v>
      </c>
      <c r="E18" s="12">
        <v>7</v>
      </c>
      <c r="F18" s="8">
        <v>2.4300000000000002</v>
      </c>
      <c r="G18" s="12">
        <v>4</v>
      </c>
      <c r="H18" s="8">
        <v>2.58</v>
      </c>
      <c r="I18" s="12">
        <v>0</v>
      </c>
    </row>
    <row r="19" spans="2:9" ht="15" customHeight="1" x14ac:dyDescent="0.2">
      <c r="B19" t="s">
        <v>32</v>
      </c>
      <c r="C19" s="12">
        <v>13</v>
      </c>
      <c r="D19" s="8">
        <v>2.81</v>
      </c>
      <c r="E19" s="12">
        <v>9</v>
      </c>
      <c r="F19" s="8">
        <v>3.13</v>
      </c>
      <c r="G19" s="12">
        <v>3</v>
      </c>
      <c r="H19" s="8">
        <v>1.94</v>
      </c>
      <c r="I19" s="12">
        <v>0</v>
      </c>
    </row>
    <row r="20" spans="2:9" ht="15" customHeight="1" x14ac:dyDescent="0.2">
      <c r="B20" s="9" t="s">
        <v>163</v>
      </c>
      <c r="C20" s="12">
        <f>SUM(LTBL_18322[総数／事業所数])</f>
        <v>462</v>
      </c>
      <c r="E20" s="12">
        <f>SUBTOTAL(109,LTBL_18322[個人／事業所数])</f>
        <v>288</v>
      </c>
      <c r="G20" s="12">
        <f>SUBTOTAL(109,LTBL_18322[法人／事業所数])</f>
        <v>155</v>
      </c>
      <c r="I20" s="12">
        <f>SUBTOTAL(109,LTBL_18322[法人以外の団体／事業所数])</f>
        <v>0</v>
      </c>
    </row>
    <row r="21" spans="2:9" ht="15" customHeight="1" x14ac:dyDescent="0.2">
      <c r="E21" s="11">
        <f>LTBL_18322[[#Totals],[個人／事業所数]]/LTBL_18322[[#Totals],[総数／事業所数]]</f>
        <v>0.62337662337662336</v>
      </c>
      <c r="G21" s="11">
        <f>LTBL_18322[[#Totals],[法人／事業所数]]/LTBL_18322[[#Totals],[総数／事業所数]]</f>
        <v>0.33549783549783552</v>
      </c>
      <c r="I21" s="11">
        <f>LTBL_18322[[#Totals],[法人以外の団体／事業所数]]/LTBL_18322[[#Totals],[総数／事業所数]]</f>
        <v>0</v>
      </c>
    </row>
    <row r="23" spans="2:9" ht="33" customHeight="1" x14ac:dyDescent="0.2">
      <c r="B23" t="s">
        <v>164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57</v>
      </c>
      <c r="C24" s="12">
        <v>51</v>
      </c>
      <c r="D24" s="8">
        <v>11.04</v>
      </c>
      <c r="E24" s="12">
        <v>47</v>
      </c>
      <c r="F24" s="8">
        <v>16.32</v>
      </c>
      <c r="G24" s="12">
        <v>4</v>
      </c>
      <c r="H24" s="8">
        <v>2.58</v>
      </c>
      <c r="I24" s="12">
        <v>0</v>
      </c>
    </row>
    <row r="25" spans="2:9" ht="15" customHeight="1" x14ac:dyDescent="0.2">
      <c r="B25" t="s">
        <v>44</v>
      </c>
      <c r="C25" s="12">
        <v>40</v>
      </c>
      <c r="D25" s="8">
        <v>8.66</v>
      </c>
      <c r="E25" s="12">
        <v>19</v>
      </c>
      <c r="F25" s="8">
        <v>6.6</v>
      </c>
      <c r="G25" s="12">
        <v>21</v>
      </c>
      <c r="H25" s="8">
        <v>13.55</v>
      </c>
      <c r="I25" s="12">
        <v>0</v>
      </c>
    </row>
    <row r="26" spans="2:9" ht="15" customHeight="1" x14ac:dyDescent="0.2">
      <c r="B26" t="s">
        <v>41</v>
      </c>
      <c r="C26" s="12">
        <v>34</v>
      </c>
      <c r="D26" s="8">
        <v>7.36</v>
      </c>
      <c r="E26" s="12">
        <v>10</v>
      </c>
      <c r="F26" s="8">
        <v>3.47</v>
      </c>
      <c r="G26" s="12">
        <v>24</v>
      </c>
      <c r="H26" s="8">
        <v>15.48</v>
      </c>
      <c r="I26" s="12">
        <v>0</v>
      </c>
    </row>
    <row r="27" spans="2:9" ht="15" customHeight="1" x14ac:dyDescent="0.2">
      <c r="B27" t="s">
        <v>52</v>
      </c>
      <c r="C27" s="12">
        <v>32</v>
      </c>
      <c r="D27" s="8">
        <v>6.93</v>
      </c>
      <c r="E27" s="12">
        <v>25</v>
      </c>
      <c r="F27" s="8">
        <v>8.68</v>
      </c>
      <c r="G27" s="12">
        <v>7</v>
      </c>
      <c r="H27" s="8">
        <v>4.5199999999999996</v>
      </c>
      <c r="I27" s="12">
        <v>0</v>
      </c>
    </row>
    <row r="28" spans="2:9" ht="15" customHeight="1" x14ac:dyDescent="0.2">
      <c r="B28" t="s">
        <v>51</v>
      </c>
      <c r="C28" s="12">
        <v>31</v>
      </c>
      <c r="D28" s="8">
        <v>6.71</v>
      </c>
      <c r="E28" s="12">
        <v>27</v>
      </c>
      <c r="F28" s="8">
        <v>9.3800000000000008</v>
      </c>
      <c r="G28" s="12">
        <v>4</v>
      </c>
      <c r="H28" s="8">
        <v>2.58</v>
      </c>
      <c r="I28" s="12">
        <v>0</v>
      </c>
    </row>
    <row r="29" spans="2:9" ht="15" customHeight="1" x14ac:dyDescent="0.2">
      <c r="B29" t="s">
        <v>56</v>
      </c>
      <c r="C29" s="12">
        <v>30</v>
      </c>
      <c r="D29" s="8">
        <v>6.49</v>
      </c>
      <c r="E29" s="12">
        <v>22</v>
      </c>
      <c r="F29" s="8">
        <v>7.64</v>
      </c>
      <c r="G29" s="12">
        <v>8</v>
      </c>
      <c r="H29" s="8">
        <v>5.16</v>
      </c>
      <c r="I29" s="12">
        <v>0</v>
      </c>
    </row>
    <row r="30" spans="2:9" ht="15" customHeight="1" x14ac:dyDescent="0.2">
      <c r="B30" t="s">
        <v>42</v>
      </c>
      <c r="C30" s="12">
        <v>29</v>
      </c>
      <c r="D30" s="8">
        <v>6.28</v>
      </c>
      <c r="E30" s="12">
        <v>17</v>
      </c>
      <c r="F30" s="8">
        <v>5.9</v>
      </c>
      <c r="G30" s="12">
        <v>12</v>
      </c>
      <c r="H30" s="8">
        <v>7.74</v>
      </c>
      <c r="I30" s="12">
        <v>0</v>
      </c>
    </row>
    <row r="31" spans="2:9" ht="15" customHeight="1" x14ac:dyDescent="0.2">
      <c r="B31" t="s">
        <v>43</v>
      </c>
      <c r="C31" s="12">
        <v>23</v>
      </c>
      <c r="D31" s="8">
        <v>4.9800000000000004</v>
      </c>
      <c r="E31" s="12">
        <v>13</v>
      </c>
      <c r="F31" s="8">
        <v>4.51</v>
      </c>
      <c r="G31" s="12">
        <v>10</v>
      </c>
      <c r="H31" s="8">
        <v>6.45</v>
      </c>
      <c r="I31" s="12">
        <v>0</v>
      </c>
    </row>
    <row r="32" spans="2:9" ht="15" customHeight="1" x14ac:dyDescent="0.2">
      <c r="B32" t="s">
        <v>49</v>
      </c>
      <c r="C32" s="12">
        <v>20</v>
      </c>
      <c r="D32" s="8">
        <v>4.33</v>
      </c>
      <c r="E32" s="12">
        <v>15</v>
      </c>
      <c r="F32" s="8">
        <v>5.21</v>
      </c>
      <c r="G32" s="12">
        <v>5</v>
      </c>
      <c r="H32" s="8">
        <v>3.23</v>
      </c>
      <c r="I32" s="12">
        <v>0</v>
      </c>
    </row>
    <row r="33" spans="2:9" ht="15" customHeight="1" x14ac:dyDescent="0.2">
      <c r="B33" t="s">
        <v>58</v>
      </c>
      <c r="C33" s="12">
        <v>20</v>
      </c>
      <c r="D33" s="8">
        <v>4.33</v>
      </c>
      <c r="E33" s="12">
        <v>15</v>
      </c>
      <c r="F33" s="8">
        <v>5.21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60</v>
      </c>
      <c r="C34" s="12">
        <v>13</v>
      </c>
      <c r="D34" s="8">
        <v>2.81</v>
      </c>
      <c r="E34" s="12">
        <v>0</v>
      </c>
      <c r="F34" s="8">
        <v>0</v>
      </c>
      <c r="G34" s="12">
        <v>2</v>
      </c>
      <c r="H34" s="8">
        <v>1.29</v>
      </c>
      <c r="I34" s="12">
        <v>0</v>
      </c>
    </row>
    <row r="35" spans="2:9" ht="15" customHeight="1" x14ac:dyDescent="0.2">
      <c r="B35" t="s">
        <v>54</v>
      </c>
      <c r="C35" s="12">
        <v>11</v>
      </c>
      <c r="D35" s="8">
        <v>2.38</v>
      </c>
      <c r="E35" s="12">
        <v>5</v>
      </c>
      <c r="F35" s="8">
        <v>1.74</v>
      </c>
      <c r="G35" s="12">
        <v>5</v>
      </c>
      <c r="H35" s="8">
        <v>3.23</v>
      </c>
      <c r="I35" s="12">
        <v>0</v>
      </c>
    </row>
    <row r="36" spans="2:9" ht="15" customHeight="1" x14ac:dyDescent="0.2">
      <c r="B36" t="s">
        <v>50</v>
      </c>
      <c r="C36" s="12">
        <v>10</v>
      </c>
      <c r="D36" s="8">
        <v>2.16</v>
      </c>
      <c r="E36" s="12">
        <v>6</v>
      </c>
      <c r="F36" s="8">
        <v>2.08</v>
      </c>
      <c r="G36" s="12">
        <v>4</v>
      </c>
      <c r="H36" s="8">
        <v>2.58</v>
      </c>
      <c r="I36" s="12">
        <v>0</v>
      </c>
    </row>
    <row r="37" spans="2:9" ht="15" customHeight="1" x14ac:dyDescent="0.2">
      <c r="B37" t="s">
        <v>59</v>
      </c>
      <c r="C37" s="12">
        <v>9</v>
      </c>
      <c r="D37" s="8">
        <v>1.95</v>
      </c>
      <c r="E37" s="12">
        <v>7</v>
      </c>
      <c r="F37" s="8">
        <v>2.4300000000000002</v>
      </c>
      <c r="G37" s="12">
        <v>2</v>
      </c>
      <c r="H37" s="8">
        <v>1.29</v>
      </c>
      <c r="I37" s="12">
        <v>0</v>
      </c>
    </row>
    <row r="38" spans="2:9" ht="15" customHeight="1" x14ac:dyDescent="0.2">
      <c r="B38" t="s">
        <v>70</v>
      </c>
      <c r="C38" s="12">
        <v>7</v>
      </c>
      <c r="D38" s="8">
        <v>1.52</v>
      </c>
      <c r="E38" s="12">
        <v>3</v>
      </c>
      <c r="F38" s="8">
        <v>1.04</v>
      </c>
      <c r="G38" s="12">
        <v>4</v>
      </c>
      <c r="H38" s="8">
        <v>2.58</v>
      </c>
      <c r="I38" s="12">
        <v>0</v>
      </c>
    </row>
    <row r="39" spans="2:9" ht="15" customHeight="1" x14ac:dyDescent="0.2">
      <c r="B39" t="s">
        <v>78</v>
      </c>
      <c r="C39" s="12">
        <v>7</v>
      </c>
      <c r="D39" s="8">
        <v>1.52</v>
      </c>
      <c r="E39" s="12">
        <v>6</v>
      </c>
      <c r="F39" s="8">
        <v>2.08</v>
      </c>
      <c r="G39" s="12">
        <v>1</v>
      </c>
      <c r="H39" s="8">
        <v>0.65</v>
      </c>
      <c r="I39" s="12">
        <v>0</v>
      </c>
    </row>
    <row r="40" spans="2:9" ht="15" customHeight="1" x14ac:dyDescent="0.2">
      <c r="B40" t="s">
        <v>64</v>
      </c>
      <c r="C40" s="12">
        <v>6</v>
      </c>
      <c r="D40" s="8">
        <v>1.3</v>
      </c>
      <c r="E40" s="12">
        <v>3</v>
      </c>
      <c r="F40" s="8">
        <v>1.04</v>
      </c>
      <c r="G40" s="12">
        <v>3</v>
      </c>
      <c r="H40" s="8">
        <v>1.94</v>
      </c>
      <c r="I40" s="12">
        <v>0</v>
      </c>
    </row>
    <row r="41" spans="2:9" ht="15" customHeight="1" x14ac:dyDescent="0.2">
      <c r="B41" t="s">
        <v>48</v>
      </c>
      <c r="C41" s="12">
        <v>6</v>
      </c>
      <c r="D41" s="8">
        <v>1.3</v>
      </c>
      <c r="E41" s="12">
        <v>5</v>
      </c>
      <c r="F41" s="8">
        <v>1.74</v>
      </c>
      <c r="G41" s="12">
        <v>1</v>
      </c>
      <c r="H41" s="8">
        <v>0.65</v>
      </c>
      <c r="I41" s="12">
        <v>0</v>
      </c>
    </row>
    <row r="42" spans="2:9" ht="15" customHeight="1" x14ac:dyDescent="0.2">
      <c r="B42" t="s">
        <v>53</v>
      </c>
      <c r="C42" s="12">
        <v>6</v>
      </c>
      <c r="D42" s="8">
        <v>1.3</v>
      </c>
      <c r="E42" s="12">
        <v>5</v>
      </c>
      <c r="F42" s="8">
        <v>1.74</v>
      </c>
      <c r="G42" s="12">
        <v>1</v>
      </c>
      <c r="H42" s="8">
        <v>0.65</v>
      </c>
      <c r="I42" s="12">
        <v>0</v>
      </c>
    </row>
    <row r="43" spans="2:9" ht="15" customHeight="1" x14ac:dyDescent="0.2">
      <c r="B43" t="s">
        <v>55</v>
      </c>
      <c r="C43" s="12">
        <v>6</v>
      </c>
      <c r="D43" s="8">
        <v>1.3</v>
      </c>
      <c r="E43" s="12">
        <v>3</v>
      </c>
      <c r="F43" s="8">
        <v>1.04</v>
      </c>
      <c r="G43" s="12">
        <v>3</v>
      </c>
      <c r="H43" s="8">
        <v>1.94</v>
      </c>
      <c r="I43" s="12">
        <v>0</v>
      </c>
    </row>
    <row r="46" spans="2:9" ht="33" customHeight="1" x14ac:dyDescent="0.2">
      <c r="B46" t="s">
        <v>165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98</v>
      </c>
      <c r="C47" s="12">
        <v>25</v>
      </c>
      <c r="D47" s="8">
        <v>5.41</v>
      </c>
      <c r="E47" s="12">
        <v>19</v>
      </c>
      <c r="F47" s="8">
        <v>6.6</v>
      </c>
      <c r="G47" s="12">
        <v>6</v>
      </c>
      <c r="H47" s="8">
        <v>3.87</v>
      </c>
      <c r="I47" s="12">
        <v>0</v>
      </c>
    </row>
    <row r="48" spans="2:9" ht="15" customHeight="1" x14ac:dyDescent="0.2">
      <c r="B48" t="s">
        <v>106</v>
      </c>
      <c r="C48" s="12">
        <v>23</v>
      </c>
      <c r="D48" s="8">
        <v>4.9800000000000004</v>
      </c>
      <c r="E48" s="12">
        <v>23</v>
      </c>
      <c r="F48" s="8">
        <v>7.99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89</v>
      </c>
      <c r="C49" s="12">
        <v>18</v>
      </c>
      <c r="D49" s="8">
        <v>3.9</v>
      </c>
      <c r="E49" s="12">
        <v>3</v>
      </c>
      <c r="F49" s="8">
        <v>1.04</v>
      </c>
      <c r="G49" s="12">
        <v>15</v>
      </c>
      <c r="H49" s="8">
        <v>9.68</v>
      </c>
      <c r="I49" s="12">
        <v>0</v>
      </c>
    </row>
    <row r="50" spans="2:9" ht="15" customHeight="1" x14ac:dyDescent="0.2">
      <c r="B50" t="s">
        <v>105</v>
      </c>
      <c r="C50" s="12">
        <v>18</v>
      </c>
      <c r="D50" s="8">
        <v>3.9</v>
      </c>
      <c r="E50" s="12">
        <v>17</v>
      </c>
      <c r="F50" s="8">
        <v>5.9</v>
      </c>
      <c r="G50" s="12">
        <v>1</v>
      </c>
      <c r="H50" s="8">
        <v>0.65</v>
      </c>
      <c r="I50" s="12">
        <v>0</v>
      </c>
    </row>
    <row r="51" spans="2:9" ht="15" customHeight="1" x14ac:dyDescent="0.2">
      <c r="B51" t="s">
        <v>123</v>
      </c>
      <c r="C51" s="12">
        <v>14</v>
      </c>
      <c r="D51" s="8">
        <v>3.03</v>
      </c>
      <c r="E51" s="12">
        <v>10</v>
      </c>
      <c r="F51" s="8">
        <v>3.47</v>
      </c>
      <c r="G51" s="12">
        <v>4</v>
      </c>
      <c r="H51" s="8">
        <v>2.58</v>
      </c>
      <c r="I51" s="12">
        <v>0</v>
      </c>
    </row>
    <row r="52" spans="2:9" ht="15" customHeight="1" x14ac:dyDescent="0.2">
      <c r="B52" t="s">
        <v>97</v>
      </c>
      <c r="C52" s="12">
        <v>12</v>
      </c>
      <c r="D52" s="8">
        <v>2.6</v>
      </c>
      <c r="E52" s="12">
        <v>12</v>
      </c>
      <c r="F52" s="8">
        <v>4.17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107</v>
      </c>
      <c r="C53" s="12">
        <v>12</v>
      </c>
      <c r="D53" s="8">
        <v>2.6</v>
      </c>
      <c r="E53" s="12">
        <v>12</v>
      </c>
      <c r="F53" s="8">
        <v>4.17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134</v>
      </c>
      <c r="C54" s="12">
        <v>12</v>
      </c>
      <c r="D54" s="8">
        <v>2.6</v>
      </c>
      <c r="E54" s="12">
        <v>0</v>
      </c>
      <c r="F54" s="8">
        <v>0</v>
      </c>
      <c r="G54" s="12">
        <v>1</v>
      </c>
      <c r="H54" s="8">
        <v>0.65</v>
      </c>
      <c r="I54" s="12">
        <v>0</v>
      </c>
    </row>
    <row r="55" spans="2:9" ht="15" customHeight="1" x14ac:dyDescent="0.2">
      <c r="B55" t="s">
        <v>92</v>
      </c>
      <c r="C55" s="12">
        <v>11</v>
      </c>
      <c r="D55" s="8">
        <v>2.38</v>
      </c>
      <c r="E55" s="12">
        <v>8</v>
      </c>
      <c r="F55" s="8">
        <v>2.78</v>
      </c>
      <c r="G55" s="12">
        <v>3</v>
      </c>
      <c r="H55" s="8">
        <v>1.94</v>
      </c>
      <c r="I55" s="12">
        <v>0</v>
      </c>
    </row>
    <row r="56" spans="2:9" ht="15" customHeight="1" x14ac:dyDescent="0.2">
      <c r="B56" t="s">
        <v>91</v>
      </c>
      <c r="C56" s="12">
        <v>10</v>
      </c>
      <c r="D56" s="8">
        <v>2.16</v>
      </c>
      <c r="E56" s="12">
        <v>4</v>
      </c>
      <c r="F56" s="8">
        <v>1.39</v>
      </c>
      <c r="G56" s="12">
        <v>6</v>
      </c>
      <c r="H56" s="8">
        <v>3.87</v>
      </c>
      <c r="I56" s="12">
        <v>0</v>
      </c>
    </row>
    <row r="57" spans="2:9" ht="15" customHeight="1" x14ac:dyDescent="0.2">
      <c r="B57" t="s">
        <v>101</v>
      </c>
      <c r="C57" s="12">
        <v>10</v>
      </c>
      <c r="D57" s="8">
        <v>2.16</v>
      </c>
      <c r="E57" s="12">
        <v>7</v>
      </c>
      <c r="F57" s="8">
        <v>2.4300000000000002</v>
      </c>
      <c r="G57" s="12">
        <v>3</v>
      </c>
      <c r="H57" s="8">
        <v>1.94</v>
      </c>
      <c r="I57" s="12">
        <v>0</v>
      </c>
    </row>
    <row r="58" spans="2:9" ht="15" customHeight="1" x14ac:dyDescent="0.2">
      <c r="B58" t="s">
        <v>119</v>
      </c>
      <c r="C58" s="12">
        <v>8</v>
      </c>
      <c r="D58" s="8">
        <v>1.73</v>
      </c>
      <c r="E58" s="12">
        <v>3</v>
      </c>
      <c r="F58" s="8">
        <v>1.04</v>
      </c>
      <c r="G58" s="12">
        <v>5</v>
      </c>
      <c r="H58" s="8">
        <v>3.23</v>
      </c>
      <c r="I58" s="12">
        <v>0</v>
      </c>
    </row>
    <row r="59" spans="2:9" ht="15" customHeight="1" x14ac:dyDescent="0.2">
      <c r="B59" t="s">
        <v>111</v>
      </c>
      <c r="C59" s="12">
        <v>8</v>
      </c>
      <c r="D59" s="8">
        <v>1.73</v>
      </c>
      <c r="E59" s="12">
        <v>6</v>
      </c>
      <c r="F59" s="8">
        <v>2.08</v>
      </c>
      <c r="G59" s="12">
        <v>2</v>
      </c>
      <c r="H59" s="8">
        <v>1.29</v>
      </c>
      <c r="I59" s="12">
        <v>0</v>
      </c>
    </row>
    <row r="60" spans="2:9" ht="15" customHeight="1" x14ac:dyDescent="0.2">
      <c r="B60" t="s">
        <v>90</v>
      </c>
      <c r="C60" s="12">
        <v>7</v>
      </c>
      <c r="D60" s="8">
        <v>1.52</v>
      </c>
      <c r="E60" s="12">
        <v>5</v>
      </c>
      <c r="F60" s="8">
        <v>1.74</v>
      </c>
      <c r="G60" s="12">
        <v>2</v>
      </c>
      <c r="H60" s="8">
        <v>1.29</v>
      </c>
      <c r="I60" s="12">
        <v>0</v>
      </c>
    </row>
    <row r="61" spans="2:9" ht="15" customHeight="1" x14ac:dyDescent="0.2">
      <c r="B61" t="s">
        <v>135</v>
      </c>
      <c r="C61" s="12">
        <v>7</v>
      </c>
      <c r="D61" s="8">
        <v>1.52</v>
      </c>
      <c r="E61" s="12">
        <v>4</v>
      </c>
      <c r="F61" s="8">
        <v>1.39</v>
      </c>
      <c r="G61" s="12">
        <v>3</v>
      </c>
      <c r="H61" s="8">
        <v>1.94</v>
      </c>
      <c r="I61" s="12">
        <v>0</v>
      </c>
    </row>
    <row r="62" spans="2:9" ht="15" customHeight="1" x14ac:dyDescent="0.2">
      <c r="B62" t="s">
        <v>94</v>
      </c>
      <c r="C62" s="12">
        <v>7</v>
      </c>
      <c r="D62" s="8">
        <v>1.52</v>
      </c>
      <c r="E62" s="12">
        <v>5</v>
      </c>
      <c r="F62" s="8">
        <v>1.74</v>
      </c>
      <c r="G62" s="12">
        <v>2</v>
      </c>
      <c r="H62" s="8">
        <v>1.29</v>
      </c>
      <c r="I62" s="12">
        <v>0</v>
      </c>
    </row>
    <row r="63" spans="2:9" ht="15" customHeight="1" x14ac:dyDescent="0.2">
      <c r="B63" t="s">
        <v>109</v>
      </c>
      <c r="C63" s="12">
        <v>6</v>
      </c>
      <c r="D63" s="8">
        <v>1.3</v>
      </c>
      <c r="E63" s="12">
        <v>1</v>
      </c>
      <c r="F63" s="8">
        <v>0.35</v>
      </c>
      <c r="G63" s="12">
        <v>5</v>
      </c>
      <c r="H63" s="8">
        <v>3.23</v>
      </c>
      <c r="I63" s="12">
        <v>0</v>
      </c>
    </row>
    <row r="64" spans="2:9" ht="15" customHeight="1" x14ac:dyDescent="0.2">
      <c r="B64" t="s">
        <v>117</v>
      </c>
      <c r="C64" s="12">
        <v>6</v>
      </c>
      <c r="D64" s="8">
        <v>1.3</v>
      </c>
      <c r="E64" s="12">
        <v>3</v>
      </c>
      <c r="F64" s="8">
        <v>1.04</v>
      </c>
      <c r="G64" s="12">
        <v>3</v>
      </c>
      <c r="H64" s="8">
        <v>1.94</v>
      </c>
      <c r="I64" s="12">
        <v>0</v>
      </c>
    </row>
    <row r="65" spans="2:9" ht="15" customHeight="1" x14ac:dyDescent="0.2">
      <c r="B65" t="s">
        <v>131</v>
      </c>
      <c r="C65" s="12">
        <v>6</v>
      </c>
      <c r="D65" s="8">
        <v>1.3</v>
      </c>
      <c r="E65" s="12">
        <v>5</v>
      </c>
      <c r="F65" s="8">
        <v>1.74</v>
      </c>
      <c r="G65" s="12">
        <v>1</v>
      </c>
      <c r="H65" s="8">
        <v>0.65</v>
      </c>
      <c r="I65" s="12">
        <v>0</v>
      </c>
    </row>
    <row r="66" spans="2:9" ht="15" customHeight="1" x14ac:dyDescent="0.2">
      <c r="B66" t="s">
        <v>124</v>
      </c>
      <c r="C66" s="12">
        <v>6</v>
      </c>
      <c r="D66" s="8">
        <v>1.3</v>
      </c>
      <c r="E66" s="12">
        <v>4</v>
      </c>
      <c r="F66" s="8">
        <v>1.39</v>
      </c>
      <c r="G66" s="12">
        <v>2</v>
      </c>
      <c r="H66" s="8">
        <v>1.29</v>
      </c>
      <c r="I66" s="12">
        <v>0</v>
      </c>
    </row>
    <row r="67" spans="2:9" ht="15" customHeight="1" x14ac:dyDescent="0.2">
      <c r="B67" t="s">
        <v>136</v>
      </c>
      <c r="C67" s="12">
        <v>6</v>
      </c>
      <c r="D67" s="8">
        <v>1.3</v>
      </c>
      <c r="E67" s="12">
        <v>1</v>
      </c>
      <c r="F67" s="8">
        <v>0.35</v>
      </c>
      <c r="G67" s="12">
        <v>5</v>
      </c>
      <c r="H67" s="8">
        <v>3.23</v>
      </c>
      <c r="I67" s="12">
        <v>0</v>
      </c>
    </row>
    <row r="68" spans="2:9" ht="15" customHeight="1" x14ac:dyDescent="0.2">
      <c r="B68" t="s">
        <v>125</v>
      </c>
      <c r="C68" s="12">
        <v>6</v>
      </c>
      <c r="D68" s="8">
        <v>1.3</v>
      </c>
      <c r="E68" s="12">
        <v>3</v>
      </c>
      <c r="F68" s="8">
        <v>1.04</v>
      </c>
      <c r="G68" s="12">
        <v>3</v>
      </c>
      <c r="H68" s="8">
        <v>1.94</v>
      </c>
      <c r="I68" s="12">
        <v>0</v>
      </c>
    </row>
    <row r="69" spans="2:9" ht="15" customHeight="1" x14ac:dyDescent="0.2">
      <c r="B69" t="s">
        <v>121</v>
      </c>
      <c r="C69" s="12">
        <v>6</v>
      </c>
      <c r="D69" s="8">
        <v>1.3</v>
      </c>
      <c r="E69" s="12">
        <v>4</v>
      </c>
      <c r="F69" s="8">
        <v>1.39</v>
      </c>
      <c r="G69" s="12">
        <v>2</v>
      </c>
      <c r="H69" s="8">
        <v>1.29</v>
      </c>
      <c r="I69" s="12">
        <v>0</v>
      </c>
    </row>
    <row r="70" spans="2:9" ht="15" customHeight="1" x14ac:dyDescent="0.2">
      <c r="B70" t="s">
        <v>137</v>
      </c>
      <c r="C70" s="12">
        <v>6</v>
      </c>
      <c r="D70" s="8">
        <v>1.3</v>
      </c>
      <c r="E70" s="12">
        <v>6</v>
      </c>
      <c r="F70" s="8">
        <v>2.08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99</v>
      </c>
      <c r="C71" s="12">
        <v>6</v>
      </c>
      <c r="D71" s="8">
        <v>1.3</v>
      </c>
      <c r="E71" s="12">
        <v>1</v>
      </c>
      <c r="F71" s="8">
        <v>0.35</v>
      </c>
      <c r="G71" s="12">
        <v>4</v>
      </c>
      <c r="H71" s="8">
        <v>2.58</v>
      </c>
      <c r="I71" s="12">
        <v>0</v>
      </c>
    </row>
    <row r="73" spans="2:9" ht="15" customHeight="1" x14ac:dyDescent="0.2">
      <c r="B73" t="s">
        <v>166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99F02-F588-4DD4-B6A2-7F4E2F023E4A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177</v>
      </c>
    </row>
    <row r="4" spans="2:9" ht="33" customHeight="1" x14ac:dyDescent="0.2">
      <c r="B4" t="s">
        <v>162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20</v>
      </c>
      <c r="D6" s="8">
        <v>19.23</v>
      </c>
      <c r="E6" s="12">
        <v>11</v>
      </c>
      <c r="F6" s="8">
        <v>17.190000000000001</v>
      </c>
      <c r="G6" s="12">
        <v>9</v>
      </c>
      <c r="H6" s="8">
        <v>27.27</v>
      </c>
      <c r="I6" s="12">
        <v>0</v>
      </c>
    </row>
    <row r="7" spans="2:9" ht="15" customHeight="1" x14ac:dyDescent="0.2">
      <c r="B7" t="s">
        <v>20</v>
      </c>
      <c r="C7" s="12">
        <v>25</v>
      </c>
      <c r="D7" s="8">
        <v>24.04</v>
      </c>
      <c r="E7" s="12">
        <v>12</v>
      </c>
      <c r="F7" s="8">
        <v>18.75</v>
      </c>
      <c r="G7" s="12">
        <v>12</v>
      </c>
      <c r="H7" s="8">
        <v>36.36</v>
      </c>
      <c r="I7" s="12">
        <v>1</v>
      </c>
    </row>
    <row r="8" spans="2:9" ht="15" customHeight="1" x14ac:dyDescent="0.2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22</v>
      </c>
      <c r="C9" s="12">
        <v>1</v>
      </c>
      <c r="D9" s="8">
        <v>0.96</v>
      </c>
      <c r="E9" s="12">
        <v>0</v>
      </c>
      <c r="F9" s="8">
        <v>0</v>
      </c>
      <c r="G9" s="12">
        <v>1</v>
      </c>
      <c r="H9" s="8">
        <v>3.03</v>
      </c>
      <c r="I9" s="12">
        <v>0</v>
      </c>
    </row>
    <row r="10" spans="2:9" ht="15" customHeight="1" x14ac:dyDescent="0.2">
      <c r="B10" t="s">
        <v>23</v>
      </c>
      <c r="C10" s="12">
        <v>1</v>
      </c>
      <c r="D10" s="8">
        <v>0.96</v>
      </c>
      <c r="E10" s="12">
        <v>1</v>
      </c>
      <c r="F10" s="8">
        <v>1.56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24</v>
      </c>
      <c r="C11" s="12">
        <v>23</v>
      </c>
      <c r="D11" s="8">
        <v>22.12</v>
      </c>
      <c r="E11" s="12">
        <v>17</v>
      </c>
      <c r="F11" s="8">
        <v>26.56</v>
      </c>
      <c r="G11" s="12">
        <v>5</v>
      </c>
      <c r="H11" s="8">
        <v>15.15</v>
      </c>
      <c r="I11" s="12">
        <v>1</v>
      </c>
    </row>
    <row r="12" spans="2:9" ht="15" customHeight="1" x14ac:dyDescent="0.2">
      <c r="B12" t="s">
        <v>25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26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27</v>
      </c>
      <c r="C14" s="12">
        <v>4</v>
      </c>
      <c r="D14" s="8">
        <v>3.85</v>
      </c>
      <c r="E14" s="12">
        <v>4</v>
      </c>
      <c r="F14" s="8">
        <v>6.25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28</v>
      </c>
      <c r="C15" s="12">
        <v>13</v>
      </c>
      <c r="D15" s="8">
        <v>12.5</v>
      </c>
      <c r="E15" s="12">
        <v>10</v>
      </c>
      <c r="F15" s="8">
        <v>15.63</v>
      </c>
      <c r="G15" s="12">
        <v>3</v>
      </c>
      <c r="H15" s="8">
        <v>9.09</v>
      </c>
      <c r="I15" s="12">
        <v>0</v>
      </c>
    </row>
    <row r="16" spans="2:9" ht="15" customHeight="1" x14ac:dyDescent="0.2">
      <c r="B16" t="s">
        <v>29</v>
      </c>
      <c r="C16" s="12">
        <v>10</v>
      </c>
      <c r="D16" s="8">
        <v>9.6199999999999992</v>
      </c>
      <c r="E16" s="12">
        <v>6</v>
      </c>
      <c r="F16" s="8">
        <v>9.3800000000000008</v>
      </c>
      <c r="G16" s="12">
        <v>3</v>
      </c>
      <c r="H16" s="8">
        <v>9.09</v>
      </c>
      <c r="I16" s="12">
        <v>0</v>
      </c>
    </row>
    <row r="17" spans="2:9" ht="15" customHeight="1" x14ac:dyDescent="0.2">
      <c r="B17" t="s">
        <v>30</v>
      </c>
      <c r="C17" s="12">
        <v>2</v>
      </c>
      <c r="D17" s="8">
        <v>1.92</v>
      </c>
      <c r="E17" s="12">
        <v>1</v>
      </c>
      <c r="F17" s="8">
        <v>1.56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31</v>
      </c>
      <c r="C18" s="12">
        <v>3</v>
      </c>
      <c r="D18" s="8">
        <v>2.88</v>
      </c>
      <c r="E18" s="12">
        <v>1</v>
      </c>
      <c r="F18" s="8">
        <v>1.56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32</v>
      </c>
      <c r="C19" s="12">
        <v>2</v>
      </c>
      <c r="D19" s="8">
        <v>1.92</v>
      </c>
      <c r="E19" s="12">
        <v>1</v>
      </c>
      <c r="F19" s="8">
        <v>1.56</v>
      </c>
      <c r="G19" s="12">
        <v>0</v>
      </c>
      <c r="H19" s="8">
        <v>0</v>
      </c>
      <c r="I19" s="12">
        <v>1</v>
      </c>
    </row>
    <row r="20" spans="2:9" ht="15" customHeight="1" x14ac:dyDescent="0.2">
      <c r="B20" s="9" t="s">
        <v>163</v>
      </c>
      <c r="C20" s="12">
        <f>SUM(LTBL_18382[総数／事業所数])</f>
        <v>104</v>
      </c>
      <c r="E20" s="12">
        <f>SUBTOTAL(109,LTBL_18382[個人／事業所数])</f>
        <v>64</v>
      </c>
      <c r="G20" s="12">
        <f>SUBTOTAL(109,LTBL_18382[法人／事業所数])</f>
        <v>33</v>
      </c>
      <c r="I20" s="12">
        <f>SUBTOTAL(109,LTBL_18382[法人以外の団体／事業所数])</f>
        <v>3</v>
      </c>
    </row>
    <row r="21" spans="2:9" ht="15" customHeight="1" x14ac:dyDescent="0.2">
      <c r="E21" s="11">
        <f>LTBL_18382[[#Totals],[個人／事業所数]]/LTBL_18382[[#Totals],[総数／事業所数]]</f>
        <v>0.61538461538461542</v>
      </c>
      <c r="G21" s="11">
        <f>LTBL_18382[[#Totals],[法人／事業所数]]/LTBL_18382[[#Totals],[総数／事業所数]]</f>
        <v>0.31730769230769229</v>
      </c>
      <c r="I21" s="11">
        <f>LTBL_18382[[#Totals],[法人以外の団体／事業所数]]/LTBL_18382[[#Totals],[総数／事業所数]]</f>
        <v>2.8846153846153848E-2</v>
      </c>
    </row>
    <row r="23" spans="2:9" ht="33" customHeight="1" x14ac:dyDescent="0.2">
      <c r="B23" t="s">
        <v>164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64</v>
      </c>
      <c r="C24" s="12">
        <v>12</v>
      </c>
      <c r="D24" s="8">
        <v>11.54</v>
      </c>
      <c r="E24" s="12">
        <v>6</v>
      </c>
      <c r="F24" s="8">
        <v>9.3800000000000008</v>
      </c>
      <c r="G24" s="12">
        <v>5</v>
      </c>
      <c r="H24" s="8">
        <v>15.15</v>
      </c>
      <c r="I24" s="12">
        <v>1</v>
      </c>
    </row>
    <row r="25" spans="2:9" ht="15" customHeight="1" x14ac:dyDescent="0.2">
      <c r="B25" t="s">
        <v>56</v>
      </c>
      <c r="C25" s="12">
        <v>11</v>
      </c>
      <c r="D25" s="8">
        <v>10.58</v>
      </c>
      <c r="E25" s="12">
        <v>8</v>
      </c>
      <c r="F25" s="8">
        <v>12.5</v>
      </c>
      <c r="G25" s="12">
        <v>3</v>
      </c>
      <c r="H25" s="8">
        <v>9.09</v>
      </c>
      <c r="I25" s="12">
        <v>0</v>
      </c>
    </row>
    <row r="26" spans="2:9" ht="15" customHeight="1" x14ac:dyDescent="0.2">
      <c r="B26" t="s">
        <v>41</v>
      </c>
      <c r="C26" s="12">
        <v>10</v>
      </c>
      <c r="D26" s="8">
        <v>9.6199999999999992</v>
      </c>
      <c r="E26" s="12">
        <v>3</v>
      </c>
      <c r="F26" s="8">
        <v>4.6900000000000004</v>
      </c>
      <c r="G26" s="12">
        <v>7</v>
      </c>
      <c r="H26" s="8">
        <v>21.21</v>
      </c>
      <c r="I26" s="12">
        <v>0</v>
      </c>
    </row>
    <row r="27" spans="2:9" ht="15" customHeight="1" x14ac:dyDescent="0.2">
      <c r="B27" t="s">
        <v>49</v>
      </c>
      <c r="C27" s="12">
        <v>8</v>
      </c>
      <c r="D27" s="8">
        <v>7.69</v>
      </c>
      <c r="E27" s="12">
        <v>7</v>
      </c>
      <c r="F27" s="8">
        <v>10.94</v>
      </c>
      <c r="G27" s="12">
        <v>0</v>
      </c>
      <c r="H27" s="8">
        <v>0</v>
      </c>
      <c r="I27" s="12">
        <v>1</v>
      </c>
    </row>
    <row r="28" spans="2:9" ht="15" customHeight="1" x14ac:dyDescent="0.2">
      <c r="B28" t="s">
        <v>51</v>
      </c>
      <c r="C28" s="12">
        <v>8</v>
      </c>
      <c r="D28" s="8">
        <v>7.69</v>
      </c>
      <c r="E28" s="12">
        <v>6</v>
      </c>
      <c r="F28" s="8">
        <v>9.3800000000000008</v>
      </c>
      <c r="G28" s="12">
        <v>2</v>
      </c>
      <c r="H28" s="8">
        <v>6.06</v>
      </c>
      <c r="I28" s="12">
        <v>0</v>
      </c>
    </row>
    <row r="29" spans="2:9" ht="15" customHeight="1" x14ac:dyDescent="0.2">
      <c r="B29" t="s">
        <v>42</v>
      </c>
      <c r="C29" s="12">
        <v>7</v>
      </c>
      <c r="D29" s="8">
        <v>6.73</v>
      </c>
      <c r="E29" s="12">
        <v>5</v>
      </c>
      <c r="F29" s="8">
        <v>7.81</v>
      </c>
      <c r="G29" s="12">
        <v>2</v>
      </c>
      <c r="H29" s="8">
        <v>6.06</v>
      </c>
      <c r="I29" s="12">
        <v>0</v>
      </c>
    </row>
    <row r="30" spans="2:9" ht="15" customHeight="1" x14ac:dyDescent="0.2">
      <c r="B30" t="s">
        <v>57</v>
      </c>
      <c r="C30" s="12">
        <v>7</v>
      </c>
      <c r="D30" s="8">
        <v>6.73</v>
      </c>
      <c r="E30" s="12">
        <v>6</v>
      </c>
      <c r="F30" s="8">
        <v>9.3800000000000008</v>
      </c>
      <c r="G30" s="12">
        <v>1</v>
      </c>
      <c r="H30" s="8">
        <v>3.03</v>
      </c>
      <c r="I30" s="12">
        <v>0</v>
      </c>
    </row>
    <row r="31" spans="2:9" ht="15" customHeight="1" x14ac:dyDescent="0.2">
      <c r="B31" t="s">
        <v>45</v>
      </c>
      <c r="C31" s="12">
        <v>4</v>
      </c>
      <c r="D31" s="8">
        <v>3.85</v>
      </c>
      <c r="E31" s="12">
        <v>3</v>
      </c>
      <c r="F31" s="8">
        <v>4.6900000000000004</v>
      </c>
      <c r="G31" s="12">
        <v>1</v>
      </c>
      <c r="H31" s="8">
        <v>3.03</v>
      </c>
      <c r="I31" s="12">
        <v>0</v>
      </c>
    </row>
    <row r="32" spans="2:9" ht="15" customHeight="1" x14ac:dyDescent="0.2">
      <c r="B32" t="s">
        <v>43</v>
      </c>
      <c r="C32" s="12">
        <v>3</v>
      </c>
      <c r="D32" s="8">
        <v>2.88</v>
      </c>
      <c r="E32" s="12">
        <v>3</v>
      </c>
      <c r="F32" s="8">
        <v>4.6900000000000004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50</v>
      </c>
      <c r="C33" s="12">
        <v>3</v>
      </c>
      <c r="D33" s="8">
        <v>2.88</v>
      </c>
      <c r="E33" s="12">
        <v>1</v>
      </c>
      <c r="F33" s="8">
        <v>1.56</v>
      </c>
      <c r="G33" s="12">
        <v>2</v>
      </c>
      <c r="H33" s="8">
        <v>6.06</v>
      </c>
      <c r="I33" s="12">
        <v>0</v>
      </c>
    </row>
    <row r="34" spans="2:9" ht="15" customHeight="1" x14ac:dyDescent="0.2">
      <c r="B34" t="s">
        <v>54</v>
      </c>
      <c r="C34" s="12">
        <v>3</v>
      </c>
      <c r="D34" s="8">
        <v>2.88</v>
      </c>
      <c r="E34" s="12">
        <v>3</v>
      </c>
      <c r="F34" s="8">
        <v>4.6900000000000004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79</v>
      </c>
      <c r="C35" s="12">
        <v>2</v>
      </c>
      <c r="D35" s="8">
        <v>1.92</v>
      </c>
      <c r="E35" s="12">
        <v>0</v>
      </c>
      <c r="F35" s="8">
        <v>0</v>
      </c>
      <c r="G35" s="12">
        <v>2</v>
      </c>
      <c r="H35" s="8">
        <v>6.06</v>
      </c>
      <c r="I35" s="12">
        <v>0</v>
      </c>
    </row>
    <row r="36" spans="2:9" ht="15" customHeight="1" x14ac:dyDescent="0.2">
      <c r="B36" t="s">
        <v>44</v>
      </c>
      <c r="C36" s="12">
        <v>2</v>
      </c>
      <c r="D36" s="8">
        <v>1.92</v>
      </c>
      <c r="E36" s="12">
        <v>0</v>
      </c>
      <c r="F36" s="8">
        <v>0</v>
      </c>
      <c r="G36" s="12">
        <v>2</v>
      </c>
      <c r="H36" s="8">
        <v>6.06</v>
      </c>
      <c r="I36" s="12">
        <v>0</v>
      </c>
    </row>
    <row r="37" spans="2:9" ht="15" customHeight="1" x14ac:dyDescent="0.2">
      <c r="B37" t="s">
        <v>71</v>
      </c>
      <c r="C37" s="12">
        <v>2</v>
      </c>
      <c r="D37" s="8">
        <v>1.92</v>
      </c>
      <c r="E37" s="12">
        <v>2</v>
      </c>
      <c r="F37" s="8">
        <v>3.13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48</v>
      </c>
      <c r="C38" s="12">
        <v>2</v>
      </c>
      <c r="D38" s="8">
        <v>1.92</v>
      </c>
      <c r="E38" s="12">
        <v>2</v>
      </c>
      <c r="F38" s="8">
        <v>3.13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66</v>
      </c>
      <c r="C39" s="12">
        <v>2</v>
      </c>
      <c r="D39" s="8">
        <v>1.92</v>
      </c>
      <c r="E39" s="12">
        <v>2</v>
      </c>
      <c r="F39" s="8">
        <v>3.13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69</v>
      </c>
      <c r="C40" s="12">
        <v>2</v>
      </c>
      <c r="D40" s="8">
        <v>1.92</v>
      </c>
      <c r="E40" s="12">
        <v>0</v>
      </c>
      <c r="F40" s="8">
        <v>0</v>
      </c>
      <c r="G40" s="12">
        <v>1</v>
      </c>
      <c r="H40" s="8">
        <v>3.03</v>
      </c>
      <c r="I40" s="12">
        <v>0</v>
      </c>
    </row>
    <row r="41" spans="2:9" ht="15" customHeight="1" x14ac:dyDescent="0.2">
      <c r="B41" t="s">
        <v>58</v>
      </c>
      <c r="C41" s="12">
        <v>2</v>
      </c>
      <c r="D41" s="8">
        <v>1.92</v>
      </c>
      <c r="E41" s="12">
        <v>1</v>
      </c>
      <c r="F41" s="8">
        <v>1.56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60</v>
      </c>
      <c r="C42" s="12">
        <v>2</v>
      </c>
      <c r="D42" s="8">
        <v>1.92</v>
      </c>
      <c r="E42" s="12">
        <v>0</v>
      </c>
      <c r="F42" s="8">
        <v>0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80</v>
      </c>
      <c r="C43" s="12">
        <v>2</v>
      </c>
      <c r="D43" s="8">
        <v>1.92</v>
      </c>
      <c r="E43" s="12">
        <v>1</v>
      </c>
      <c r="F43" s="8">
        <v>1.56</v>
      </c>
      <c r="G43" s="12">
        <v>0</v>
      </c>
      <c r="H43" s="8">
        <v>0</v>
      </c>
      <c r="I43" s="12">
        <v>1</v>
      </c>
    </row>
    <row r="46" spans="2:9" ht="33" customHeight="1" x14ac:dyDescent="0.2">
      <c r="B46" t="s">
        <v>165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89</v>
      </c>
      <c r="C47" s="12">
        <v>6</v>
      </c>
      <c r="D47" s="8">
        <v>5.77</v>
      </c>
      <c r="E47" s="12">
        <v>0</v>
      </c>
      <c r="F47" s="8">
        <v>0</v>
      </c>
      <c r="G47" s="12">
        <v>6</v>
      </c>
      <c r="H47" s="8">
        <v>18.18</v>
      </c>
      <c r="I47" s="12">
        <v>0</v>
      </c>
    </row>
    <row r="48" spans="2:9" ht="15" customHeight="1" x14ac:dyDescent="0.2">
      <c r="B48" t="s">
        <v>141</v>
      </c>
      <c r="C48" s="12">
        <v>4</v>
      </c>
      <c r="D48" s="8">
        <v>3.85</v>
      </c>
      <c r="E48" s="12">
        <v>3</v>
      </c>
      <c r="F48" s="8">
        <v>4.6900000000000004</v>
      </c>
      <c r="G48" s="12">
        <v>1</v>
      </c>
      <c r="H48" s="8">
        <v>3.03</v>
      </c>
      <c r="I48" s="12">
        <v>0</v>
      </c>
    </row>
    <row r="49" spans="2:9" ht="15" customHeight="1" x14ac:dyDescent="0.2">
      <c r="B49" t="s">
        <v>142</v>
      </c>
      <c r="C49" s="12">
        <v>4</v>
      </c>
      <c r="D49" s="8">
        <v>3.85</v>
      </c>
      <c r="E49" s="12">
        <v>2</v>
      </c>
      <c r="F49" s="8">
        <v>3.13</v>
      </c>
      <c r="G49" s="12">
        <v>1</v>
      </c>
      <c r="H49" s="8">
        <v>3.03</v>
      </c>
      <c r="I49" s="12">
        <v>1</v>
      </c>
    </row>
    <row r="50" spans="2:9" ht="15" customHeight="1" x14ac:dyDescent="0.2">
      <c r="B50" t="s">
        <v>105</v>
      </c>
      <c r="C50" s="12">
        <v>4</v>
      </c>
      <c r="D50" s="8">
        <v>3.85</v>
      </c>
      <c r="E50" s="12">
        <v>4</v>
      </c>
      <c r="F50" s="8">
        <v>6.25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138</v>
      </c>
      <c r="C51" s="12">
        <v>3</v>
      </c>
      <c r="D51" s="8">
        <v>2.88</v>
      </c>
      <c r="E51" s="12">
        <v>3</v>
      </c>
      <c r="F51" s="8">
        <v>4.6900000000000004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114</v>
      </c>
      <c r="C52" s="12">
        <v>3</v>
      </c>
      <c r="D52" s="8">
        <v>2.88</v>
      </c>
      <c r="E52" s="12">
        <v>3</v>
      </c>
      <c r="F52" s="8">
        <v>4.6900000000000004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113</v>
      </c>
      <c r="C53" s="12">
        <v>3</v>
      </c>
      <c r="D53" s="8">
        <v>2.88</v>
      </c>
      <c r="E53" s="12">
        <v>2</v>
      </c>
      <c r="F53" s="8">
        <v>3.13</v>
      </c>
      <c r="G53" s="12">
        <v>0</v>
      </c>
      <c r="H53" s="8">
        <v>0</v>
      </c>
      <c r="I53" s="12">
        <v>1</v>
      </c>
    </row>
    <row r="54" spans="2:9" ht="15" customHeight="1" x14ac:dyDescent="0.2">
      <c r="B54" t="s">
        <v>121</v>
      </c>
      <c r="C54" s="12">
        <v>3</v>
      </c>
      <c r="D54" s="8">
        <v>2.88</v>
      </c>
      <c r="E54" s="12">
        <v>2</v>
      </c>
      <c r="F54" s="8">
        <v>3.13</v>
      </c>
      <c r="G54" s="12">
        <v>1</v>
      </c>
      <c r="H54" s="8">
        <v>3.03</v>
      </c>
      <c r="I54" s="12">
        <v>0</v>
      </c>
    </row>
    <row r="55" spans="2:9" ht="15" customHeight="1" x14ac:dyDescent="0.2">
      <c r="B55" t="s">
        <v>101</v>
      </c>
      <c r="C55" s="12">
        <v>3</v>
      </c>
      <c r="D55" s="8">
        <v>2.88</v>
      </c>
      <c r="E55" s="12">
        <v>3</v>
      </c>
      <c r="F55" s="8">
        <v>4.6900000000000004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143</v>
      </c>
      <c r="C56" s="12">
        <v>3</v>
      </c>
      <c r="D56" s="8">
        <v>2.88</v>
      </c>
      <c r="E56" s="12">
        <v>2</v>
      </c>
      <c r="F56" s="8">
        <v>3.13</v>
      </c>
      <c r="G56" s="12">
        <v>1</v>
      </c>
      <c r="H56" s="8">
        <v>3.03</v>
      </c>
      <c r="I56" s="12">
        <v>0</v>
      </c>
    </row>
    <row r="57" spans="2:9" ht="15" customHeight="1" x14ac:dyDescent="0.2">
      <c r="B57" t="s">
        <v>90</v>
      </c>
      <c r="C57" s="12">
        <v>2</v>
      </c>
      <c r="D57" s="8">
        <v>1.92</v>
      </c>
      <c r="E57" s="12">
        <v>1</v>
      </c>
      <c r="F57" s="8">
        <v>1.56</v>
      </c>
      <c r="G57" s="12">
        <v>1</v>
      </c>
      <c r="H57" s="8">
        <v>3.03</v>
      </c>
      <c r="I57" s="12">
        <v>0</v>
      </c>
    </row>
    <row r="58" spans="2:9" ht="15" customHeight="1" x14ac:dyDescent="0.2">
      <c r="B58" t="s">
        <v>139</v>
      </c>
      <c r="C58" s="12">
        <v>2</v>
      </c>
      <c r="D58" s="8">
        <v>1.92</v>
      </c>
      <c r="E58" s="12">
        <v>0</v>
      </c>
      <c r="F58" s="8">
        <v>0</v>
      </c>
      <c r="G58" s="12">
        <v>2</v>
      </c>
      <c r="H58" s="8">
        <v>6.06</v>
      </c>
      <c r="I58" s="12">
        <v>0</v>
      </c>
    </row>
    <row r="59" spans="2:9" ht="15" customHeight="1" x14ac:dyDescent="0.2">
      <c r="B59" t="s">
        <v>91</v>
      </c>
      <c r="C59" s="12">
        <v>2</v>
      </c>
      <c r="D59" s="8">
        <v>1.92</v>
      </c>
      <c r="E59" s="12">
        <v>2</v>
      </c>
      <c r="F59" s="8">
        <v>3.13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140</v>
      </c>
      <c r="C60" s="12">
        <v>2</v>
      </c>
      <c r="D60" s="8">
        <v>1.92</v>
      </c>
      <c r="E60" s="12">
        <v>1</v>
      </c>
      <c r="F60" s="8">
        <v>1.56</v>
      </c>
      <c r="G60" s="12">
        <v>1</v>
      </c>
      <c r="H60" s="8">
        <v>3.03</v>
      </c>
      <c r="I60" s="12">
        <v>0</v>
      </c>
    </row>
    <row r="61" spans="2:9" ht="15" customHeight="1" x14ac:dyDescent="0.2">
      <c r="B61" t="s">
        <v>128</v>
      </c>
      <c r="C61" s="12">
        <v>2</v>
      </c>
      <c r="D61" s="8">
        <v>1.92</v>
      </c>
      <c r="E61" s="12">
        <v>2</v>
      </c>
      <c r="F61" s="8">
        <v>3.13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93</v>
      </c>
      <c r="C62" s="12">
        <v>2</v>
      </c>
      <c r="D62" s="8">
        <v>1.92</v>
      </c>
      <c r="E62" s="12">
        <v>1</v>
      </c>
      <c r="F62" s="8">
        <v>1.56</v>
      </c>
      <c r="G62" s="12">
        <v>1</v>
      </c>
      <c r="H62" s="8">
        <v>3.03</v>
      </c>
      <c r="I62" s="12">
        <v>0</v>
      </c>
    </row>
    <row r="63" spans="2:9" ht="15" customHeight="1" x14ac:dyDescent="0.2">
      <c r="B63" t="s">
        <v>110</v>
      </c>
      <c r="C63" s="12">
        <v>2</v>
      </c>
      <c r="D63" s="8">
        <v>1.92</v>
      </c>
      <c r="E63" s="12">
        <v>2</v>
      </c>
      <c r="F63" s="8">
        <v>3.13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125</v>
      </c>
      <c r="C64" s="12">
        <v>2</v>
      </c>
      <c r="D64" s="8">
        <v>1.92</v>
      </c>
      <c r="E64" s="12">
        <v>1</v>
      </c>
      <c r="F64" s="8">
        <v>1.56</v>
      </c>
      <c r="G64" s="12">
        <v>1</v>
      </c>
      <c r="H64" s="8">
        <v>3.03</v>
      </c>
      <c r="I64" s="12">
        <v>0</v>
      </c>
    </row>
    <row r="65" spans="2:9" ht="15" customHeight="1" x14ac:dyDescent="0.2">
      <c r="B65" t="s">
        <v>97</v>
      </c>
      <c r="C65" s="12">
        <v>2</v>
      </c>
      <c r="D65" s="8">
        <v>1.92</v>
      </c>
      <c r="E65" s="12">
        <v>2</v>
      </c>
      <c r="F65" s="8">
        <v>3.13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99</v>
      </c>
      <c r="C66" s="12">
        <v>2</v>
      </c>
      <c r="D66" s="8">
        <v>1.92</v>
      </c>
      <c r="E66" s="12">
        <v>2</v>
      </c>
      <c r="F66" s="8">
        <v>3.13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132</v>
      </c>
      <c r="C67" s="12">
        <v>2</v>
      </c>
      <c r="D67" s="8">
        <v>1.92</v>
      </c>
      <c r="E67" s="12">
        <v>1</v>
      </c>
      <c r="F67" s="8">
        <v>1.56</v>
      </c>
      <c r="G67" s="12">
        <v>1</v>
      </c>
      <c r="H67" s="8">
        <v>3.03</v>
      </c>
      <c r="I67" s="12">
        <v>0</v>
      </c>
    </row>
    <row r="68" spans="2:9" ht="15" customHeight="1" x14ac:dyDescent="0.2">
      <c r="B68" t="s">
        <v>104</v>
      </c>
      <c r="C68" s="12">
        <v>2</v>
      </c>
      <c r="D68" s="8">
        <v>1.92</v>
      </c>
      <c r="E68" s="12">
        <v>1</v>
      </c>
      <c r="F68" s="8">
        <v>1.56</v>
      </c>
      <c r="G68" s="12">
        <v>1</v>
      </c>
      <c r="H68" s="8">
        <v>3.03</v>
      </c>
      <c r="I68" s="12">
        <v>0</v>
      </c>
    </row>
    <row r="69" spans="2:9" ht="15" customHeight="1" x14ac:dyDescent="0.2">
      <c r="B69" t="s">
        <v>126</v>
      </c>
      <c r="C69" s="12">
        <v>2</v>
      </c>
      <c r="D69" s="8">
        <v>1.92</v>
      </c>
      <c r="E69" s="12">
        <v>2</v>
      </c>
      <c r="F69" s="8">
        <v>3.13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106</v>
      </c>
      <c r="C70" s="12">
        <v>2</v>
      </c>
      <c r="D70" s="8">
        <v>1.92</v>
      </c>
      <c r="E70" s="12">
        <v>2</v>
      </c>
      <c r="F70" s="8">
        <v>3.13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134</v>
      </c>
      <c r="C71" s="12">
        <v>2</v>
      </c>
      <c r="D71" s="8">
        <v>1.92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144</v>
      </c>
      <c r="C72" s="12">
        <v>2</v>
      </c>
      <c r="D72" s="8">
        <v>1.92</v>
      </c>
      <c r="E72" s="12">
        <v>1</v>
      </c>
      <c r="F72" s="8">
        <v>1.56</v>
      </c>
      <c r="G72" s="12">
        <v>0</v>
      </c>
      <c r="H72" s="8">
        <v>0</v>
      </c>
      <c r="I72" s="12">
        <v>1</v>
      </c>
    </row>
    <row r="74" spans="2:9" ht="15" customHeight="1" x14ac:dyDescent="0.2">
      <c r="B74" t="s">
        <v>166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7E37E-AEF9-408C-AFBD-AAF964ADACC8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178</v>
      </c>
    </row>
    <row r="4" spans="2:9" ht="33" customHeight="1" x14ac:dyDescent="0.2">
      <c r="B4" t="s">
        <v>162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48</v>
      </c>
      <c r="D6" s="8">
        <v>20.079999999999998</v>
      </c>
      <c r="E6" s="12">
        <v>23</v>
      </c>
      <c r="F6" s="8">
        <v>15.23</v>
      </c>
      <c r="G6" s="12">
        <v>25</v>
      </c>
      <c r="H6" s="8">
        <v>33.33</v>
      </c>
      <c r="I6" s="12">
        <v>0</v>
      </c>
    </row>
    <row r="7" spans="2:9" ht="15" customHeight="1" x14ac:dyDescent="0.2">
      <c r="B7" t="s">
        <v>20</v>
      </c>
      <c r="C7" s="12">
        <v>20</v>
      </c>
      <c r="D7" s="8">
        <v>8.3699999999999992</v>
      </c>
      <c r="E7" s="12">
        <v>11</v>
      </c>
      <c r="F7" s="8">
        <v>7.28</v>
      </c>
      <c r="G7" s="12">
        <v>9</v>
      </c>
      <c r="H7" s="8">
        <v>12</v>
      </c>
      <c r="I7" s="12">
        <v>0</v>
      </c>
    </row>
    <row r="8" spans="2:9" ht="15" customHeight="1" x14ac:dyDescent="0.2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22</v>
      </c>
      <c r="C9" s="12">
        <v>1</v>
      </c>
      <c r="D9" s="8">
        <v>0.42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23</v>
      </c>
      <c r="C10" s="12">
        <v>4</v>
      </c>
      <c r="D10" s="8">
        <v>1.67</v>
      </c>
      <c r="E10" s="12">
        <v>0</v>
      </c>
      <c r="F10" s="8">
        <v>0</v>
      </c>
      <c r="G10" s="12">
        <v>3</v>
      </c>
      <c r="H10" s="8">
        <v>4</v>
      </c>
      <c r="I10" s="12">
        <v>1</v>
      </c>
    </row>
    <row r="11" spans="2:9" ht="15" customHeight="1" x14ac:dyDescent="0.2">
      <c r="B11" t="s">
        <v>24</v>
      </c>
      <c r="C11" s="12">
        <v>46</v>
      </c>
      <c r="D11" s="8">
        <v>19.25</v>
      </c>
      <c r="E11" s="12">
        <v>35</v>
      </c>
      <c r="F11" s="8">
        <v>23.18</v>
      </c>
      <c r="G11" s="12">
        <v>10</v>
      </c>
      <c r="H11" s="8">
        <v>13.33</v>
      </c>
      <c r="I11" s="12">
        <v>1</v>
      </c>
    </row>
    <row r="12" spans="2:9" ht="15" customHeight="1" x14ac:dyDescent="0.2">
      <c r="B12" t="s">
        <v>25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26</v>
      </c>
      <c r="C13" s="12">
        <v>3</v>
      </c>
      <c r="D13" s="8">
        <v>1.26</v>
      </c>
      <c r="E13" s="12">
        <v>0</v>
      </c>
      <c r="F13" s="8">
        <v>0</v>
      </c>
      <c r="G13" s="12">
        <v>3</v>
      </c>
      <c r="H13" s="8">
        <v>4</v>
      </c>
      <c r="I13" s="12">
        <v>0</v>
      </c>
    </row>
    <row r="14" spans="2:9" ht="15" customHeight="1" x14ac:dyDescent="0.2">
      <c r="B14" t="s">
        <v>27</v>
      </c>
      <c r="C14" s="12">
        <v>10</v>
      </c>
      <c r="D14" s="8">
        <v>4.18</v>
      </c>
      <c r="E14" s="12">
        <v>4</v>
      </c>
      <c r="F14" s="8">
        <v>2.65</v>
      </c>
      <c r="G14" s="12">
        <v>6</v>
      </c>
      <c r="H14" s="8">
        <v>8</v>
      </c>
      <c r="I14" s="12">
        <v>0</v>
      </c>
    </row>
    <row r="15" spans="2:9" ht="15" customHeight="1" x14ac:dyDescent="0.2">
      <c r="B15" t="s">
        <v>28</v>
      </c>
      <c r="C15" s="12">
        <v>41</v>
      </c>
      <c r="D15" s="8">
        <v>17.149999999999999</v>
      </c>
      <c r="E15" s="12">
        <v>36</v>
      </c>
      <c r="F15" s="8">
        <v>23.84</v>
      </c>
      <c r="G15" s="12">
        <v>5</v>
      </c>
      <c r="H15" s="8">
        <v>6.67</v>
      </c>
      <c r="I15" s="12">
        <v>0</v>
      </c>
    </row>
    <row r="16" spans="2:9" ht="15" customHeight="1" x14ac:dyDescent="0.2">
      <c r="B16" t="s">
        <v>29</v>
      </c>
      <c r="C16" s="12">
        <v>26</v>
      </c>
      <c r="D16" s="8">
        <v>10.88</v>
      </c>
      <c r="E16" s="12">
        <v>21</v>
      </c>
      <c r="F16" s="8">
        <v>13.91</v>
      </c>
      <c r="G16" s="12">
        <v>5</v>
      </c>
      <c r="H16" s="8">
        <v>6.67</v>
      </c>
      <c r="I16" s="12">
        <v>0</v>
      </c>
    </row>
    <row r="17" spans="2:9" ht="15" customHeight="1" x14ac:dyDescent="0.2">
      <c r="B17" t="s">
        <v>30</v>
      </c>
      <c r="C17" s="12">
        <v>19</v>
      </c>
      <c r="D17" s="8">
        <v>7.95</v>
      </c>
      <c r="E17" s="12">
        <v>12</v>
      </c>
      <c r="F17" s="8">
        <v>7.95</v>
      </c>
      <c r="G17" s="12">
        <v>2</v>
      </c>
      <c r="H17" s="8">
        <v>2.67</v>
      </c>
      <c r="I17" s="12">
        <v>0</v>
      </c>
    </row>
    <row r="18" spans="2:9" ht="15" customHeight="1" x14ac:dyDescent="0.2">
      <c r="B18" t="s">
        <v>31</v>
      </c>
      <c r="C18" s="12">
        <v>14</v>
      </c>
      <c r="D18" s="8">
        <v>5.86</v>
      </c>
      <c r="E18" s="12">
        <v>8</v>
      </c>
      <c r="F18" s="8">
        <v>5.3</v>
      </c>
      <c r="G18" s="12">
        <v>4</v>
      </c>
      <c r="H18" s="8">
        <v>5.33</v>
      </c>
      <c r="I18" s="12">
        <v>0</v>
      </c>
    </row>
    <row r="19" spans="2:9" ht="15" customHeight="1" x14ac:dyDescent="0.2">
      <c r="B19" t="s">
        <v>32</v>
      </c>
      <c r="C19" s="12">
        <v>7</v>
      </c>
      <c r="D19" s="8">
        <v>2.93</v>
      </c>
      <c r="E19" s="12">
        <v>1</v>
      </c>
      <c r="F19" s="8">
        <v>0.66</v>
      </c>
      <c r="G19" s="12">
        <v>3</v>
      </c>
      <c r="H19" s="8">
        <v>4</v>
      </c>
      <c r="I19" s="12">
        <v>1</v>
      </c>
    </row>
    <row r="20" spans="2:9" ht="15" customHeight="1" x14ac:dyDescent="0.2">
      <c r="B20" s="9" t="s">
        <v>163</v>
      </c>
      <c r="C20" s="12">
        <f>SUM(LTBL_18404[総数／事業所数])</f>
        <v>239</v>
      </c>
      <c r="E20" s="12">
        <f>SUBTOTAL(109,LTBL_18404[個人／事業所数])</f>
        <v>151</v>
      </c>
      <c r="G20" s="12">
        <f>SUBTOTAL(109,LTBL_18404[法人／事業所数])</f>
        <v>75</v>
      </c>
      <c r="I20" s="12">
        <f>SUBTOTAL(109,LTBL_18404[法人以外の団体／事業所数])</f>
        <v>3</v>
      </c>
    </row>
    <row r="21" spans="2:9" ht="15" customHeight="1" x14ac:dyDescent="0.2">
      <c r="E21" s="11">
        <f>LTBL_18404[[#Totals],[個人／事業所数]]/LTBL_18404[[#Totals],[総数／事業所数]]</f>
        <v>0.63179916317991636</v>
      </c>
      <c r="G21" s="11">
        <f>LTBL_18404[[#Totals],[法人／事業所数]]/LTBL_18404[[#Totals],[総数／事業所数]]</f>
        <v>0.31380753138075312</v>
      </c>
      <c r="I21" s="11">
        <f>LTBL_18404[[#Totals],[法人以外の団体／事業所数]]/LTBL_18404[[#Totals],[総数／事業所数]]</f>
        <v>1.2552301255230125E-2</v>
      </c>
    </row>
    <row r="23" spans="2:9" ht="33" customHeight="1" x14ac:dyDescent="0.2">
      <c r="B23" t="s">
        <v>164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56</v>
      </c>
      <c r="C24" s="12">
        <v>29</v>
      </c>
      <c r="D24" s="8">
        <v>12.13</v>
      </c>
      <c r="E24" s="12">
        <v>27</v>
      </c>
      <c r="F24" s="8">
        <v>17.88</v>
      </c>
      <c r="G24" s="12">
        <v>2</v>
      </c>
      <c r="H24" s="8">
        <v>2.67</v>
      </c>
      <c r="I24" s="12">
        <v>0</v>
      </c>
    </row>
    <row r="25" spans="2:9" ht="15" customHeight="1" x14ac:dyDescent="0.2">
      <c r="B25" t="s">
        <v>57</v>
      </c>
      <c r="C25" s="12">
        <v>21</v>
      </c>
      <c r="D25" s="8">
        <v>8.7899999999999991</v>
      </c>
      <c r="E25" s="12">
        <v>20</v>
      </c>
      <c r="F25" s="8">
        <v>13.25</v>
      </c>
      <c r="G25" s="12">
        <v>1</v>
      </c>
      <c r="H25" s="8">
        <v>1.33</v>
      </c>
      <c r="I25" s="12">
        <v>0</v>
      </c>
    </row>
    <row r="26" spans="2:9" ht="15" customHeight="1" x14ac:dyDescent="0.2">
      <c r="B26" t="s">
        <v>42</v>
      </c>
      <c r="C26" s="12">
        <v>20</v>
      </c>
      <c r="D26" s="8">
        <v>8.3699999999999992</v>
      </c>
      <c r="E26" s="12">
        <v>18</v>
      </c>
      <c r="F26" s="8">
        <v>11.92</v>
      </c>
      <c r="G26" s="12">
        <v>2</v>
      </c>
      <c r="H26" s="8">
        <v>2.67</v>
      </c>
      <c r="I26" s="12">
        <v>0</v>
      </c>
    </row>
    <row r="27" spans="2:9" ht="15" customHeight="1" x14ac:dyDescent="0.2">
      <c r="B27" t="s">
        <v>58</v>
      </c>
      <c r="C27" s="12">
        <v>19</v>
      </c>
      <c r="D27" s="8">
        <v>7.95</v>
      </c>
      <c r="E27" s="12">
        <v>12</v>
      </c>
      <c r="F27" s="8">
        <v>7.95</v>
      </c>
      <c r="G27" s="12">
        <v>2</v>
      </c>
      <c r="H27" s="8">
        <v>2.67</v>
      </c>
      <c r="I27" s="12">
        <v>0</v>
      </c>
    </row>
    <row r="28" spans="2:9" ht="15" customHeight="1" x14ac:dyDescent="0.2">
      <c r="B28" t="s">
        <v>41</v>
      </c>
      <c r="C28" s="12">
        <v>18</v>
      </c>
      <c r="D28" s="8">
        <v>7.53</v>
      </c>
      <c r="E28" s="12">
        <v>1</v>
      </c>
      <c r="F28" s="8">
        <v>0.66</v>
      </c>
      <c r="G28" s="12">
        <v>17</v>
      </c>
      <c r="H28" s="8">
        <v>22.67</v>
      </c>
      <c r="I28" s="12">
        <v>0</v>
      </c>
    </row>
    <row r="29" spans="2:9" ht="15" customHeight="1" x14ac:dyDescent="0.2">
      <c r="B29" t="s">
        <v>49</v>
      </c>
      <c r="C29" s="12">
        <v>17</v>
      </c>
      <c r="D29" s="8">
        <v>7.11</v>
      </c>
      <c r="E29" s="12">
        <v>15</v>
      </c>
      <c r="F29" s="8">
        <v>9.93</v>
      </c>
      <c r="G29" s="12">
        <v>1</v>
      </c>
      <c r="H29" s="8">
        <v>1.33</v>
      </c>
      <c r="I29" s="12">
        <v>1</v>
      </c>
    </row>
    <row r="30" spans="2:9" ht="15" customHeight="1" x14ac:dyDescent="0.2">
      <c r="B30" t="s">
        <v>51</v>
      </c>
      <c r="C30" s="12">
        <v>13</v>
      </c>
      <c r="D30" s="8">
        <v>5.44</v>
      </c>
      <c r="E30" s="12">
        <v>9</v>
      </c>
      <c r="F30" s="8">
        <v>5.96</v>
      </c>
      <c r="G30" s="12">
        <v>4</v>
      </c>
      <c r="H30" s="8">
        <v>5.33</v>
      </c>
      <c r="I30" s="12">
        <v>0</v>
      </c>
    </row>
    <row r="31" spans="2:9" ht="15" customHeight="1" x14ac:dyDescent="0.2">
      <c r="B31" t="s">
        <v>43</v>
      </c>
      <c r="C31" s="12">
        <v>10</v>
      </c>
      <c r="D31" s="8">
        <v>4.18</v>
      </c>
      <c r="E31" s="12">
        <v>4</v>
      </c>
      <c r="F31" s="8">
        <v>2.65</v>
      </c>
      <c r="G31" s="12">
        <v>6</v>
      </c>
      <c r="H31" s="8">
        <v>8</v>
      </c>
      <c r="I31" s="12">
        <v>0</v>
      </c>
    </row>
    <row r="32" spans="2:9" ht="15" customHeight="1" x14ac:dyDescent="0.2">
      <c r="B32" t="s">
        <v>55</v>
      </c>
      <c r="C32" s="12">
        <v>9</v>
      </c>
      <c r="D32" s="8">
        <v>3.77</v>
      </c>
      <c r="E32" s="12">
        <v>8</v>
      </c>
      <c r="F32" s="8">
        <v>5.3</v>
      </c>
      <c r="G32" s="12">
        <v>1</v>
      </c>
      <c r="H32" s="8">
        <v>1.33</v>
      </c>
      <c r="I32" s="12">
        <v>0</v>
      </c>
    </row>
    <row r="33" spans="2:9" ht="15" customHeight="1" x14ac:dyDescent="0.2">
      <c r="B33" t="s">
        <v>59</v>
      </c>
      <c r="C33" s="12">
        <v>8</v>
      </c>
      <c r="D33" s="8">
        <v>3.35</v>
      </c>
      <c r="E33" s="12">
        <v>8</v>
      </c>
      <c r="F33" s="8">
        <v>5.3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50</v>
      </c>
      <c r="C34" s="12">
        <v>7</v>
      </c>
      <c r="D34" s="8">
        <v>2.93</v>
      </c>
      <c r="E34" s="12">
        <v>5</v>
      </c>
      <c r="F34" s="8">
        <v>3.31</v>
      </c>
      <c r="G34" s="12">
        <v>2</v>
      </c>
      <c r="H34" s="8">
        <v>2.67</v>
      </c>
      <c r="I34" s="12">
        <v>0</v>
      </c>
    </row>
    <row r="35" spans="2:9" ht="15" customHeight="1" x14ac:dyDescent="0.2">
      <c r="B35" t="s">
        <v>44</v>
      </c>
      <c r="C35" s="12">
        <v>6</v>
      </c>
      <c r="D35" s="8">
        <v>2.5099999999999998</v>
      </c>
      <c r="E35" s="12">
        <v>6</v>
      </c>
      <c r="F35" s="8">
        <v>3.97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48</v>
      </c>
      <c r="C36" s="12">
        <v>6</v>
      </c>
      <c r="D36" s="8">
        <v>2.5099999999999998</v>
      </c>
      <c r="E36" s="12">
        <v>4</v>
      </c>
      <c r="F36" s="8">
        <v>2.65</v>
      </c>
      <c r="G36" s="12">
        <v>2</v>
      </c>
      <c r="H36" s="8">
        <v>2.67</v>
      </c>
      <c r="I36" s="12">
        <v>0</v>
      </c>
    </row>
    <row r="37" spans="2:9" ht="15" customHeight="1" x14ac:dyDescent="0.2">
      <c r="B37" t="s">
        <v>60</v>
      </c>
      <c r="C37" s="12">
        <v>6</v>
      </c>
      <c r="D37" s="8">
        <v>2.5099999999999998</v>
      </c>
      <c r="E37" s="12">
        <v>0</v>
      </c>
      <c r="F37" s="8">
        <v>0</v>
      </c>
      <c r="G37" s="12">
        <v>4</v>
      </c>
      <c r="H37" s="8">
        <v>5.33</v>
      </c>
      <c r="I37" s="12">
        <v>0</v>
      </c>
    </row>
    <row r="38" spans="2:9" ht="15" customHeight="1" x14ac:dyDescent="0.2">
      <c r="B38" t="s">
        <v>53</v>
      </c>
      <c r="C38" s="12">
        <v>5</v>
      </c>
      <c r="D38" s="8">
        <v>2.09</v>
      </c>
      <c r="E38" s="12">
        <v>3</v>
      </c>
      <c r="F38" s="8">
        <v>1.99</v>
      </c>
      <c r="G38" s="12">
        <v>2</v>
      </c>
      <c r="H38" s="8">
        <v>2.67</v>
      </c>
      <c r="I38" s="12">
        <v>0</v>
      </c>
    </row>
    <row r="39" spans="2:9" ht="15" customHeight="1" x14ac:dyDescent="0.2">
      <c r="B39" t="s">
        <v>54</v>
      </c>
      <c r="C39" s="12">
        <v>5</v>
      </c>
      <c r="D39" s="8">
        <v>2.09</v>
      </c>
      <c r="E39" s="12">
        <v>1</v>
      </c>
      <c r="F39" s="8">
        <v>0.66</v>
      </c>
      <c r="G39" s="12">
        <v>4</v>
      </c>
      <c r="H39" s="8">
        <v>5.33</v>
      </c>
      <c r="I39" s="12">
        <v>0</v>
      </c>
    </row>
    <row r="40" spans="2:9" ht="15" customHeight="1" x14ac:dyDescent="0.2">
      <c r="B40" t="s">
        <v>64</v>
      </c>
      <c r="C40" s="12">
        <v>3</v>
      </c>
      <c r="D40" s="8">
        <v>1.26</v>
      </c>
      <c r="E40" s="12">
        <v>1</v>
      </c>
      <c r="F40" s="8">
        <v>0.66</v>
      </c>
      <c r="G40" s="12">
        <v>2</v>
      </c>
      <c r="H40" s="8">
        <v>2.67</v>
      </c>
      <c r="I40" s="12">
        <v>0</v>
      </c>
    </row>
    <row r="41" spans="2:9" ht="15" customHeight="1" x14ac:dyDescent="0.2">
      <c r="B41" t="s">
        <v>79</v>
      </c>
      <c r="C41" s="12">
        <v>3</v>
      </c>
      <c r="D41" s="8">
        <v>1.26</v>
      </c>
      <c r="E41" s="12">
        <v>0</v>
      </c>
      <c r="F41" s="8">
        <v>0</v>
      </c>
      <c r="G41" s="12">
        <v>3</v>
      </c>
      <c r="H41" s="8">
        <v>4</v>
      </c>
      <c r="I41" s="12">
        <v>0</v>
      </c>
    </row>
    <row r="42" spans="2:9" ht="15" customHeight="1" x14ac:dyDescent="0.2">
      <c r="B42" t="s">
        <v>81</v>
      </c>
      <c r="C42" s="12">
        <v>3</v>
      </c>
      <c r="D42" s="8">
        <v>1.26</v>
      </c>
      <c r="E42" s="12">
        <v>0</v>
      </c>
      <c r="F42" s="8">
        <v>0</v>
      </c>
      <c r="G42" s="12">
        <v>2</v>
      </c>
      <c r="H42" s="8">
        <v>2.67</v>
      </c>
      <c r="I42" s="12">
        <v>1</v>
      </c>
    </row>
    <row r="43" spans="2:9" ht="15" customHeight="1" x14ac:dyDescent="0.2">
      <c r="B43" t="s">
        <v>52</v>
      </c>
      <c r="C43" s="12">
        <v>3</v>
      </c>
      <c r="D43" s="8">
        <v>1.26</v>
      </c>
      <c r="E43" s="12">
        <v>0</v>
      </c>
      <c r="F43" s="8">
        <v>0</v>
      </c>
      <c r="G43" s="12">
        <v>3</v>
      </c>
      <c r="H43" s="8">
        <v>4</v>
      </c>
      <c r="I43" s="12">
        <v>0</v>
      </c>
    </row>
    <row r="44" spans="2:9" ht="15" customHeight="1" x14ac:dyDescent="0.2">
      <c r="B44" t="s">
        <v>66</v>
      </c>
      <c r="C44" s="12">
        <v>3</v>
      </c>
      <c r="D44" s="8">
        <v>1.26</v>
      </c>
      <c r="E44" s="12">
        <v>1</v>
      </c>
      <c r="F44" s="8">
        <v>0.66</v>
      </c>
      <c r="G44" s="12">
        <v>2</v>
      </c>
      <c r="H44" s="8">
        <v>2.67</v>
      </c>
      <c r="I44" s="12">
        <v>0</v>
      </c>
    </row>
    <row r="45" spans="2:9" ht="15" customHeight="1" x14ac:dyDescent="0.2">
      <c r="B45" t="s">
        <v>69</v>
      </c>
      <c r="C45" s="12">
        <v>3</v>
      </c>
      <c r="D45" s="8">
        <v>1.26</v>
      </c>
      <c r="E45" s="12">
        <v>0</v>
      </c>
      <c r="F45" s="8">
        <v>0</v>
      </c>
      <c r="G45" s="12">
        <v>3</v>
      </c>
      <c r="H45" s="8">
        <v>4</v>
      </c>
      <c r="I45" s="12">
        <v>0</v>
      </c>
    </row>
    <row r="46" spans="2:9" ht="15" customHeight="1" x14ac:dyDescent="0.2">
      <c r="B46" t="s">
        <v>82</v>
      </c>
      <c r="C46" s="12">
        <v>3</v>
      </c>
      <c r="D46" s="8">
        <v>1.26</v>
      </c>
      <c r="E46" s="12">
        <v>0</v>
      </c>
      <c r="F46" s="8">
        <v>0</v>
      </c>
      <c r="G46" s="12">
        <v>2</v>
      </c>
      <c r="H46" s="8">
        <v>2.67</v>
      </c>
      <c r="I46" s="12">
        <v>0</v>
      </c>
    </row>
    <row r="49" spans="2:9" ht="33" customHeight="1" x14ac:dyDescent="0.2">
      <c r="B49" t="s">
        <v>165</v>
      </c>
      <c r="C49" s="10" t="s">
        <v>34</v>
      </c>
      <c r="D49" s="10" t="s">
        <v>35</v>
      </c>
      <c r="E49" s="10" t="s">
        <v>36</v>
      </c>
      <c r="F49" s="10" t="s">
        <v>37</v>
      </c>
      <c r="G49" s="10" t="s">
        <v>38</v>
      </c>
      <c r="H49" s="10" t="s">
        <v>39</v>
      </c>
      <c r="I49" s="10" t="s">
        <v>40</v>
      </c>
    </row>
    <row r="50" spans="2:9" ht="15" customHeight="1" x14ac:dyDescent="0.2">
      <c r="B50" t="s">
        <v>106</v>
      </c>
      <c r="C50" s="12">
        <v>13</v>
      </c>
      <c r="D50" s="8">
        <v>5.44</v>
      </c>
      <c r="E50" s="12">
        <v>13</v>
      </c>
      <c r="F50" s="8">
        <v>8.61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89</v>
      </c>
      <c r="C51" s="12">
        <v>11</v>
      </c>
      <c r="D51" s="8">
        <v>4.5999999999999996</v>
      </c>
      <c r="E51" s="12">
        <v>0</v>
      </c>
      <c r="F51" s="8">
        <v>0</v>
      </c>
      <c r="G51" s="12">
        <v>11</v>
      </c>
      <c r="H51" s="8">
        <v>14.67</v>
      </c>
      <c r="I51" s="12">
        <v>0</v>
      </c>
    </row>
    <row r="52" spans="2:9" ht="15" customHeight="1" x14ac:dyDescent="0.2">
      <c r="B52" t="s">
        <v>107</v>
      </c>
      <c r="C52" s="12">
        <v>9</v>
      </c>
      <c r="D52" s="8">
        <v>3.77</v>
      </c>
      <c r="E52" s="12">
        <v>8</v>
      </c>
      <c r="F52" s="8">
        <v>5.3</v>
      </c>
      <c r="G52" s="12">
        <v>1</v>
      </c>
      <c r="H52" s="8">
        <v>1.33</v>
      </c>
      <c r="I52" s="12">
        <v>0</v>
      </c>
    </row>
    <row r="53" spans="2:9" ht="15" customHeight="1" x14ac:dyDescent="0.2">
      <c r="B53" t="s">
        <v>100</v>
      </c>
      <c r="C53" s="12">
        <v>8</v>
      </c>
      <c r="D53" s="8">
        <v>3.35</v>
      </c>
      <c r="E53" s="12">
        <v>8</v>
      </c>
      <c r="F53" s="8">
        <v>5.3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101</v>
      </c>
      <c r="C54" s="12">
        <v>8</v>
      </c>
      <c r="D54" s="8">
        <v>3.35</v>
      </c>
      <c r="E54" s="12">
        <v>7</v>
      </c>
      <c r="F54" s="8">
        <v>4.6399999999999997</v>
      </c>
      <c r="G54" s="12">
        <v>1</v>
      </c>
      <c r="H54" s="8">
        <v>1.33</v>
      </c>
      <c r="I54" s="12">
        <v>0</v>
      </c>
    </row>
    <row r="55" spans="2:9" ht="15" customHeight="1" x14ac:dyDescent="0.2">
      <c r="B55" t="s">
        <v>108</v>
      </c>
      <c r="C55" s="12">
        <v>7</v>
      </c>
      <c r="D55" s="8">
        <v>2.93</v>
      </c>
      <c r="E55" s="12">
        <v>7</v>
      </c>
      <c r="F55" s="8">
        <v>4.6399999999999997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138</v>
      </c>
      <c r="C56" s="12">
        <v>6</v>
      </c>
      <c r="D56" s="8">
        <v>2.5099999999999998</v>
      </c>
      <c r="E56" s="12">
        <v>6</v>
      </c>
      <c r="F56" s="8">
        <v>3.97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91</v>
      </c>
      <c r="C57" s="12">
        <v>6</v>
      </c>
      <c r="D57" s="8">
        <v>2.5099999999999998</v>
      </c>
      <c r="E57" s="12">
        <v>4</v>
      </c>
      <c r="F57" s="8">
        <v>2.65</v>
      </c>
      <c r="G57" s="12">
        <v>2</v>
      </c>
      <c r="H57" s="8">
        <v>2.67</v>
      </c>
      <c r="I57" s="12">
        <v>0</v>
      </c>
    </row>
    <row r="58" spans="2:9" ht="15" customHeight="1" x14ac:dyDescent="0.2">
      <c r="B58" t="s">
        <v>132</v>
      </c>
      <c r="C58" s="12">
        <v>6</v>
      </c>
      <c r="D58" s="8">
        <v>2.5099999999999998</v>
      </c>
      <c r="E58" s="12">
        <v>5</v>
      </c>
      <c r="F58" s="8">
        <v>3.31</v>
      </c>
      <c r="G58" s="12">
        <v>1</v>
      </c>
      <c r="H58" s="8">
        <v>1.33</v>
      </c>
      <c r="I58" s="12">
        <v>0</v>
      </c>
    </row>
    <row r="59" spans="2:9" ht="15" customHeight="1" x14ac:dyDescent="0.2">
      <c r="B59" t="s">
        <v>117</v>
      </c>
      <c r="C59" s="12">
        <v>5</v>
      </c>
      <c r="D59" s="8">
        <v>2.09</v>
      </c>
      <c r="E59" s="12">
        <v>4</v>
      </c>
      <c r="F59" s="8">
        <v>2.65</v>
      </c>
      <c r="G59" s="12">
        <v>1</v>
      </c>
      <c r="H59" s="8">
        <v>1.33</v>
      </c>
      <c r="I59" s="12">
        <v>0</v>
      </c>
    </row>
    <row r="60" spans="2:9" ht="15" customHeight="1" x14ac:dyDescent="0.2">
      <c r="B60" t="s">
        <v>94</v>
      </c>
      <c r="C60" s="12">
        <v>5</v>
      </c>
      <c r="D60" s="8">
        <v>2.09</v>
      </c>
      <c r="E60" s="12">
        <v>4</v>
      </c>
      <c r="F60" s="8">
        <v>2.65</v>
      </c>
      <c r="G60" s="12">
        <v>1</v>
      </c>
      <c r="H60" s="8">
        <v>1.33</v>
      </c>
      <c r="I60" s="12">
        <v>0</v>
      </c>
    </row>
    <row r="61" spans="2:9" ht="15" customHeight="1" x14ac:dyDescent="0.2">
      <c r="B61" t="s">
        <v>105</v>
      </c>
      <c r="C61" s="12">
        <v>5</v>
      </c>
      <c r="D61" s="8">
        <v>2.09</v>
      </c>
      <c r="E61" s="12">
        <v>5</v>
      </c>
      <c r="F61" s="8">
        <v>3.31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122</v>
      </c>
      <c r="C62" s="12">
        <v>5</v>
      </c>
      <c r="D62" s="8">
        <v>2.09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109</v>
      </c>
      <c r="C63" s="12">
        <v>4</v>
      </c>
      <c r="D63" s="8">
        <v>1.67</v>
      </c>
      <c r="E63" s="12">
        <v>1</v>
      </c>
      <c r="F63" s="8">
        <v>0.66</v>
      </c>
      <c r="G63" s="12">
        <v>3</v>
      </c>
      <c r="H63" s="8">
        <v>4</v>
      </c>
      <c r="I63" s="12">
        <v>0</v>
      </c>
    </row>
    <row r="64" spans="2:9" ht="15" customHeight="1" x14ac:dyDescent="0.2">
      <c r="B64" t="s">
        <v>145</v>
      </c>
      <c r="C64" s="12">
        <v>4</v>
      </c>
      <c r="D64" s="8">
        <v>1.67</v>
      </c>
      <c r="E64" s="12">
        <v>4</v>
      </c>
      <c r="F64" s="8">
        <v>2.65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92</v>
      </c>
      <c r="C65" s="12">
        <v>4</v>
      </c>
      <c r="D65" s="8">
        <v>1.67</v>
      </c>
      <c r="E65" s="12">
        <v>0</v>
      </c>
      <c r="F65" s="8">
        <v>0</v>
      </c>
      <c r="G65" s="12">
        <v>4</v>
      </c>
      <c r="H65" s="8">
        <v>5.33</v>
      </c>
      <c r="I65" s="12">
        <v>0</v>
      </c>
    </row>
    <row r="66" spans="2:9" ht="15" customHeight="1" x14ac:dyDescent="0.2">
      <c r="B66" t="s">
        <v>110</v>
      </c>
      <c r="C66" s="12">
        <v>4</v>
      </c>
      <c r="D66" s="8">
        <v>1.67</v>
      </c>
      <c r="E66" s="12">
        <v>3</v>
      </c>
      <c r="F66" s="8">
        <v>1.99</v>
      </c>
      <c r="G66" s="12">
        <v>1</v>
      </c>
      <c r="H66" s="8">
        <v>1.33</v>
      </c>
      <c r="I66" s="12">
        <v>0</v>
      </c>
    </row>
    <row r="67" spans="2:9" ht="15" customHeight="1" x14ac:dyDescent="0.2">
      <c r="B67" t="s">
        <v>114</v>
      </c>
      <c r="C67" s="12">
        <v>4</v>
      </c>
      <c r="D67" s="8">
        <v>1.67</v>
      </c>
      <c r="E67" s="12">
        <v>4</v>
      </c>
      <c r="F67" s="8">
        <v>2.65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96</v>
      </c>
      <c r="C68" s="12">
        <v>4</v>
      </c>
      <c r="D68" s="8">
        <v>1.67</v>
      </c>
      <c r="E68" s="12">
        <v>3</v>
      </c>
      <c r="F68" s="8">
        <v>1.99</v>
      </c>
      <c r="G68" s="12">
        <v>1</v>
      </c>
      <c r="H68" s="8">
        <v>1.33</v>
      </c>
      <c r="I68" s="12">
        <v>0</v>
      </c>
    </row>
    <row r="69" spans="2:9" ht="15" customHeight="1" x14ac:dyDescent="0.2">
      <c r="B69" t="s">
        <v>121</v>
      </c>
      <c r="C69" s="12">
        <v>4</v>
      </c>
      <c r="D69" s="8">
        <v>1.67</v>
      </c>
      <c r="E69" s="12">
        <v>1</v>
      </c>
      <c r="F69" s="8">
        <v>0.66</v>
      </c>
      <c r="G69" s="12">
        <v>3</v>
      </c>
      <c r="H69" s="8">
        <v>4</v>
      </c>
      <c r="I69" s="12">
        <v>0</v>
      </c>
    </row>
    <row r="70" spans="2:9" ht="15" customHeight="1" x14ac:dyDescent="0.2">
      <c r="B70" t="s">
        <v>143</v>
      </c>
      <c r="C70" s="12">
        <v>4</v>
      </c>
      <c r="D70" s="8">
        <v>1.67</v>
      </c>
      <c r="E70" s="12">
        <v>4</v>
      </c>
      <c r="F70" s="8">
        <v>2.65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130</v>
      </c>
      <c r="C71" s="12">
        <v>4</v>
      </c>
      <c r="D71" s="8">
        <v>1.67</v>
      </c>
      <c r="E71" s="12">
        <v>4</v>
      </c>
      <c r="F71" s="8">
        <v>2.65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146</v>
      </c>
      <c r="C72" s="12">
        <v>4</v>
      </c>
      <c r="D72" s="8">
        <v>1.67</v>
      </c>
      <c r="E72" s="12">
        <v>0</v>
      </c>
      <c r="F72" s="8">
        <v>0</v>
      </c>
      <c r="G72" s="12">
        <v>4</v>
      </c>
      <c r="H72" s="8">
        <v>5.33</v>
      </c>
      <c r="I72" s="12">
        <v>0</v>
      </c>
    </row>
    <row r="74" spans="2:9" ht="15" customHeight="1" x14ac:dyDescent="0.2">
      <c r="B74" t="s">
        <v>166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E1007-1EB4-4C62-B1C4-2811F48DD5D7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179</v>
      </c>
    </row>
    <row r="4" spans="2:9" ht="33" customHeight="1" x14ac:dyDescent="0.2">
      <c r="B4" t="s">
        <v>162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133</v>
      </c>
      <c r="D6" s="8">
        <v>20.62</v>
      </c>
      <c r="E6" s="12">
        <v>84</v>
      </c>
      <c r="F6" s="8">
        <v>19.309999999999999</v>
      </c>
      <c r="G6" s="12">
        <v>49</v>
      </c>
      <c r="H6" s="8">
        <v>24.5</v>
      </c>
      <c r="I6" s="12">
        <v>0</v>
      </c>
    </row>
    <row r="7" spans="2:9" ht="15" customHeight="1" x14ac:dyDescent="0.2">
      <c r="B7" t="s">
        <v>20</v>
      </c>
      <c r="C7" s="12">
        <v>119</v>
      </c>
      <c r="D7" s="8">
        <v>18.45</v>
      </c>
      <c r="E7" s="12">
        <v>75</v>
      </c>
      <c r="F7" s="8">
        <v>17.239999999999998</v>
      </c>
      <c r="G7" s="12">
        <v>44</v>
      </c>
      <c r="H7" s="8">
        <v>22</v>
      </c>
      <c r="I7" s="12">
        <v>0</v>
      </c>
    </row>
    <row r="8" spans="2:9" ht="15" customHeight="1" x14ac:dyDescent="0.2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22</v>
      </c>
      <c r="C9" s="12">
        <v>2</v>
      </c>
      <c r="D9" s="8">
        <v>0.31</v>
      </c>
      <c r="E9" s="12">
        <v>1</v>
      </c>
      <c r="F9" s="8">
        <v>0.23</v>
      </c>
      <c r="G9" s="12">
        <v>1</v>
      </c>
      <c r="H9" s="8">
        <v>0.5</v>
      </c>
      <c r="I9" s="12">
        <v>0</v>
      </c>
    </row>
    <row r="10" spans="2:9" ht="15" customHeight="1" x14ac:dyDescent="0.2">
      <c r="B10" t="s">
        <v>23</v>
      </c>
      <c r="C10" s="12">
        <v>8</v>
      </c>
      <c r="D10" s="8">
        <v>1.24</v>
      </c>
      <c r="E10" s="12">
        <v>1</v>
      </c>
      <c r="F10" s="8">
        <v>0.23</v>
      </c>
      <c r="G10" s="12">
        <v>6</v>
      </c>
      <c r="H10" s="8">
        <v>3</v>
      </c>
      <c r="I10" s="12">
        <v>0</v>
      </c>
    </row>
    <row r="11" spans="2:9" ht="15" customHeight="1" x14ac:dyDescent="0.2">
      <c r="B11" t="s">
        <v>24</v>
      </c>
      <c r="C11" s="12">
        <v>159</v>
      </c>
      <c r="D11" s="8">
        <v>24.65</v>
      </c>
      <c r="E11" s="12">
        <v>115</v>
      </c>
      <c r="F11" s="8">
        <v>26.44</v>
      </c>
      <c r="G11" s="12">
        <v>44</v>
      </c>
      <c r="H11" s="8">
        <v>22</v>
      </c>
      <c r="I11" s="12">
        <v>0</v>
      </c>
    </row>
    <row r="12" spans="2:9" ht="15" customHeight="1" x14ac:dyDescent="0.2">
      <c r="B12" t="s">
        <v>25</v>
      </c>
      <c r="C12" s="12">
        <v>2</v>
      </c>
      <c r="D12" s="8">
        <v>0.31</v>
      </c>
      <c r="E12" s="12">
        <v>2</v>
      </c>
      <c r="F12" s="8">
        <v>0.46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26</v>
      </c>
      <c r="C13" s="12">
        <v>11</v>
      </c>
      <c r="D13" s="8">
        <v>1.71</v>
      </c>
      <c r="E13" s="12">
        <v>2</v>
      </c>
      <c r="F13" s="8">
        <v>0.46</v>
      </c>
      <c r="G13" s="12">
        <v>9</v>
      </c>
      <c r="H13" s="8">
        <v>4.5</v>
      </c>
      <c r="I13" s="12">
        <v>0</v>
      </c>
    </row>
    <row r="14" spans="2:9" ht="15" customHeight="1" x14ac:dyDescent="0.2">
      <c r="B14" t="s">
        <v>27</v>
      </c>
      <c r="C14" s="12">
        <v>19</v>
      </c>
      <c r="D14" s="8">
        <v>2.95</v>
      </c>
      <c r="E14" s="12">
        <v>11</v>
      </c>
      <c r="F14" s="8">
        <v>2.5299999999999998</v>
      </c>
      <c r="G14" s="12">
        <v>8</v>
      </c>
      <c r="H14" s="8">
        <v>4</v>
      </c>
      <c r="I14" s="12">
        <v>0</v>
      </c>
    </row>
    <row r="15" spans="2:9" ht="15" customHeight="1" x14ac:dyDescent="0.2">
      <c r="B15" t="s">
        <v>28</v>
      </c>
      <c r="C15" s="12">
        <v>66</v>
      </c>
      <c r="D15" s="8">
        <v>10.23</v>
      </c>
      <c r="E15" s="12">
        <v>51</v>
      </c>
      <c r="F15" s="8">
        <v>11.72</v>
      </c>
      <c r="G15" s="12">
        <v>12</v>
      </c>
      <c r="H15" s="8">
        <v>6</v>
      </c>
      <c r="I15" s="12">
        <v>1</v>
      </c>
    </row>
    <row r="16" spans="2:9" ht="15" customHeight="1" x14ac:dyDescent="0.2">
      <c r="B16" t="s">
        <v>29</v>
      </c>
      <c r="C16" s="12">
        <v>66</v>
      </c>
      <c r="D16" s="8">
        <v>10.23</v>
      </c>
      <c r="E16" s="12">
        <v>58</v>
      </c>
      <c r="F16" s="8">
        <v>13.33</v>
      </c>
      <c r="G16" s="12">
        <v>8</v>
      </c>
      <c r="H16" s="8">
        <v>4</v>
      </c>
      <c r="I16" s="12">
        <v>0</v>
      </c>
    </row>
    <row r="17" spans="2:9" ht="15" customHeight="1" x14ac:dyDescent="0.2">
      <c r="B17" t="s">
        <v>30</v>
      </c>
      <c r="C17" s="12">
        <v>19</v>
      </c>
      <c r="D17" s="8">
        <v>2.95</v>
      </c>
      <c r="E17" s="12">
        <v>10</v>
      </c>
      <c r="F17" s="8">
        <v>2.2999999999999998</v>
      </c>
      <c r="G17" s="12">
        <v>4</v>
      </c>
      <c r="H17" s="8">
        <v>2</v>
      </c>
      <c r="I17" s="12">
        <v>0</v>
      </c>
    </row>
    <row r="18" spans="2:9" ht="15" customHeight="1" x14ac:dyDescent="0.2">
      <c r="B18" t="s">
        <v>31</v>
      </c>
      <c r="C18" s="12">
        <v>21</v>
      </c>
      <c r="D18" s="8">
        <v>3.26</v>
      </c>
      <c r="E18" s="12">
        <v>14</v>
      </c>
      <c r="F18" s="8">
        <v>3.22</v>
      </c>
      <c r="G18" s="12">
        <v>7</v>
      </c>
      <c r="H18" s="8">
        <v>3.5</v>
      </c>
      <c r="I18" s="12">
        <v>0</v>
      </c>
    </row>
    <row r="19" spans="2:9" ht="15" customHeight="1" x14ac:dyDescent="0.2">
      <c r="B19" t="s">
        <v>32</v>
      </c>
      <c r="C19" s="12">
        <v>20</v>
      </c>
      <c r="D19" s="8">
        <v>3.1</v>
      </c>
      <c r="E19" s="12">
        <v>11</v>
      </c>
      <c r="F19" s="8">
        <v>2.5299999999999998</v>
      </c>
      <c r="G19" s="12">
        <v>8</v>
      </c>
      <c r="H19" s="8">
        <v>4</v>
      </c>
      <c r="I19" s="12">
        <v>0</v>
      </c>
    </row>
    <row r="20" spans="2:9" ht="15" customHeight="1" x14ac:dyDescent="0.2">
      <c r="B20" s="9" t="s">
        <v>163</v>
      </c>
      <c r="C20" s="12">
        <f>SUM(LTBL_18423[総数／事業所数])</f>
        <v>645</v>
      </c>
      <c r="E20" s="12">
        <f>SUBTOTAL(109,LTBL_18423[個人／事業所数])</f>
        <v>435</v>
      </c>
      <c r="G20" s="12">
        <f>SUBTOTAL(109,LTBL_18423[法人／事業所数])</f>
        <v>200</v>
      </c>
      <c r="I20" s="12">
        <f>SUBTOTAL(109,LTBL_18423[法人以外の団体／事業所数])</f>
        <v>1</v>
      </c>
    </row>
    <row r="21" spans="2:9" ht="15" customHeight="1" x14ac:dyDescent="0.2">
      <c r="E21" s="11">
        <f>LTBL_18423[[#Totals],[個人／事業所数]]/LTBL_18423[[#Totals],[総数／事業所数]]</f>
        <v>0.67441860465116277</v>
      </c>
      <c r="G21" s="11">
        <f>LTBL_18423[[#Totals],[法人／事業所数]]/LTBL_18423[[#Totals],[総数／事業所数]]</f>
        <v>0.31007751937984496</v>
      </c>
      <c r="I21" s="11">
        <f>LTBL_18423[[#Totals],[法人以外の団体／事業所数]]/LTBL_18423[[#Totals],[総数／事業所数]]</f>
        <v>1.5503875968992248E-3</v>
      </c>
    </row>
    <row r="23" spans="2:9" ht="33" customHeight="1" x14ac:dyDescent="0.2">
      <c r="B23" t="s">
        <v>164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51</v>
      </c>
      <c r="C24" s="12">
        <v>65</v>
      </c>
      <c r="D24" s="8">
        <v>10.08</v>
      </c>
      <c r="E24" s="12">
        <v>44</v>
      </c>
      <c r="F24" s="8">
        <v>10.11</v>
      </c>
      <c r="G24" s="12">
        <v>21</v>
      </c>
      <c r="H24" s="8">
        <v>10.5</v>
      </c>
      <c r="I24" s="12">
        <v>0</v>
      </c>
    </row>
    <row r="25" spans="2:9" ht="15" customHeight="1" x14ac:dyDescent="0.2">
      <c r="B25" t="s">
        <v>57</v>
      </c>
      <c r="C25" s="12">
        <v>59</v>
      </c>
      <c r="D25" s="8">
        <v>9.15</v>
      </c>
      <c r="E25" s="12">
        <v>55</v>
      </c>
      <c r="F25" s="8">
        <v>12.64</v>
      </c>
      <c r="G25" s="12">
        <v>4</v>
      </c>
      <c r="H25" s="8">
        <v>2</v>
      </c>
      <c r="I25" s="12">
        <v>0</v>
      </c>
    </row>
    <row r="26" spans="2:9" ht="15" customHeight="1" x14ac:dyDescent="0.2">
      <c r="B26" t="s">
        <v>41</v>
      </c>
      <c r="C26" s="12">
        <v>56</v>
      </c>
      <c r="D26" s="8">
        <v>8.68</v>
      </c>
      <c r="E26" s="12">
        <v>22</v>
      </c>
      <c r="F26" s="8">
        <v>5.0599999999999996</v>
      </c>
      <c r="G26" s="12">
        <v>34</v>
      </c>
      <c r="H26" s="8">
        <v>17</v>
      </c>
      <c r="I26" s="12">
        <v>0</v>
      </c>
    </row>
    <row r="27" spans="2:9" ht="15" customHeight="1" x14ac:dyDescent="0.2">
      <c r="B27" t="s">
        <v>49</v>
      </c>
      <c r="C27" s="12">
        <v>55</v>
      </c>
      <c r="D27" s="8">
        <v>8.5299999999999994</v>
      </c>
      <c r="E27" s="12">
        <v>46</v>
      </c>
      <c r="F27" s="8">
        <v>10.57</v>
      </c>
      <c r="G27" s="12">
        <v>9</v>
      </c>
      <c r="H27" s="8">
        <v>4.5</v>
      </c>
      <c r="I27" s="12">
        <v>0</v>
      </c>
    </row>
    <row r="28" spans="2:9" ht="15" customHeight="1" x14ac:dyDescent="0.2">
      <c r="B28" t="s">
        <v>42</v>
      </c>
      <c r="C28" s="12">
        <v>47</v>
      </c>
      <c r="D28" s="8">
        <v>7.29</v>
      </c>
      <c r="E28" s="12">
        <v>40</v>
      </c>
      <c r="F28" s="8">
        <v>9.1999999999999993</v>
      </c>
      <c r="G28" s="12">
        <v>7</v>
      </c>
      <c r="H28" s="8">
        <v>3.5</v>
      </c>
      <c r="I28" s="12">
        <v>0</v>
      </c>
    </row>
    <row r="29" spans="2:9" ht="15" customHeight="1" x14ac:dyDescent="0.2">
      <c r="B29" t="s">
        <v>56</v>
      </c>
      <c r="C29" s="12">
        <v>33</v>
      </c>
      <c r="D29" s="8">
        <v>5.12</v>
      </c>
      <c r="E29" s="12">
        <v>31</v>
      </c>
      <c r="F29" s="8">
        <v>7.13</v>
      </c>
      <c r="G29" s="12">
        <v>1</v>
      </c>
      <c r="H29" s="8">
        <v>0.5</v>
      </c>
      <c r="I29" s="12">
        <v>1</v>
      </c>
    </row>
    <row r="30" spans="2:9" ht="15" customHeight="1" x14ac:dyDescent="0.2">
      <c r="B30" t="s">
        <v>43</v>
      </c>
      <c r="C30" s="12">
        <v>30</v>
      </c>
      <c r="D30" s="8">
        <v>4.6500000000000004</v>
      </c>
      <c r="E30" s="12">
        <v>22</v>
      </c>
      <c r="F30" s="8">
        <v>5.0599999999999996</v>
      </c>
      <c r="G30" s="12">
        <v>8</v>
      </c>
      <c r="H30" s="8">
        <v>4</v>
      </c>
      <c r="I30" s="12">
        <v>0</v>
      </c>
    </row>
    <row r="31" spans="2:9" ht="15" customHeight="1" x14ac:dyDescent="0.2">
      <c r="B31" t="s">
        <v>55</v>
      </c>
      <c r="C31" s="12">
        <v>26</v>
      </c>
      <c r="D31" s="8">
        <v>4.03</v>
      </c>
      <c r="E31" s="12">
        <v>20</v>
      </c>
      <c r="F31" s="8">
        <v>4.5999999999999996</v>
      </c>
      <c r="G31" s="12">
        <v>5</v>
      </c>
      <c r="H31" s="8">
        <v>2.5</v>
      </c>
      <c r="I31" s="12">
        <v>0</v>
      </c>
    </row>
    <row r="32" spans="2:9" ht="15" customHeight="1" x14ac:dyDescent="0.2">
      <c r="B32" t="s">
        <v>45</v>
      </c>
      <c r="C32" s="12">
        <v>22</v>
      </c>
      <c r="D32" s="8">
        <v>3.41</v>
      </c>
      <c r="E32" s="12">
        <v>16</v>
      </c>
      <c r="F32" s="8">
        <v>3.68</v>
      </c>
      <c r="G32" s="12">
        <v>6</v>
      </c>
      <c r="H32" s="8">
        <v>3</v>
      </c>
      <c r="I32" s="12">
        <v>0</v>
      </c>
    </row>
    <row r="33" spans="2:9" ht="15" customHeight="1" x14ac:dyDescent="0.2">
      <c r="B33" t="s">
        <v>74</v>
      </c>
      <c r="C33" s="12">
        <v>19</v>
      </c>
      <c r="D33" s="8">
        <v>2.95</v>
      </c>
      <c r="E33" s="12">
        <v>13</v>
      </c>
      <c r="F33" s="8">
        <v>2.99</v>
      </c>
      <c r="G33" s="12">
        <v>6</v>
      </c>
      <c r="H33" s="8">
        <v>3</v>
      </c>
      <c r="I33" s="12">
        <v>0</v>
      </c>
    </row>
    <row r="34" spans="2:9" ht="15" customHeight="1" x14ac:dyDescent="0.2">
      <c r="B34" t="s">
        <v>58</v>
      </c>
      <c r="C34" s="12">
        <v>19</v>
      </c>
      <c r="D34" s="8">
        <v>2.95</v>
      </c>
      <c r="E34" s="12">
        <v>10</v>
      </c>
      <c r="F34" s="8">
        <v>2.2999999999999998</v>
      </c>
      <c r="G34" s="12">
        <v>4</v>
      </c>
      <c r="H34" s="8">
        <v>2</v>
      </c>
      <c r="I34" s="12">
        <v>0</v>
      </c>
    </row>
    <row r="35" spans="2:9" ht="15" customHeight="1" x14ac:dyDescent="0.2">
      <c r="B35" t="s">
        <v>59</v>
      </c>
      <c r="C35" s="12">
        <v>14</v>
      </c>
      <c r="D35" s="8">
        <v>2.17</v>
      </c>
      <c r="E35" s="12">
        <v>14</v>
      </c>
      <c r="F35" s="8">
        <v>3.22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44</v>
      </c>
      <c r="C36" s="12">
        <v>13</v>
      </c>
      <c r="D36" s="8">
        <v>2.02</v>
      </c>
      <c r="E36" s="12">
        <v>9</v>
      </c>
      <c r="F36" s="8">
        <v>2.0699999999999998</v>
      </c>
      <c r="G36" s="12">
        <v>4</v>
      </c>
      <c r="H36" s="8">
        <v>2</v>
      </c>
      <c r="I36" s="12">
        <v>0</v>
      </c>
    </row>
    <row r="37" spans="2:9" ht="15" customHeight="1" x14ac:dyDescent="0.2">
      <c r="B37" t="s">
        <v>67</v>
      </c>
      <c r="C37" s="12">
        <v>13</v>
      </c>
      <c r="D37" s="8">
        <v>2.02</v>
      </c>
      <c r="E37" s="12">
        <v>5</v>
      </c>
      <c r="F37" s="8">
        <v>1.1499999999999999</v>
      </c>
      <c r="G37" s="12">
        <v>8</v>
      </c>
      <c r="H37" s="8">
        <v>4</v>
      </c>
      <c r="I37" s="12">
        <v>0</v>
      </c>
    </row>
    <row r="38" spans="2:9" ht="15" customHeight="1" x14ac:dyDescent="0.2">
      <c r="B38" t="s">
        <v>54</v>
      </c>
      <c r="C38" s="12">
        <v>13</v>
      </c>
      <c r="D38" s="8">
        <v>2.02</v>
      </c>
      <c r="E38" s="12">
        <v>6</v>
      </c>
      <c r="F38" s="8">
        <v>1.38</v>
      </c>
      <c r="G38" s="12">
        <v>7</v>
      </c>
      <c r="H38" s="8">
        <v>3.5</v>
      </c>
      <c r="I38" s="12">
        <v>0</v>
      </c>
    </row>
    <row r="39" spans="2:9" ht="15" customHeight="1" x14ac:dyDescent="0.2">
      <c r="B39" t="s">
        <v>50</v>
      </c>
      <c r="C39" s="12">
        <v>12</v>
      </c>
      <c r="D39" s="8">
        <v>1.86</v>
      </c>
      <c r="E39" s="12">
        <v>9</v>
      </c>
      <c r="F39" s="8">
        <v>2.0699999999999998</v>
      </c>
      <c r="G39" s="12">
        <v>3</v>
      </c>
      <c r="H39" s="8">
        <v>1.5</v>
      </c>
      <c r="I39" s="12">
        <v>0</v>
      </c>
    </row>
    <row r="40" spans="2:9" ht="15" customHeight="1" x14ac:dyDescent="0.2">
      <c r="B40" t="s">
        <v>64</v>
      </c>
      <c r="C40" s="12">
        <v>11</v>
      </c>
      <c r="D40" s="8">
        <v>1.71</v>
      </c>
      <c r="E40" s="12">
        <v>7</v>
      </c>
      <c r="F40" s="8">
        <v>1.61</v>
      </c>
      <c r="G40" s="12">
        <v>4</v>
      </c>
      <c r="H40" s="8">
        <v>2</v>
      </c>
      <c r="I40" s="12">
        <v>0</v>
      </c>
    </row>
    <row r="41" spans="2:9" ht="15" customHeight="1" x14ac:dyDescent="0.2">
      <c r="B41" t="s">
        <v>48</v>
      </c>
      <c r="C41" s="12">
        <v>11</v>
      </c>
      <c r="D41" s="8">
        <v>1.71</v>
      </c>
      <c r="E41" s="12">
        <v>9</v>
      </c>
      <c r="F41" s="8">
        <v>2.0699999999999998</v>
      </c>
      <c r="G41" s="12">
        <v>2</v>
      </c>
      <c r="H41" s="8">
        <v>1</v>
      </c>
      <c r="I41" s="12">
        <v>0</v>
      </c>
    </row>
    <row r="42" spans="2:9" ht="15" customHeight="1" x14ac:dyDescent="0.2">
      <c r="B42" t="s">
        <v>71</v>
      </c>
      <c r="C42" s="12">
        <v>7</v>
      </c>
      <c r="D42" s="8">
        <v>1.0900000000000001</v>
      </c>
      <c r="E42" s="12">
        <v>5</v>
      </c>
      <c r="F42" s="8">
        <v>1.1499999999999999</v>
      </c>
      <c r="G42" s="12">
        <v>2</v>
      </c>
      <c r="H42" s="8">
        <v>1</v>
      </c>
      <c r="I42" s="12">
        <v>0</v>
      </c>
    </row>
    <row r="43" spans="2:9" ht="15" customHeight="1" x14ac:dyDescent="0.2">
      <c r="B43" t="s">
        <v>83</v>
      </c>
      <c r="C43" s="12">
        <v>7</v>
      </c>
      <c r="D43" s="8">
        <v>1.0900000000000001</v>
      </c>
      <c r="E43" s="12">
        <v>4</v>
      </c>
      <c r="F43" s="8">
        <v>0.92</v>
      </c>
      <c r="G43" s="12">
        <v>3</v>
      </c>
      <c r="H43" s="8">
        <v>1.5</v>
      </c>
      <c r="I43" s="12">
        <v>0</v>
      </c>
    </row>
    <row r="44" spans="2:9" ht="15" customHeight="1" x14ac:dyDescent="0.2">
      <c r="B44" t="s">
        <v>70</v>
      </c>
      <c r="C44" s="12">
        <v>7</v>
      </c>
      <c r="D44" s="8">
        <v>1.0900000000000001</v>
      </c>
      <c r="E44" s="12">
        <v>5</v>
      </c>
      <c r="F44" s="8">
        <v>1.1499999999999999</v>
      </c>
      <c r="G44" s="12">
        <v>2</v>
      </c>
      <c r="H44" s="8">
        <v>1</v>
      </c>
      <c r="I44" s="12">
        <v>0</v>
      </c>
    </row>
    <row r="45" spans="2:9" ht="15" customHeight="1" x14ac:dyDescent="0.2">
      <c r="B45" t="s">
        <v>52</v>
      </c>
      <c r="C45" s="12">
        <v>7</v>
      </c>
      <c r="D45" s="8">
        <v>1.0900000000000001</v>
      </c>
      <c r="E45" s="12">
        <v>1</v>
      </c>
      <c r="F45" s="8">
        <v>0.23</v>
      </c>
      <c r="G45" s="12">
        <v>6</v>
      </c>
      <c r="H45" s="8">
        <v>3</v>
      </c>
      <c r="I45" s="12">
        <v>0</v>
      </c>
    </row>
    <row r="46" spans="2:9" ht="15" customHeight="1" x14ac:dyDescent="0.2">
      <c r="B46" t="s">
        <v>66</v>
      </c>
      <c r="C46" s="12">
        <v>7</v>
      </c>
      <c r="D46" s="8">
        <v>1.0900000000000001</v>
      </c>
      <c r="E46" s="12">
        <v>0</v>
      </c>
      <c r="F46" s="8">
        <v>0</v>
      </c>
      <c r="G46" s="12">
        <v>6</v>
      </c>
      <c r="H46" s="8">
        <v>3</v>
      </c>
      <c r="I46" s="12">
        <v>0</v>
      </c>
    </row>
    <row r="47" spans="2:9" ht="15" customHeight="1" x14ac:dyDescent="0.2">
      <c r="B47" t="s">
        <v>60</v>
      </c>
      <c r="C47" s="12">
        <v>7</v>
      </c>
      <c r="D47" s="8">
        <v>1.0900000000000001</v>
      </c>
      <c r="E47" s="12">
        <v>0</v>
      </c>
      <c r="F47" s="8">
        <v>0</v>
      </c>
      <c r="G47" s="12">
        <v>7</v>
      </c>
      <c r="H47" s="8">
        <v>3.5</v>
      </c>
      <c r="I47" s="12">
        <v>0</v>
      </c>
    </row>
    <row r="48" spans="2:9" ht="15" customHeight="1" x14ac:dyDescent="0.2">
      <c r="B48" t="s">
        <v>72</v>
      </c>
      <c r="C48" s="12">
        <v>7</v>
      </c>
      <c r="D48" s="8">
        <v>1.0900000000000001</v>
      </c>
      <c r="E48" s="12">
        <v>6</v>
      </c>
      <c r="F48" s="8">
        <v>1.38</v>
      </c>
      <c r="G48" s="12">
        <v>1</v>
      </c>
      <c r="H48" s="8">
        <v>0.5</v>
      </c>
      <c r="I48" s="12">
        <v>0</v>
      </c>
    </row>
    <row r="51" spans="2:9" ht="33" customHeight="1" x14ac:dyDescent="0.2">
      <c r="B51" t="s">
        <v>165</v>
      </c>
      <c r="C51" s="10" t="s">
        <v>34</v>
      </c>
      <c r="D51" s="10" t="s">
        <v>35</v>
      </c>
      <c r="E51" s="10" t="s">
        <v>36</v>
      </c>
      <c r="F51" s="10" t="s">
        <v>37</v>
      </c>
      <c r="G51" s="10" t="s">
        <v>38</v>
      </c>
      <c r="H51" s="10" t="s">
        <v>39</v>
      </c>
      <c r="I51" s="10" t="s">
        <v>40</v>
      </c>
    </row>
    <row r="52" spans="2:9" ht="15" customHeight="1" x14ac:dyDescent="0.2">
      <c r="B52" t="s">
        <v>106</v>
      </c>
      <c r="C52" s="12">
        <v>26</v>
      </c>
      <c r="D52" s="8">
        <v>4.03</v>
      </c>
      <c r="E52" s="12">
        <v>26</v>
      </c>
      <c r="F52" s="8">
        <v>5.98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100</v>
      </c>
      <c r="C53" s="12">
        <v>25</v>
      </c>
      <c r="D53" s="8">
        <v>3.88</v>
      </c>
      <c r="E53" s="12">
        <v>20</v>
      </c>
      <c r="F53" s="8">
        <v>4.5999999999999996</v>
      </c>
      <c r="G53" s="12">
        <v>5</v>
      </c>
      <c r="H53" s="8">
        <v>2.5</v>
      </c>
      <c r="I53" s="12">
        <v>0</v>
      </c>
    </row>
    <row r="54" spans="2:9" ht="15" customHeight="1" x14ac:dyDescent="0.2">
      <c r="B54" t="s">
        <v>89</v>
      </c>
      <c r="C54" s="12">
        <v>24</v>
      </c>
      <c r="D54" s="8">
        <v>3.72</v>
      </c>
      <c r="E54" s="12">
        <v>3</v>
      </c>
      <c r="F54" s="8">
        <v>0.69</v>
      </c>
      <c r="G54" s="12">
        <v>21</v>
      </c>
      <c r="H54" s="8">
        <v>10.5</v>
      </c>
      <c r="I54" s="12">
        <v>0</v>
      </c>
    </row>
    <row r="55" spans="2:9" ht="15" customHeight="1" x14ac:dyDescent="0.2">
      <c r="B55" t="s">
        <v>94</v>
      </c>
      <c r="C55" s="12">
        <v>21</v>
      </c>
      <c r="D55" s="8">
        <v>3.26</v>
      </c>
      <c r="E55" s="12">
        <v>16</v>
      </c>
      <c r="F55" s="8">
        <v>3.68</v>
      </c>
      <c r="G55" s="12">
        <v>5</v>
      </c>
      <c r="H55" s="8">
        <v>2.5</v>
      </c>
      <c r="I55" s="12">
        <v>0</v>
      </c>
    </row>
    <row r="56" spans="2:9" ht="15" customHeight="1" x14ac:dyDescent="0.2">
      <c r="B56" t="s">
        <v>93</v>
      </c>
      <c r="C56" s="12">
        <v>20</v>
      </c>
      <c r="D56" s="8">
        <v>3.1</v>
      </c>
      <c r="E56" s="12">
        <v>14</v>
      </c>
      <c r="F56" s="8">
        <v>3.22</v>
      </c>
      <c r="G56" s="12">
        <v>6</v>
      </c>
      <c r="H56" s="8">
        <v>3</v>
      </c>
      <c r="I56" s="12">
        <v>0</v>
      </c>
    </row>
    <row r="57" spans="2:9" ht="15" customHeight="1" x14ac:dyDescent="0.2">
      <c r="B57" t="s">
        <v>105</v>
      </c>
      <c r="C57" s="12">
        <v>20</v>
      </c>
      <c r="D57" s="8">
        <v>3.1</v>
      </c>
      <c r="E57" s="12">
        <v>20</v>
      </c>
      <c r="F57" s="8">
        <v>4.5999999999999996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121</v>
      </c>
      <c r="C58" s="12">
        <v>19</v>
      </c>
      <c r="D58" s="8">
        <v>2.95</v>
      </c>
      <c r="E58" s="12">
        <v>11</v>
      </c>
      <c r="F58" s="8">
        <v>2.5299999999999998</v>
      </c>
      <c r="G58" s="12">
        <v>8</v>
      </c>
      <c r="H58" s="8">
        <v>4</v>
      </c>
      <c r="I58" s="12">
        <v>0</v>
      </c>
    </row>
    <row r="59" spans="2:9" ht="15" customHeight="1" x14ac:dyDescent="0.2">
      <c r="B59" t="s">
        <v>90</v>
      </c>
      <c r="C59" s="12">
        <v>18</v>
      </c>
      <c r="D59" s="8">
        <v>2.79</v>
      </c>
      <c r="E59" s="12">
        <v>15</v>
      </c>
      <c r="F59" s="8">
        <v>3.45</v>
      </c>
      <c r="G59" s="12">
        <v>3</v>
      </c>
      <c r="H59" s="8">
        <v>1.5</v>
      </c>
      <c r="I59" s="12">
        <v>0</v>
      </c>
    </row>
    <row r="60" spans="2:9" ht="15" customHeight="1" x14ac:dyDescent="0.2">
      <c r="B60" t="s">
        <v>91</v>
      </c>
      <c r="C60" s="12">
        <v>18</v>
      </c>
      <c r="D60" s="8">
        <v>2.79</v>
      </c>
      <c r="E60" s="12">
        <v>12</v>
      </c>
      <c r="F60" s="8">
        <v>2.76</v>
      </c>
      <c r="G60" s="12">
        <v>6</v>
      </c>
      <c r="H60" s="8">
        <v>3</v>
      </c>
      <c r="I60" s="12">
        <v>0</v>
      </c>
    </row>
    <row r="61" spans="2:9" ht="15" customHeight="1" x14ac:dyDescent="0.2">
      <c r="B61" t="s">
        <v>149</v>
      </c>
      <c r="C61" s="12">
        <v>15</v>
      </c>
      <c r="D61" s="8">
        <v>2.33</v>
      </c>
      <c r="E61" s="12">
        <v>15</v>
      </c>
      <c r="F61" s="8">
        <v>3.45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96</v>
      </c>
      <c r="C62" s="12">
        <v>14</v>
      </c>
      <c r="D62" s="8">
        <v>2.17</v>
      </c>
      <c r="E62" s="12">
        <v>8</v>
      </c>
      <c r="F62" s="8">
        <v>1.84</v>
      </c>
      <c r="G62" s="12">
        <v>6</v>
      </c>
      <c r="H62" s="8">
        <v>3</v>
      </c>
      <c r="I62" s="12">
        <v>0</v>
      </c>
    </row>
    <row r="63" spans="2:9" ht="15" customHeight="1" x14ac:dyDescent="0.2">
      <c r="B63" t="s">
        <v>138</v>
      </c>
      <c r="C63" s="12">
        <v>13</v>
      </c>
      <c r="D63" s="8">
        <v>2.02</v>
      </c>
      <c r="E63" s="12">
        <v>13</v>
      </c>
      <c r="F63" s="8">
        <v>2.99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148</v>
      </c>
      <c r="C64" s="12">
        <v>13</v>
      </c>
      <c r="D64" s="8">
        <v>2.02</v>
      </c>
      <c r="E64" s="12">
        <v>11</v>
      </c>
      <c r="F64" s="8">
        <v>2.5299999999999998</v>
      </c>
      <c r="G64" s="12">
        <v>2</v>
      </c>
      <c r="H64" s="8">
        <v>1</v>
      </c>
      <c r="I64" s="12">
        <v>0</v>
      </c>
    </row>
    <row r="65" spans="2:9" ht="15" customHeight="1" x14ac:dyDescent="0.2">
      <c r="B65" t="s">
        <v>92</v>
      </c>
      <c r="C65" s="12">
        <v>11</v>
      </c>
      <c r="D65" s="8">
        <v>1.71</v>
      </c>
      <c r="E65" s="12">
        <v>10</v>
      </c>
      <c r="F65" s="8">
        <v>2.2999999999999998</v>
      </c>
      <c r="G65" s="12">
        <v>1</v>
      </c>
      <c r="H65" s="8">
        <v>0.5</v>
      </c>
      <c r="I65" s="12">
        <v>0</v>
      </c>
    </row>
    <row r="66" spans="2:9" ht="15" customHeight="1" x14ac:dyDescent="0.2">
      <c r="B66" t="s">
        <v>147</v>
      </c>
      <c r="C66" s="12">
        <v>11</v>
      </c>
      <c r="D66" s="8">
        <v>1.71</v>
      </c>
      <c r="E66" s="12">
        <v>5</v>
      </c>
      <c r="F66" s="8">
        <v>1.1499999999999999</v>
      </c>
      <c r="G66" s="12">
        <v>6</v>
      </c>
      <c r="H66" s="8">
        <v>3</v>
      </c>
      <c r="I66" s="12">
        <v>0</v>
      </c>
    </row>
    <row r="67" spans="2:9" ht="15" customHeight="1" x14ac:dyDescent="0.2">
      <c r="B67" t="s">
        <v>108</v>
      </c>
      <c r="C67" s="12">
        <v>11</v>
      </c>
      <c r="D67" s="8">
        <v>1.71</v>
      </c>
      <c r="E67" s="12">
        <v>11</v>
      </c>
      <c r="F67" s="8">
        <v>2.5299999999999998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101</v>
      </c>
      <c r="C68" s="12">
        <v>10</v>
      </c>
      <c r="D68" s="8">
        <v>1.55</v>
      </c>
      <c r="E68" s="12">
        <v>9</v>
      </c>
      <c r="F68" s="8">
        <v>2.0699999999999998</v>
      </c>
      <c r="G68" s="12">
        <v>1</v>
      </c>
      <c r="H68" s="8">
        <v>0.5</v>
      </c>
      <c r="I68" s="12">
        <v>0</v>
      </c>
    </row>
    <row r="69" spans="2:9" ht="15" customHeight="1" x14ac:dyDescent="0.2">
      <c r="B69" t="s">
        <v>111</v>
      </c>
      <c r="C69" s="12">
        <v>10</v>
      </c>
      <c r="D69" s="8">
        <v>1.55</v>
      </c>
      <c r="E69" s="12">
        <v>8</v>
      </c>
      <c r="F69" s="8">
        <v>1.84</v>
      </c>
      <c r="G69" s="12">
        <v>2</v>
      </c>
      <c r="H69" s="8">
        <v>1</v>
      </c>
      <c r="I69" s="12">
        <v>0</v>
      </c>
    </row>
    <row r="70" spans="2:9" ht="15" customHeight="1" x14ac:dyDescent="0.2">
      <c r="B70" t="s">
        <v>131</v>
      </c>
      <c r="C70" s="12">
        <v>9</v>
      </c>
      <c r="D70" s="8">
        <v>1.4</v>
      </c>
      <c r="E70" s="12">
        <v>7</v>
      </c>
      <c r="F70" s="8">
        <v>1.61</v>
      </c>
      <c r="G70" s="12">
        <v>2</v>
      </c>
      <c r="H70" s="8">
        <v>1</v>
      </c>
      <c r="I70" s="12">
        <v>0</v>
      </c>
    </row>
    <row r="71" spans="2:9" ht="15" customHeight="1" x14ac:dyDescent="0.2">
      <c r="B71" t="s">
        <v>99</v>
      </c>
      <c r="C71" s="12">
        <v>9</v>
      </c>
      <c r="D71" s="8">
        <v>1.4</v>
      </c>
      <c r="E71" s="12">
        <v>3</v>
      </c>
      <c r="F71" s="8">
        <v>0.69</v>
      </c>
      <c r="G71" s="12">
        <v>6</v>
      </c>
      <c r="H71" s="8">
        <v>3</v>
      </c>
      <c r="I71" s="12">
        <v>0</v>
      </c>
    </row>
    <row r="72" spans="2:9" ht="15" customHeight="1" x14ac:dyDescent="0.2">
      <c r="B72" t="s">
        <v>107</v>
      </c>
      <c r="C72" s="12">
        <v>9</v>
      </c>
      <c r="D72" s="8">
        <v>1.4</v>
      </c>
      <c r="E72" s="12">
        <v>7</v>
      </c>
      <c r="F72" s="8">
        <v>1.61</v>
      </c>
      <c r="G72" s="12">
        <v>2</v>
      </c>
      <c r="H72" s="8">
        <v>1</v>
      </c>
      <c r="I72" s="12">
        <v>0</v>
      </c>
    </row>
    <row r="74" spans="2:9" ht="15" customHeight="1" x14ac:dyDescent="0.2">
      <c r="B74" t="s">
        <v>166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5FC1F-AA25-47DF-A925-96C185E37C63}">
  <sheetPr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180</v>
      </c>
    </row>
    <row r="4" spans="2:9" ht="33" customHeight="1" x14ac:dyDescent="0.2">
      <c r="B4" t="s">
        <v>162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48</v>
      </c>
      <c r="D6" s="8">
        <v>18.75</v>
      </c>
      <c r="E6" s="12">
        <v>12</v>
      </c>
      <c r="F6" s="8">
        <v>8.6999999999999993</v>
      </c>
      <c r="G6" s="12">
        <v>36</v>
      </c>
      <c r="H6" s="8">
        <v>34.619999999999997</v>
      </c>
      <c r="I6" s="12">
        <v>0</v>
      </c>
    </row>
    <row r="7" spans="2:9" ht="15" customHeight="1" x14ac:dyDescent="0.2">
      <c r="B7" t="s">
        <v>20</v>
      </c>
      <c r="C7" s="12">
        <v>20</v>
      </c>
      <c r="D7" s="8">
        <v>7.81</v>
      </c>
      <c r="E7" s="12">
        <v>7</v>
      </c>
      <c r="F7" s="8">
        <v>5.07</v>
      </c>
      <c r="G7" s="12">
        <v>13</v>
      </c>
      <c r="H7" s="8">
        <v>12.5</v>
      </c>
      <c r="I7" s="12">
        <v>0</v>
      </c>
    </row>
    <row r="8" spans="2:9" ht="15" customHeight="1" x14ac:dyDescent="0.2">
      <c r="B8" t="s">
        <v>21</v>
      </c>
      <c r="C8" s="12">
        <v>2</v>
      </c>
      <c r="D8" s="8">
        <v>0.78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22</v>
      </c>
      <c r="C9" s="12">
        <v>5</v>
      </c>
      <c r="D9" s="8">
        <v>1.95</v>
      </c>
      <c r="E9" s="12">
        <v>0</v>
      </c>
      <c r="F9" s="8">
        <v>0</v>
      </c>
      <c r="G9" s="12">
        <v>4</v>
      </c>
      <c r="H9" s="8">
        <v>3.85</v>
      </c>
      <c r="I9" s="12">
        <v>1</v>
      </c>
    </row>
    <row r="10" spans="2:9" ht="15" customHeight="1" x14ac:dyDescent="0.2">
      <c r="B10" t="s">
        <v>23</v>
      </c>
      <c r="C10" s="12">
        <v>3</v>
      </c>
      <c r="D10" s="8">
        <v>1.17</v>
      </c>
      <c r="E10" s="12">
        <v>0</v>
      </c>
      <c r="F10" s="8">
        <v>0</v>
      </c>
      <c r="G10" s="12">
        <v>3</v>
      </c>
      <c r="H10" s="8">
        <v>2.88</v>
      </c>
      <c r="I10" s="12">
        <v>0</v>
      </c>
    </row>
    <row r="11" spans="2:9" ht="15" customHeight="1" x14ac:dyDescent="0.2">
      <c r="B11" t="s">
        <v>24</v>
      </c>
      <c r="C11" s="12">
        <v>44</v>
      </c>
      <c r="D11" s="8">
        <v>17.190000000000001</v>
      </c>
      <c r="E11" s="12">
        <v>28</v>
      </c>
      <c r="F11" s="8">
        <v>20.29</v>
      </c>
      <c r="G11" s="12">
        <v>16</v>
      </c>
      <c r="H11" s="8">
        <v>15.38</v>
      </c>
      <c r="I11" s="12">
        <v>0</v>
      </c>
    </row>
    <row r="12" spans="2:9" ht="15" customHeight="1" x14ac:dyDescent="0.2">
      <c r="B12" t="s">
        <v>25</v>
      </c>
      <c r="C12" s="12">
        <v>1</v>
      </c>
      <c r="D12" s="8">
        <v>0.39</v>
      </c>
      <c r="E12" s="12">
        <v>0</v>
      </c>
      <c r="F12" s="8">
        <v>0</v>
      </c>
      <c r="G12" s="12">
        <v>1</v>
      </c>
      <c r="H12" s="8">
        <v>0.96</v>
      </c>
      <c r="I12" s="12">
        <v>0</v>
      </c>
    </row>
    <row r="13" spans="2:9" ht="15" customHeight="1" x14ac:dyDescent="0.2">
      <c r="B13" t="s">
        <v>26</v>
      </c>
      <c r="C13" s="12">
        <v>8</v>
      </c>
      <c r="D13" s="8">
        <v>3.13</v>
      </c>
      <c r="E13" s="12">
        <v>1</v>
      </c>
      <c r="F13" s="8">
        <v>0.72</v>
      </c>
      <c r="G13" s="12">
        <v>6</v>
      </c>
      <c r="H13" s="8">
        <v>5.77</v>
      </c>
      <c r="I13" s="12">
        <v>0</v>
      </c>
    </row>
    <row r="14" spans="2:9" ht="15" customHeight="1" x14ac:dyDescent="0.2">
      <c r="B14" t="s">
        <v>27</v>
      </c>
      <c r="C14" s="12">
        <v>8</v>
      </c>
      <c r="D14" s="8">
        <v>3.13</v>
      </c>
      <c r="E14" s="12">
        <v>5</v>
      </c>
      <c r="F14" s="8">
        <v>3.62</v>
      </c>
      <c r="G14" s="12">
        <v>3</v>
      </c>
      <c r="H14" s="8">
        <v>2.88</v>
      </c>
      <c r="I14" s="12">
        <v>0</v>
      </c>
    </row>
    <row r="15" spans="2:9" ht="15" customHeight="1" x14ac:dyDescent="0.2">
      <c r="B15" t="s">
        <v>28</v>
      </c>
      <c r="C15" s="12">
        <v>61</v>
      </c>
      <c r="D15" s="8">
        <v>23.83</v>
      </c>
      <c r="E15" s="12">
        <v>49</v>
      </c>
      <c r="F15" s="8">
        <v>35.51</v>
      </c>
      <c r="G15" s="12">
        <v>11</v>
      </c>
      <c r="H15" s="8">
        <v>10.58</v>
      </c>
      <c r="I15" s="12">
        <v>0</v>
      </c>
    </row>
    <row r="16" spans="2:9" ht="15" customHeight="1" x14ac:dyDescent="0.2">
      <c r="B16" t="s">
        <v>29</v>
      </c>
      <c r="C16" s="12">
        <v>29</v>
      </c>
      <c r="D16" s="8">
        <v>11.33</v>
      </c>
      <c r="E16" s="12">
        <v>27</v>
      </c>
      <c r="F16" s="8">
        <v>19.57</v>
      </c>
      <c r="G16" s="12">
        <v>2</v>
      </c>
      <c r="H16" s="8">
        <v>1.92</v>
      </c>
      <c r="I16" s="12">
        <v>0</v>
      </c>
    </row>
    <row r="17" spans="2:9" ht="15" customHeight="1" x14ac:dyDescent="0.2">
      <c r="B17" t="s">
        <v>30</v>
      </c>
      <c r="C17" s="12">
        <v>9</v>
      </c>
      <c r="D17" s="8">
        <v>3.52</v>
      </c>
      <c r="E17" s="12">
        <v>2</v>
      </c>
      <c r="F17" s="8">
        <v>1.45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31</v>
      </c>
      <c r="C18" s="12">
        <v>5</v>
      </c>
      <c r="D18" s="8">
        <v>1.95</v>
      </c>
      <c r="E18" s="12">
        <v>4</v>
      </c>
      <c r="F18" s="8">
        <v>2.9</v>
      </c>
      <c r="G18" s="12">
        <v>1</v>
      </c>
      <c r="H18" s="8">
        <v>0.96</v>
      </c>
      <c r="I18" s="12">
        <v>0</v>
      </c>
    </row>
    <row r="19" spans="2:9" ht="15" customHeight="1" x14ac:dyDescent="0.2">
      <c r="B19" t="s">
        <v>32</v>
      </c>
      <c r="C19" s="12">
        <v>13</v>
      </c>
      <c r="D19" s="8">
        <v>5.08</v>
      </c>
      <c r="E19" s="12">
        <v>3</v>
      </c>
      <c r="F19" s="8">
        <v>2.17</v>
      </c>
      <c r="G19" s="12">
        <v>8</v>
      </c>
      <c r="H19" s="8">
        <v>7.69</v>
      </c>
      <c r="I19" s="12">
        <v>0</v>
      </c>
    </row>
    <row r="20" spans="2:9" ht="15" customHeight="1" x14ac:dyDescent="0.2">
      <c r="B20" s="9" t="s">
        <v>163</v>
      </c>
      <c r="C20" s="12">
        <f>SUM(LTBL_18442[総数／事業所数])</f>
        <v>256</v>
      </c>
      <c r="E20" s="12">
        <f>SUBTOTAL(109,LTBL_18442[個人／事業所数])</f>
        <v>138</v>
      </c>
      <c r="G20" s="12">
        <f>SUBTOTAL(109,LTBL_18442[法人／事業所数])</f>
        <v>104</v>
      </c>
      <c r="I20" s="12">
        <f>SUBTOTAL(109,LTBL_18442[法人以外の団体／事業所数])</f>
        <v>1</v>
      </c>
    </row>
    <row r="21" spans="2:9" ht="15" customHeight="1" x14ac:dyDescent="0.2">
      <c r="E21" s="11">
        <f>LTBL_18442[[#Totals],[個人／事業所数]]/LTBL_18442[[#Totals],[総数／事業所数]]</f>
        <v>0.5390625</v>
      </c>
      <c r="G21" s="11">
        <f>LTBL_18442[[#Totals],[法人／事業所数]]/LTBL_18442[[#Totals],[総数／事業所数]]</f>
        <v>0.40625</v>
      </c>
      <c r="I21" s="11">
        <f>LTBL_18442[[#Totals],[法人以外の団体／事業所数]]/LTBL_18442[[#Totals],[総数／事業所数]]</f>
        <v>3.90625E-3</v>
      </c>
    </row>
    <row r="23" spans="2:9" ht="33" customHeight="1" x14ac:dyDescent="0.2">
      <c r="B23" t="s">
        <v>164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55</v>
      </c>
      <c r="C24" s="12">
        <v>41</v>
      </c>
      <c r="D24" s="8">
        <v>16.02</v>
      </c>
      <c r="E24" s="12">
        <v>36</v>
      </c>
      <c r="F24" s="8">
        <v>26.09</v>
      </c>
      <c r="G24" s="12">
        <v>5</v>
      </c>
      <c r="H24" s="8">
        <v>4.8099999999999996</v>
      </c>
      <c r="I24" s="12">
        <v>0</v>
      </c>
    </row>
    <row r="25" spans="2:9" ht="15" customHeight="1" x14ac:dyDescent="0.2">
      <c r="B25" t="s">
        <v>57</v>
      </c>
      <c r="C25" s="12">
        <v>25</v>
      </c>
      <c r="D25" s="8">
        <v>9.77</v>
      </c>
      <c r="E25" s="12">
        <v>24</v>
      </c>
      <c r="F25" s="8">
        <v>17.39</v>
      </c>
      <c r="G25" s="12">
        <v>1</v>
      </c>
      <c r="H25" s="8">
        <v>0.96</v>
      </c>
      <c r="I25" s="12">
        <v>0</v>
      </c>
    </row>
    <row r="26" spans="2:9" ht="15" customHeight="1" x14ac:dyDescent="0.2">
      <c r="B26" t="s">
        <v>43</v>
      </c>
      <c r="C26" s="12">
        <v>21</v>
      </c>
      <c r="D26" s="8">
        <v>8.1999999999999993</v>
      </c>
      <c r="E26" s="12">
        <v>2</v>
      </c>
      <c r="F26" s="8">
        <v>1.45</v>
      </c>
      <c r="G26" s="12">
        <v>19</v>
      </c>
      <c r="H26" s="8">
        <v>18.27</v>
      </c>
      <c r="I26" s="12">
        <v>0</v>
      </c>
    </row>
    <row r="27" spans="2:9" ht="15" customHeight="1" x14ac:dyDescent="0.2">
      <c r="B27" t="s">
        <v>56</v>
      </c>
      <c r="C27" s="12">
        <v>19</v>
      </c>
      <c r="D27" s="8">
        <v>7.42</v>
      </c>
      <c r="E27" s="12">
        <v>13</v>
      </c>
      <c r="F27" s="8">
        <v>9.42</v>
      </c>
      <c r="G27" s="12">
        <v>6</v>
      </c>
      <c r="H27" s="8">
        <v>5.77</v>
      </c>
      <c r="I27" s="12">
        <v>0</v>
      </c>
    </row>
    <row r="28" spans="2:9" ht="15" customHeight="1" x14ac:dyDescent="0.2">
      <c r="B28" t="s">
        <v>41</v>
      </c>
      <c r="C28" s="12">
        <v>18</v>
      </c>
      <c r="D28" s="8">
        <v>7.03</v>
      </c>
      <c r="E28" s="12">
        <v>4</v>
      </c>
      <c r="F28" s="8">
        <v>2.9</v>
      </c>
      <c r="G28" s="12">
        <v>14</v>
      </c>
      <c r="H28" s="8">
        <v>13.46</v>
      </c>
      <c r="I28" s="12">
        <v>0</v>
      </c>
    </row>
    <row r="29" spans="2:9" ht="15" customHeight="1" x14ac:dyDescent="0.2">
      <c r="B29" t="s">
        <v>49</v>
      </c>
      <c r="C29" s="12">
        <v>13</v>
      </c>
      <c r="D29" s="8">
        <v>5.08</v>
      </c>
      <c r="E29" s="12">
        <v>11</v>
      </c>
      <c r="F29" s="8">
        <v>7.97</v>
      </c>
      <c r="G29" s="12">
        <v>2</v>
      </c>
      <c r="H29" s="8">
        <v>1.92</v>
      </c>
      <c r="I29" s="12">
        <v>0</v>
      </c>
    </row>
    <row r="30" spans="2:9" ht="15" customHeight="1" x14ac:dyDescent="0.2">
      <c r="B30" t="s">
        <v>51</v>
      </c>
      <c r="C30" s="12">
        <v>11</v>
      </c>
      <c r="D30" s="8">
        <v>4.3</v>
      </c>
      <c r="E30" s="12">
        <v>7</v>
      </c>
      <c r="F30" s="8">
        <v>5.07</v>
      </c>
      <c r="G30" s="12">
        <v>4</v>
      </c>
      <c r="H30" s="8">
        <v>3.85</v>
      </c>
      <c r="I30" s="12">
        <v>0</v>
      </c>
    </row>
    <row r="31" spans="2:9" ht="15" customHeight="1" x14ac:dyDescent="0.2">
      <c r="B31" t="s">
        <v>42</v>
      </c>
      <c r="C31" s="12">
        <v>9</v>
      </c>
      <c r="D31" s="8">
        <v>3.52</v>
      </c>
      <c r="E31" s="12">
        <v>6</v>
      </c>
      <c r="F31" s="8">
        <v>4.3499999999999996</v>
      </c>
      <c r="G31" s="12">
        <v>3</v>
      </c>
      <c r="H31" s="8">
        <v>2.88</v>
      </c>
      <c r="I31" s="12">
        <v>0</v>
      </c>
    </row>
    <row r="32" spans="2:9" ht="15" customHeight="1" x14ac:dyDescent="0.2">
      <c r="B32" t="s">
        <v>58</v>
      </c>
      <c r="C32" s="12">
        <v>9</v>
      </c>
      <c r="D32" s="8">
        <v>3.52</v>
      </c>
      <c r="E32" s="12">
        <v>2</v>
      </c>
      <c r="F32" s="8">
        <v>1.45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64</v>
      </c>
      <c r="C33" s="12">
        <v>7</v>
      </c>
      <c r="D33" s="8">
        <v>2.73</v>
      </c>
      <c r="E33" s="12">
        <v>2</v>
      </c>
      <c r="F33" s="8">
        <v>1.45</v>
      </c>
      <c r="G33" s="12">
        <v>5</v>
      </c>
      <c r="H33" s="8">
        <v>4.8099999999999996</v>
      </c>
      <c r="I33" s="12">
        <v>0</v>
      </c>
    </row>
    <row r="34" spans="2:9" ht="15" customHeight="1" x14ac:dyDescent="0.2">
      <c r="B34" t="s">
        <v>50</v>
      </c>
      <c r="C34" s="12">
        <v>7</v>
      </c>
      <c r="D34" s="8">
        <v>2.73</v>
      </c>
      <c r="E34" s="12">
        <v>2</v>
      </c>
      <c r="F34" s="8">
        <v>1.45</v>
      </c>
      <c r="G34" s="12">
        <v>5</v>
      </c>
      <c r="H34" s="8">
        <v>4.8099999999999996</v>
      </c>
      <c r="I34" s="12">
        <v>0</v>
      </c>
    </row>
    <row r="35" spans="2:9" ht="15" customHeight="1" x14ac:dyDescent="0.2">
      <c r="B35" t="s">
        <v>75</v>
      </c>
      <c r="C35" s="12">
        <v>6</v>
      </c>
      <c r="D35" s="8">
        <v>2.34</v>
      </c>
      <c r="E35" s="12">
        <v>4</v>
      </c>
      <c r="F35" s="8">
        <v>2.9</v>
      </c>
      <c r="G35" s="12">
        <v>2</v>
      </c>
      <c r="H35" s="8">
        <v>1.92</v>
      </c>
      <c r="I35" s="12">
        <v>0</v>
      </c>
    </row>
    <row r="36" spans="2:9" ht="15" customHeight="1" x14ac:dyDescent="0.2">
      <c r="B36" t="s">
        <v>54</v>
      </c>
      <c r="C36" s="12">
        <v>6</v>
      </c>
      <c r="D36" s="8">
        <v>2.34</v>
      </c>
      <c r="E36" s="12">
        <v>3</v>
      </c>
      <c r="F36" s="8">
        <v>2.17</v>
      </c>
      <c r="G36" s="12">
        <v>3</v>
      </c>
      <c r="H36" s="8">
        <v>2.88</v>
      </c>
      <c r="I36" s="12">
        <v>0</v>
      </c>
    </row>
    <row r="37" spans="2:9" ht="15" customHeight="1" x14ac:dyDescent="0.2">
      <c r="B37" t="s">
        <v>72</v>
      </c>
      <c r="C37" s="12">
        <v>6</v>
      </c>
      <c r="D37" s="8">
        <v>2.34</v>
      </c>
      <c r="E37" s="12">
        <v>3</v>
      </c>
      <c r="F37" s="8">
        <v>2.17</v>
      </c>
      <c r="G37" s="12">
        <v>3</v>
      </c>
      <c r="H37" s="8">
        <v>2.88</v>
      </c>
      <c r="I37" s="12">
        <v>0</v>
      </c>
    </row>
    <row r="38" spans="2:9" ht="15" customHeight="1" x14ac:dyDescent="0.2">
      <c r="B38" t="s">
        <v>48</v>
      </c>
      <c r="C38" s="12">
        <v>4</v>
      </c>
      <c r="D38" s="8">
        <v>1.56</v>
      </c>
      <c r="E38" s="12">
        <v>3</v>
      </c>
      <c r="F38" s="8">
        <v>2.17</v>
      </c>
      <c r="G38" s="12">
        <v>1</v>
      </c>
      <c r="H38" s="8">
        <v>0.96</v>
      </c>
      <c r="I38" s="12">
        <v>0</v>
      </c>
    </row>
    <row r="39" spans="2:9" ht="15" customHeight="1" x14ac:dyDescent="0.2">
      <c r="B39" t="s">
        <v>85</v>
      </c>
      <c r="C39" s="12">
        <v>4</v>
      </c>
      <c r="D39" s="8">
        <v>1.56</v>
      </c>
      <c r="E39" s="12">
        <v>0</v>
      </c>
      <c r="F39" s="8">
        <v>0</v>
      </c>
      <c r="G39" s="12">
        <v>4</v>
      </c>
      <c r="H39" s="8">
        <v>3.85</v>
      </c>
      <c r="I39" s="12">
        <v>0</v>
      </c>
    </row>
    <row r="40" spans="2:9" ht="15" customHeight="1" x14ac:dyDescent="0.2">
      <c r="B40" t="s">
        <v>69</v>
      </c>
      <c r="C40" s="12">
        <v>4</v>
      </c>
      <c r="D40" s="8">
        <v>1.56</v>
      </c>
      <c r="E40" s="12">
        <v>3</v>
      </c>
      <c r="F40" s="8">
        <v>2.17</v>
      </c>
      <c r="G40" s="12">
        <v>1</v>
      </c>
      <c r="H40" s="8">
        <v>0.96</v>
      </c>
      <c r="I40" s="12">
        <v>0</v>
      </c>
    </row>
    <row r="41" spans="2:9" ht="15" customHeight="1" x14ac:dyDescent="0.2">
      <c r="B41" t="s">
        <v>59</v>
      </c>
      <c r="C41" s="12">
        <v>4</v>
      </c>
      <c r="D41" s="8">
        <v>1.56</v>
      </c>
      <c r="E41" s="12">
        <v>4</v>
      </c>
      <c r="F41" s="8">
        <v>2.9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84</v>
      </c>
      <c r="C42" s="12">
        <v>3</v>
      </c>
      <c r="D42" s="8">
        <v>1.17</v>
      </c>
      <c r="E42" s="12">
        <v>0</v>
      </c>
      <c r="F42" s="8">
        <v>0</v>
      </c>
      <c r="G42" s="12">
        <v>3</v>
      </c>
      <c r="H42" s="8">
        <v>2.88</v>
      </c>
      <c r="I42" s="12">
        <v>0</v>
      </c>
    </row>
    <row r="43" spans="2:9" ht="15" customHeight="1" x14ac:dyDescent="0.2">
      <c r="B43" t="s">
        <v>52</v>
      </c>
      <c r="C43" s="12">
        <v>3</v>
      </c>
      <c r="D43" s="8">
        <v>1.17</v>
      </c>
      <c r="E43" s="12">
        <v>1</v>
      </c>
      <c r="F43" s="8">
        <v>0.72</v>
      </c>
      <c r="G43" s="12">
        <v>1</v>
      </c>
      <c r="H43" s="8">
        <v>0.96</v>
      </c>
      <c r="I43" s="12">
        <v>0</v>
      </c>
    </row>
    <row r="44" spans="2:9" ht="15" customHeight="1" x14ac:dyDescent="0.2">
      <c r="B44" t="s">
        <v>86</v>
      </c>
      <c r="C44" s="12">
        <v>3</v>
      </c>
      <c r="D44" s="8">
        <v>1.17</v>
      </c>
      <c r="E44" s="12">
        <v>0</v>
      </c>
      <c r="F44" s="8">
        <v>0</v>
      </c>
      <c r="G44" s="12">
        <v>1</v>
      </c>
      <c r="H44" s="8">
        <v>0.96</v>
      </c>
      <c r="I44" s="12">
        <v>0</v>
      </c>
    </row>
    <row r="47" spans="2:9" ht="33" customHeight="1" x14ac:dyDescent="0.2">
      <c r="B47" t="s">
        <v>165</v>
      </c>
      <c r="C47" s="10" t="s">
        <v>34</v>
      </c>
      <c r="D47" s="10" t="s">
        <v>35</v>
      </c>
      <c r="E47" s="10" t="s">
        <v>36</v>
      </c>
      <c r="F47" s="10" t="s">
        <v>37</v>
      </c>
      <c r="G47" s="10" t="s">
        <v>38</v>
      </c>
      <c r="H47" s="10" t="s">
        <v>39</v>
      </c>
      <c r="I47" s="10" t="s">
        <v>40</v>
      </c>
    </row>
    <row r="48" spans="2:9" ht="15" customHeight="1" x14ac:dyDescent="0.2">
      <c r="B48" t="s">
        <v>100</v>
      </c>
      <c r="C48" s="12">
        <v>35</v>
      </c>
      <c r="D48" s="8">
        <v>13.67</v>
      </c>
      <c r="E48" s="12">
        <v>34</v>
      </c>
      <c r="F48" s="8">
        <v>24.64</v>
      </c>
      <c r="G48" s="12">
        <v>1</v>
      </c>
      <c r="H48" s="8">
        <v>0.96</v>
      </c>
      <c r="I48" s="12">
        <v>0</v>
      </c>
    </row>
    <row r="49" spans="2:9" ht="15" customHeight="1" x14ac:dyDescent="0.2">
      <c r="B49" t="s">
        <v>106</v>
      </c>
      <c r="C49" s="12">
        <v>15</v>
      </c>
      <c r="D49" s="8">
        <v>5.86</v>
      </c>
      <c r="E49" s="12">
        <v>15</v>
      </c>
      <c r="F49" s="8">
        <v>10.87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89</v>
      </c>
      <c r="C50" s="12">
        <v>9</v>
      </c>
      <c r="D50" s="8">
        <v>3.52</v>
      </c>
      <c r="E50" s="12">
        <v>0</v>
      </c>
      <c r="F50" s="8">
        <v>0</v>
      </c>
      <c r="G50" s="12">
        <v>9</v>
      </c>
      <c r="H50" s="8">
        <v>8.65</v>
      </c>
      <c r="I50" s="12">
        <v>0</v>
      </c>
    </row>
    <row r="51" spans="2:9" ht="15" customHeight="1" x14ac:dyDescent="0.2">
      <c r="B51" t="s">
        <v>91</v>
      </c>
      <c r="C51" s="12">
        <v>9</v>
      </c>
      <c r="D51" s="8">
        <v>3.52</v>
      </c>
      <c r="E51" s="12">
        <v>2</v>
      </c>
      <c r="F51" s="8">
        <v>1.45</v>
      </c>
      <c r="G51" s="12">
        <v>7</v>
      </c>
      <c r="H51" s="8">
        <v>6.73</v>
      </c>
      <c r="I51" s="12">
        <v>0</v>
      </c>
    </row>
    <row r="52" spans="2:9" ht="15" customHeight="1" x14ac:dyDescent="0.2">
      <c r="B52" t="s">
        <v>105</v>
      </c>
      <c r="C52" s="12">
        <v>7</v>
      </c>
      <c r="D52" s="8">
        <v>2.73</v>
      </c>
      <c r="E52" s="12">
        <v>7</v>
      </c>
      <c r="F52" s="8">
        <v>5.07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122</v>
      </c>
      <c r="C53" s="12">
        <v>6</v>
      </c>
      <c r="D53" s="8">
        <v>2.34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127</v>
      </c>
      <c r="C54" s="12">
        <v>6</v>
      </c>
      <c r="D54" s="8">
        <v>2.34</v>
      </c>
      <c r="E54" s="12">
        <v>3</v>
      </c>
      <c r="F54" s="8">
        <v>2.17</v>
      </c>
      <c r="G54" s="12">
        <v>3</v>
      </c>
      <c r="H54" s="8">
        <v>2.88</v>
      </c>
      <c r="I54" s="12">
        <v>0</v>
      </c>
    </row>
    <row r="55" spans="2:9" ht="15" customHeight="1" x14ac:dyDescent="0.2">
      <c r="B55" t="s">
        <v>152</v>
      </c>
      <c r="C55" s="12">
        <v>5</v>
      </c>
      <c r="D55" s="8">
        <v>1.95</v>
      </c>
      <c r="E55" s="12">
        <v>3</v>
      </c>
      <c r="F55" s="8">
        <v>2.17</v>
      </c>
      <c r="G55" s="12">
        <v>2</v>
      </c>
      <c r="H55" s="8">
        <v>1.92</v>
      </c>
      <c r="I55" s="12">
        <v>0</v>
      </c>
    </row>
    <row r="56" spans="2:9" ht="15" customHeight="1" x14ac:dyDescent="0.2">
      <c r="B56" t="s">
        <v>132</v>
      </c>
      <c r="C56" s="12">
        <v>5</v>
      </c>
      <c r="D56" s="8">
        <v>1.95</v>
      </c>
      <c r="E56" s="12">
        <v>3</v>
      </c>
      <c r="F56" s="8">
        <v>2.17</v>
      </c>
      <c r="G56" s="12">
        <v>2</v>
      </c>
      <c r="H56" s="8">
        <v>1.92</v>
      </c>
      <c r="I56" s="12">
        <v>0</v>
      </c>
    </row>
    <row r="57" spans="2:9" ht="15" customHeight="1" x14ac:dyDescent="0.2">
      <c r="B57" t="s">
        <v>90</v>
      </c>
      <c r="C57" s="12">
        <v>4</v>
      </c>
      <c r="D57" s="8">
        <v>1.56</v>
      </c>
      <c r="E57" s="12">
        <v>3</v>
      </c>
      <c r="F57" s="8">
        <v>2.17</v>
      </c>
      <c r="G57" s="12">
        <v>1</v>
      </c>
      <c r="H57" s="8">
        <v>0.96</v>
      </c>
      <c r="I57" s="12">
        <v>0</v>
      </c>
    </row>
    <row r="58" spans="2:9" ht="15" customHeight="1" x14ac:dyDescent="0.2">
      <c r="B58" t="s">
        <v>131</v>
      </c>
      <c r="C58" s="12">
        <v>4</v>
      </c>
      <c r="D58" s="8">
        <v>1.56</v>
      </c>
      <c r="E58" s="12">
        <v>2</v>
      </c>
      <c r="F58" s="8">
        <v>1.45</v>
      </c>
      <c r="G58" s="12">
        <v>2</v>
      </c>
      <c r="H58" s="8">
        <v>1.92</v>
      </c>
      <c r="I58" s="12">
        <v>0</v>
      </c>
    </row>
    <row r="59" spans="2:9" ht="15" customHeight="1" x14ac:dyDescent="0.2">
      <c r="B59" t="s">
        <v>112</v>
      </c>
      <c r="C59" s="12">
        <v>4</v>
      </c>
      <c r="D59" s="8">
        <v>1.56</v>
      </c>
      <c r="E59" s="12">
        <v>0</v>
      </c>
      <c r="F59" s="8">
        <v>0</v>
      </c>
      <c r="G59" s="12">
        <v>4</v>
      </c>
      <c r="H59" s="8">
        <v>3.85</v>
      </c>
      <c r="I59" s="12">
        <v>0</v>
      </c>
    </row>
    <row r="60" spans="2:9" ht="15" customHeight="1" x14ac:dyDescent="0.2">
      <c r="B60" t="s">
        <v>150</v>
      </c>
      <c r="C60" s="12">
        <v>4</v>
      </c>
      <c r="D60" s="8">
        <v>1.56</v>
      </c>
      <c r="E60" s="12">
        <v>1</v>
      </c>
      <c r="F60" s="8">
        <v>0.72</v>
      </c>
      <c r="G60" s="12">
        <v>3</v>
      </c>
      <c r="H60" s="8">
        <v>2.88</v>
      </c>
      <c r="I60" s="12">
        <v>0</v>
      </c>
    </row>
    <row r="61" spans="2:9" ht="15" customHeight="1" x14ac:dyDescent="0.2">
      <c r="B61" t="s">
        <v>94</v>
      </c>
      <c r="C61" s="12">
        <v>4</v>
      </c>
      <c r="D61" s="8">
        <v>1.56</v>
      </c>
      <c r="E61" s="12">
        <v>3</v>
      </c>
      <c r="F61" s="8">
        <v>2.17</v>
      </c>
      <c r="G61" s="12">
        <v>1</v>
      </c>
      <c r="H61" s="8">
        <v>0.96</v>
      </c>
      <c r="I61" s="12">
        <v>0</v>
      </c>
    </row>
    <row r="62" spans="2:9" ht="15" customHeight="1" x14ac:dyDescent="0.2">
      <c r="B62" t="s">
        <v>125</v>
      </c>
      <c r="C62" s="12">
        <v>4</v>
      </c>
      <c r="D62" s="8">
        <v>1.56</v>
      </c>
      <c r="E62" s="12">
        <v>1</v>
      </c>
      <c r="F62" s="8">
        <v>0.72</v>
      </c>
      <c r="G62" s="12">
        <v>3</v>
      </c>
      <c r="H62" s="8">
        <v>2.88</v>
      </c>
      <c r="I62" s="12">
        <v>0</v>
      </c>
    </row>
    <row r="63" spans="2:9" ht="15" customHeight="1" x14ac:dyDescent="0.2">
      <c r="B63" t="s">
        <v>102</v>
      </c>
      <c r="C63" s="12">
        <v>4</v>
      </c>
      <c r="D63" s="8">
        <v>1.56</v>
      </c>
      <c r="E63" s="12">
        <v>2</v>
      </c>
      <c r="F63" s="8">
        <v>1.45</v>
      </c>
      <c r="G63" s="12">
        <v>2</v>
      </c>
      <c r="H63" s="8">
        <v>1.92</v>
      </c>
      <c r="I63" s="12">
        <v>0</v>
      </c>
    </row>
    <row r="64" spans="2:9" ht="15" customHeight="1" x14ac:dyDescent="0.2">
      <c r="B64" t="s">
        <v>116</v>
      </c>
      <c r="C64" s="12">
        <v>4</v>
      </c>
      <c r="D64" s="8">
        <v>1.56</v>
      </c>
      <c r="E64" s="12">
        <v>3</v>
      </c>
      <c r="F64" s="8">
        <v>2.17</v>
      </c>
      <c r="G64" s="12">
        <v>1</v>
      </c>
      <c r="H64" s="8">
        <v>0.96</v>
      </c>
      <c r="I64" s="12">
        <v>0</v>
      </c>
    </row>
    <row r="65" spans="2:9" ht="15" customHeight="1" x14ac:dyDescent="0.2">
      <c r="B65" t="s">
        <v>108</v>
      </c>
      <c r="C65" s="12">
        <v>4</v>
      </c>
      <c r="D65" s="8">
        <v>1.56</v>
      </c>
      <c r="E65" s="12">
        <v>4</v>
      </c>
      <c r="F65" s="8">
        <v>2.9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109</v>
      </c>
      <c r="C66" s="12">
        <v>3</v>
      </c>
      <c r="D66" s="8">
        <v>1.17</v>
      </c>
      <c r="E66" s="12">
        <v>0</v>
      </c>
      <c r="F66" s="8">
        <v>0</v>
      </c>
      <c r="G66" s="12">
        <v>3</v>
      </c>
      <c r="H66" s="8">
        <v>2.88</v>
      </c>
      <c r="I66" s="12">
        <v>0</v>
      </c>
    </row>
    <row r="67" spans="2:9" ht="15" customHeight="1" x14ac:dyDescent="0.2">
      <c r="B67" t="s">
        <v>151</v>
      </c>
      <c r="C67" s="12">
        <v>3</v>
      </c>
      <c r="D67" s="8">
        <v>1.17</v>
      </c>
      <c r="E67" s="12">
        <v>0</v>
      </c>
      <c r="F67" s="8">
        <v>0</v>
      </c>
      <c r="G67" s="12">
        <v>3</v>
      </c>
      <c r="H67" s="8">
        <v>2.88</v>
      </c>
      <c r="I67" s="12">
        <v>0</v>
      </c>
    </row>
    <row r="68" spans="2:9" ht="15" customHeight="1" x14ac:dyDescent="0.2">
      <c r="B68" t="s">
        <v>110</v>
      </c>
      <c r="C68" s="12">
        <v>3</v>
      </c>
      <c r="D68" s="8">
        <v>1.17</v>
      </c>
      <c r="E68" s="12">
        <v>2</v>
      </c>
      <c r="F68" s="8">
        <v>1.45</v>
      </c>
      <c r="G68" s="12">
        <v>1</v>
      </c>
      <c r="H68" s="8">
        <v>0.96</v>
      </c>
      <c r="I68" s="12">
        <v>0</v>
      </c>
    </row>
    <row r="69" spans="2:9" ht="15" customHeight="1" x14ac:dyDescent="0.2">
      <c r="B69" t="s">
        <v>114</v>
      </c>
      <c r="C69" s="12">
        <v>3</v>
      </c>
      <c r="D69" s="8">
        <v>1.17</v>
      </c>
      <c r="E69" s="12">
        <v>2</v>
      </c>
      <c r="F69" s="8">
        <v>1.45</v>
      </c>
      <c r="G69" s="12">
        <v>1</v>
      </c>
      <c r="H69" s="8">
        <v>0.96</v>
      </c>
      <c r="I69" s="12">
        <v>0</v>
      </c>
    </row>
    <row r="70" spans="2:9" ht="15" customHeight="1" x14ac:dyDescent="0.2">
      <c r="B70" t="s">
        <v>113</v>
      </c>
      <c r="C70" s="12">
        <v>3</v>
      </c>
      <c r="D70" s="8">
        <v>1.17</v>
      </c>
      <c r="E70" s="12">
        <v>3</v>
      </c>
      <c r="F70" s="8">
        <v>2.17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153</v>
      </c>
      <c r="C71" s="12">
        <v>3</v>
      </c>
      <c r="D71" s="8">
        <v>1.17</v>
      </c>
      <c r="E71" s="12">
        <v>0</v>
      </c>
      <c r="F71" s="8">
        <v>0</v>
      </c>
      <c r="G71" s="12">
        <v>3</v>
      </c>
      <c r="H71" s="8">
        <v>2.88</v>
      </c>
      <c r="I71" s="12">
        <v>0</v>
      </c>
    </row>
    <row r="72" spans="2:9" ht="15" customHeight="1" x14ac:dyDescent="0.2">
      <c r="B72" t="s">
        <v>99</v>
      </c>
      <c r="C72" s="12">
        <v>3</v>
      </c>
      <c r="D72" s="8">
        <v>1.17</v>
      </c>
      <c r="E72" s="12">
        <v>3</v>
      </c>
      <c r="F72" s="8">
        <v>2.17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154</v>
      </c>
      <c r="C73" s="12">
        <v>3</v>
      </c>
      <c r="D73" s="8">
        <v>1.17</v>
      </c>
      <c r="E73" s="12">
        <v>0</v>
      </c>
      <c r="F73" s="8">
        <v>0</v>
      </c>
      <c r="G73" s="12">
        <v>3</v>
      </c>
      <c r="H73" s="8">
        <v>2.88</v>
      </c>
      <c r="I73" s="12">
        <v>0</v>
      </c>
    </row>
    <row r="74" spans="2:9" ht="15" customHeight="1" x14ac:dyDescent="0.2">
      <c r="B74" t="s">
        <v>155</v>
      </c>
      <c r="C74" s="12">
        <v>3</v>
      </c>
      <c r="D74" s="8">
        <v>1.17</v>
      </c>
      <c r="E74" s="12">
        <v>2</v>
      </c>
      <c r="F74" s="8">
        <v>1.45</v>
      </c>
      <c r="G74" s="12">
        <v>1</v>
      </c>
      <c r="H74" s="8">
        <v>0.96</v>
      </c>
      <c r="I74" s="12">
        <v>0</v>
      </c>
    </row>
    <row r="75" spans="2:9" ht="15" customHeight="1" x14ac:dyDescent="0.2">
      <c r="B75" t="s">
        <v>156</v>
      </c>
      <c r="C75" s="12">
        <v>3</v>
      </c>
      <c r="D75" s="8">
        <v>1.17</v>
      </c>
      <c r="E75" s="12">
        <v>0</v>
      </c>
      <c r="F75" s="8">
        <v>0</v>
      </c>
      <c r="G75" s="12">
        <v>3</v>
      </c>
      <c r="H75" s="8">
        <v>2.88</v>
      </c>
      <c r="I75" s="12">
        <v>0</v>
      </c>
    </row>
    <row r="76" spans="2:9" ht="15" customHeight="1" x14ac:dyDescent="0.2">
      <c r="B76" t="s">
        <v>103</v>
      </c>
      <c r="C76" s="12">
        <v>3</v>
      </c>
      <c r="D76" s="8">
        <v>1.17</v>
      </c>
      <c r="E76" s="12">
        <v>3</v>
      </c>
      <c r="F76" s="8">
        <v>2.17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104</v>
      </c>
      <c r="C77" s="12">
        <v>3</v>
      </c>
      <c r="D77" s="8">
        <v>1.17</v>
      </c>
      <c r="E77" s="12">
        <v>1</v>
      </c>
      <c r="F77" s="8">
        <v>0.72</v>
      </c>
      <c r="G77" s="12">
        <v>2</v>
      </c>
      <c r="H77" s="8">
        <v>1.92</v>
      </c>
      <c r="I77" s="12">
        <v>0</v>
      </c>
    </row>
    <row r="78" spans="2:9" ht="15" customHeight="1" x14ac:dyDescent="0.2">
      <c r="B78" t="s">
        <v>111</v>
      </c>
      <c r="C78" s="12">
        <v>3</v>
      </c>
      <c r="D78" s="8">
        <v>1.17</v>
      </c>
      <c r="E78" s="12">
        <v>2</v>
      </c>
      <c r="F78" s="8">
        <v>1.45</v>
      </c>
      <c r="G78" s="12">
        <v>1</v>
      </c>
      <c r="H78" s="8">
        <v>0.96</v>
      </c>
      <c r="I78" s="12">
        <v>0</v>
      </c>
    </row>
    <row r="80" spans="2:9" ht="15" customHeight="1" x14ac:dyDescent="0.2">
      <c r="B80" t="s">
        <v>166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035A0-7337-409F-94F6-7D8BFF45C451}">
  <sheetPr>
    <pageSetUpPr fitToPage="1"/>
  </sheetPr>
  <dimension ref="A1:H289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7" t="s">
        <v>38</v>
      </c>
      <c r="G1" s="7" t="s">
        <v>39</v>
      </c>
      <c r="H1" s="7" t="s">
        <v>40</v>
      </c>
    </row>
    <row r="2" spans="1:8" x14ac:dyDescent="0.2">
      <c r="A2" s="1" t="s">
        <v>0</v>
      </c>
      <c r="B2" s="4">
        <v>23792</v>
      </c>
      <c r="C2" s="5">
        <v>100.02999999999999</v>
      </c>
      <c r="D2" s="4">
        <v>13055</v>
      </c>
      <c r="E2" s="5">
        <v>100</v>
      </c>
      <c r="F2" s="4">
        <v>10330</v>
      </c>
      <c r="G2" s="5">
        <v>99.99</v>
      </c>
      <c r="H2" s="4">
        <v>46</v>
      </c>
    </row>
    <row r="3" spans="1:8" x14ac:dyDescent="0.2">
      <c r="A3" s="2" t="s">
        <v>18</v>
      </c>
      <c r="B3" s="4">
        <v>6</v>
      </c>
      <c r="C3" s="5">
        <v>0.03</v>
      </c>
      <c r="D3" s="4">
        <v>1</v>
      </c>
      <c r="E3" s="5">
        <v>0.01</v>
      </c>
      <c r="F3" s="4">
        <v>5</v>
      </c>
      <c r="G3" s="5">
        <v>0.05</v>
      </c>
      <c r="H3" s="4">
        <v>0</v>
      </c>
    </row>
    <row r="4" spans="1:8" x14ac:dyDescent="0.2">
      <c r="A4" s="2" t="s">
        <v>19</v>
      </c>
      <c r="B4" s="4">
        <v>3599</v>
      </c>
      <c r="C4" s="5">
        <v>15.13</v>
      </c>
      <c r="D4" s="4">
        <v>1415</v>
      </c>
      <c r="E4" s="5">
        <v>10.84</v>
      </c>
      <c r="F4" s="4">
        <v>2184</v>
      </c>
      <c r="G4" s="5">
        <v>21.14</v>
      </c>
      <c r="H4" s="4">
        <v>0</v>
      </c>
    </row>
    <row r="5" spans="1:8" x14ac:dyDescent="0.2">
      <c r="A5" s="2" t="s">
        <v>20</v>
      </c>
      <c r="B5" s="4">
        <v>3238</v>
      </c>
      <c r="C5" s="5">
        <v>13.61</v>
      </c>
      <c r="D5" s="4">
        <v>1522</v>
      </c>
      <c r="E5" s="5">
        <v>11.66</v>
      </c>
      <c r="F5" s="4">
        <v>1712</v>
      </c>
      <c r="G5" s="5">
        <v>16.57</v>
      </c>
      <c r="H5" s="4">
        <v>4</v>
      </c>
    </row>
    <row r="6" spans="1:8" x14ac:dyDescent="0.2">
      <c r="A6" s="2" t="s">
        <v>21</v>
      </c>
      <c r="B6" s="4">
        <v>28</v>
      </c>
      <c r="C6" s="5">
        <v>0.12</v>
      </c>
      <c r="D6" s="4">
        <v>0</v>
      </c>
      <c r="E6" s="5">
        <v>0</v>
      </c>
      <c r="F6" s="4">
        <v>16</v>
      </c>
      <c r="G6" s="5">
        <v>0.15</v>
      </c>
      <c r="H6" s="4">
        <v>0</v>
      </c>
    </row>
    <row r="7" spans="1:8" x14ac:dyDescent="0.2">
      <c r="A7" s="2" t="s">
        <v>22</v>
      </c>
      <c r="B7" s="4">
        <v>188</v>
      </c>
      <c r="C7" s="5">
        <v>0.79</v>
      </c>
      <c r="D7" s="4">
        <v>21</v>
      </c>
      <c r="E7" s="5">
        <v>0.16</v>
      </c>
      <c r="F7" s="4">
        <v>163</v>
      </c>
      <c r="G7" s="5">
        <v>1.58</v>
      </c>
      <c r="H7" s="4">
        <v>3</v>
      </c>
    </row>
    <row r="8" spans="1:8" x14ac:dyDescent="0.2">
      <c r="A8" s="2" t="s">
        <v>23</v>
      </c>
      <c r="B8" s="4">
        <v>232</v>
      </c>
      <c r="C8" s="5">
        <v>0.98</v>
      </c>
      <c r="D8" s="4">
        <v>69</v>
      </c>
      <c r="E8" s="5">
        <v>0.53</v>
      </c>
      <c r="F8" s="4">
        <v>160</v>
      </c>
      <c r="G8" s="5">
        <v>1.55</v>
      </c>
      <c r="H8" s="4">
        <v>1</v>
      </c>
    </row>
    <row r="9" spans="1:8" x14ac:dyDescent="0.2">
      <c r="A9" s="2" t="s">
        <v>24</v>
      </c>
      <c r="B9" s="4">
        <v>5676</v>
      </c>
      <c r="C9" s="5">
        <v>23.86</v>
      </c>
      <c r="D9" s="4">
        <v>2956</v>
      </c>
      <c r="E9" s="5">
        <v>22.64</v>
      </c>
      <c r="F9" s="4">
        <v>2714</v>
      </c>
      <c r="G9" s="5">
        <v>26.27</v>
      </c>
      <c r="H9" s="4">
        <v>6</v>
      </c>
    </row>
    <row r="10" spans="1:8" x14ac:dyDescent="0.2">
      <c r="A10" s="2" t="s">
        <v>25</v>
      </c>
      <c r="B10" s="4">
        <v>204</v>
      </c>
      <c r="C10" s="5">
        <v>0.86</v>
      </c>
      <c r="D10" s="4">
        <v>50</v>
      </c>
      <c r="E10" s="5">
        <v>0.38</v>
      </c>
      <c r="F10" s="4">
        <v>154</v>
      </c>
      <c r="G10" s="5">
        <v>1.49</v>
      </c>
      <c r="H10" s="4">
        <v>0</v>
      </c>
    </row>
    <row r="11" spans="1:8" x14ac:dyDescent="0.2">
      <c r="A11" s="2" t="s">
        <v>26</v>
      </c>
      <c r="B11" s="4">
        <v>1165</v>
      </c>
      <c r="C11" s="5">
        <v>4.9000000000000004</v>
      </c>
      <c r="D11" s="4">
        <v>294</v>
      </c>
      <c r="E11" s="5">
        <v>2.25</v>
      </c>
      <c r="F11" s="4">
        <v>867</v>
      </c>
      <c r="G11" s="5">
        <v>8.39</v>
      </c>
      <c r="H11" s="4">
        <v>1</v>
      </c>
    </row>
    <row r="12" spans="1:8" x14ac:dyDescent="0.2">
      <c r="A12" s="2" t="s">
        <v>27</v>
      </c>
      <c r="B12" s="4">
        <v>1151</v>
      </c>
      <c r="C12" s="5">
        <v>4.84</v>
      </c>
      <c r="D12" s="4">
        <v>639</v>
      </c>
      <c r="E12" s="5">
        <v>4.8899999999999997</v>
      </c>
      <c r="F12" s="4">
        <v>506</v>
      </c>
      <c r="G12" s="5">
        <v>4.9000000000000004</v>
      </c>
      <c r="H12" s="4">
        <v>1</v>
      </c>
    </row>
    <row r="13" spans="1:8" x14ac:dyDescent="0.2">
      <c r="A13" s="2" t="s">
        <v>28</v>
      </c>
      <c r="B13" s="4">
        <v>2986</v>
      </c>
      <c r="C13" s="5">
        <v>12.55</v>
      </c>
      <c r="D13" s="4">
        <v>2440</v>
      </c>
      <c r="E13" s="5">
        <v>18.690000000000001</v>
      </c>
      <c r="F13" s="4">
        <v>535</v>
      </c>
      <c r="G13" s="5">
        <v>5.18</v>
      </c>
      <c r="H13" s="4">
        <v>5</v>
      </c>
    </row>
    <row r="14" spans="1:8" x14ac:dyDescent="0.2">
      <c r="A14" s="2" t="s">
        <v>29</v>
      </c>
      <c r="B14" s="4">
        <v>2807</v>
      </c>
      <c r="C14" s="5">
        <v>11.8</v>
      </c>
      <c r="D14" s="4">
        <v>2288</v>
      </c>
      <c r="E14" s="5">
        <v>17.53</v>
      </c>
      <c r="F14" s="4">
        <v>494</v>
      </c>
      <c r="G14" s="5">
        <v>4.78</v>
      </c>
      <c r="H14" s="4">
        <v>13</v>
      </c>
    </row>
    <row r="15" spans="1:8" x14ac:dyDescent="0.2">
      <c r="A15" s="2" t="s">
        <v>30</v>
      </c>
      <c r="B15" s="4">
        <v>852</v>
      </c>
      <c r="C15" s="5">
        <v>3.58</v>
      </c>
      <c r="D15" s="4">
        <v>517</v>
      </c>
      <c r="E15" s="5">
        <v>3.96</v>
      </c>
      <c r="F15" s="4">
        <v>139</v>
      </c>
      <c r="G15" s="5">
        <v>1.35</v>
      </c>
      <c r="H15" s="4">
        <v>1</v>
      </c>
    </row>
    <row r="16" spans="1:8" x14ac:dyDescent="0.2">
      <c r="A16" s="2" t="s">
        <v>31</v>
      </c>
      <c r="B16" s="4">
        <v>925</v>
      </c>
      <c r="C16" s="5">
        <v>3.89</v>
      </c>
      <c r="D16" s="4">
        <v>551</v>
      </c>
      <c r="E16" s="5">
        <v>4.22</v>
      </c>
      <c r="F16" s="4">
        <v>280</v>
      </c>
      <c r="G16" s="5">
        <v>2.71</v>
      </c>
      <c r="H16" s="4">
        <v>3</v>
      </c>
    </row>
    <row r="17" spans="1:8" x14ac:dyDescent="0.2">
      <c r="A17" s="2" t="s">
        <v>32</v>
      </c>
      <c r="B17" s="4">
        <v>735</v>
      </c>
      <c r="C17" s="5">
        <v>3.09</v>
      </c>
      <c r="D17" s="4">
        <v>292</v>
      </c>
      <c r="E17" s="5">
        <v>2.2400000000000002</v>
      </c>
      <c r="F17" s="4">
        <v>401</v>
      </c>
      <c r="G17" s="5">
        <v>3.88</v>
      </c>
      <c r="H17" s="4">
        <v>8</v>
      </c>
    </row>
    <row r="18" spans="1:8" x14ac:dyDescent="0.2">
      <c r="A18" s="1" t="s">
        <v>1</v>
      </c>
      <c r="B18" s="4">
        <v>8657</v>
      </c>
      <c r="C18" s="5">
        <v>99.99</v>
      </c>
      <c r="D18" s="4">
        <v>4242</v>
      </c>
      <c r="E18" s="5">
        <v>99.990000000000009</v>
      </c>
      <c r="F18" s="4">
        <v>4359</v>
      </c>
      <c r="G18" s="5">
        <v>99.990000000000009</v>
      </c>
      <c r="H18" s="4">
        <v>12</v>
      </c>
    </row>
    <row r="19" spans="1:8" x14ac:dyDescent="0.2">
      <c r="A19" s="2" t="s">
        <v>18</v>
      </c>
      <c r="B19" s="4">
        <v>4</v>
      </c>
      <c r="C19" s="5">
        <v>0.05</v>
      </c>
      <c r="D19" s="4">
        <v>1</v>
      </c>
      <c r="E19" s="5">
        <v>0.02</v>
      </c>
      <c r="F19" s="4">
        <v>3</v>
      </c>
      <c r="G19" s="5">
        <v>7.0000000000000007E-2</v>
      </c>
      <c r="H19" s="4">
        <v>0</v>
      </c>
    </row>
    <row r="20" spans="1:8" x14ac:dyDescent="0.2">
      <c r="A20" s="2" t="s">
        <v>19</v>
      </c>
      <c r="B20" s="4">
        <v>1156</v>
      </c>
      <c r="C20" s="5">
        <v>13.35</v>
      </c>
      <c r="D20" s="4">
        <v>332</v>
      </c>
      <c r="E20" s="5">
        <v>7.83</v>
      </c>
      <c r="F20" s="4">
        <v>824</v>
      </c>
      <c r="G20" s="5">
        <v>18.899999999999999</v>
      </c>
      <c r="H20" s="4">
        <v>0</v>
      </c>
    </row>
    <row r="21" spans="1:8" x14ac:dyDescent="0.2">
      <c r="A21" s="2" t="s">
        <v>20</v>
      </c>
      <c r="B21" s="4">
        <v>886</v>
      </c>
      <c r="C21" s="5">
        <v>10.23</v>
      </c>
      <c r="D21" s="4">
        <v>313</v>
      </c>
      <c r="E21" s="5">
        <v>7.38</v>
      </c>
      <c r="F21" s="4">
        <v>572</v>
      </c>
      <c r="G21" s="5">
        <v>13.12</v>
      </c>
      <c r="H21" s="4">
        <v>1</v>
      </c>
    </row>
    <row r="22" spans="1:8" x14ac:dyDescent="0.2">
      <c r="A22" s="2" t="s">
        <v>21</v>
      </c>
      <c r="B22" s="4">
        <v>9</v>
      </c>
      <c r="C22" s="5">
        <v>0.1</v>
      </c>
      <c r="D22" s="4">
        <v>0</v>
      </c>
      <c r="E22" s="5">
        <v>0</v>
      </c>
      <c r="F22" s="4">
        <v>7</v>
      </c>
      <c r="G22" s="5">
        <v>0.16</v>
      </c>
      <c r="H22" s="4">
        <v>0</v>
      </c>
    </row>
    <row r="23" spans="1:8" x14ac:dyDescent="0.2">
      <c r="A23" s="2" t="s">
        <v>22</v>
      </c>
      <c r="B23" s="4">
        <v>90</v>
      </c>
      <c r="C23" s="5">
        <v>1.04</v>
      </c>
      <c r="D23" s="4">
        <v>9</v>
      </c>
      <c r="E23" s="5">
        <v>0.21</v>
      </c>
      <c r="F23" s="4">
        <v>80</v>
      </c>
      <c r="G23" s="5">
        <v>1.84</v>
      </c>
      <c r="H23" s="4">
        <v>1</v>
      </c>
    </row>
    <row r="24" spans="1:8" x14ac:dyDescent="0.2">
      <c r="A24" s="2" t="s">
        <v>23</v>
      </c>
      <c r="B24" s="4">
        <v>94</v>
      </c>
      <c r="C24" s="5">
        <v>1.0900000000000001</v>
      </c>
      <c r="D24" s="4">
        <v>40</v>
      </c>
      <c r="E24" s="5">
        <v>0.94</v>
      </c>
      <c r="F24" s="4">
        <v>54</v>
      </c>
      <c r="G24" s="5">
        <v>1.24</v>
      </c>
      <c r="H24" s="4">
        <v>0</v>
      </c>
    </row>
    <row r="25" spans="1:8" x14ac:dyDescent="0.2">
      <c r="A25" s="2" t="s">
        <v>24</v>
      </c>
      <c r="B25" s="4">
        <v>2141</v>
      </c>
      <c r="C25" s="5">
        <v>24.73</v>
      </c>
      <c r="D25" s="4">
        <v>944</v>
      </c>
      <c r="E25" s="5">
        <v>22.25</v>
      </c>
      <c r="F25" s="4">
        <v>1197</v>
      </c>
      <c r="G25" s="5">
        <v>27.46</v>
      </c>
      <c r="H25" s="4">
        <v>0</v>
      </c>
    </row>
    <row r="26" spans="1:8" x14ac:dyDescent="0.2">
      <c r="A26" s="2" t="s">
        <v>25</v>
      </c>
      <c r="B26" s="4">
        <v>99</v>
      </c>
      <c r="C26" s="5">
        <v>1.1399999999999999</v>
      </c>
      <c r="D26" s="4">
        <v>19</v>
      </c>
      <c r="E26" s="5">
        <v>0.45</v>
      </c>
      <c r="F26" s="4">
        <v>80</v>
      </c>
      <c r="G26" s="5">
        <v>1.84</v>
      </c>
      <c r="H26" s="4">
        <v>0</v>
      </c>
    </row>
    <row r="27" spans="1:8" x14ac:dyDescent="0.2">
      <c r="A27" s="2" t="s">
        <v>26</v>
      </c>
      <c r="B27" s="4">
        <v>582</v>
      </c>
      <c r="C27" s="5">
        <v>6.72</v>
      </c>
      <c r="D27" s="4">
        <v>115</v>
      </c>
      <c r="E27" s="5">
        <v>2.71</v>
      </c>
      <c r="F27" s="4">
        <v>466</v>
      </c>
      <c r="G27" s="5">
        <v>10.69</v>
      </c>
      <c r="H27" s="4">
        <v>1</v>
      </c>
    </row>
    <row r="28" spans="1:8" x14ac:dyDescent="0.2">
      <c r="A28" s="2" t="s">
        <v>27</v>
      </c>
      <c r="B28" s="4">
        <v>571</v>
      </c>
      <c r="C28" s="5">
        <v>6.6</v>
      </c>
      <c r="D28" s="4">
        <v>299</v>
      </c>
      <c r="E28" s="5">
        <v>7.05</v>
      </c>
      <c r="F28" s="4">
        <v>270</v>
      </c>
      <c r="G28" s="5">
        <v>6.19</v>
      </c>
      <c r="H28" s="4">
        <v>1</v>
      </c>
    </row>
    <row r="29" spans="1:8" x14ac:dyDescent="0.2">
      <c r="A29" s="2" t="s">
        <v>28</v>
      </c>
      <c r="B29" s="4">
        <v>1051</v>
      </c>
      <c r="C29" s="5">
        <v>12.14</v>
      </c>
      <c r="D29" s="4">
        <v>845</v>
      </c>
      <c r="E29" s="5">
        <v>19.920000000000002</v>
      </c>
      <c r="F29" s="4">
        <v>206</v>
      </c>
      <c r="G29" s="5">
        <v>4.7300000000000004</v>
      </c>
      <c r="H29" s="4">
        <v>0</v>
      </c>
    </row>
    <row r="30" spans="1:8" x14ac:dyDescent="0.2">
      <c r="A30" s="2" t="s">
        <v>29</v>
      </c>
      <c r="B30" s="4">
        <v>1053</v>
      </c>
      <c r="C30" s="5">
        <v>12.16</v>
      </c>
      <c r="D30" s="4">
        <v>818</v>
      </c>
      <c r="E30" s="5">
        <v>19.28</v>
      </c>
      <c r="F30" s="4">
        <v>229</v>
      </c>
      <c r="G30" s="5">
        <v>5.25</v>
      </c>
      <c r="H30" s="4">
        <v>6</v>
      </c>
    </row>
    <row r="31" spans="1:8" x14ac:dyDescent="0.2">
      <c r="A31" s="2" t="s">
        <v>30</v>
      </c>
      <c r="B31" s="4">
        <v>289</v>
      </c>
      <c r="C31" s="5">
        <v>3.34</v>
      </c>
      <c r="D31" s="4">
        <v>185</v>
      </c>
      <c r="E31" s="5">
        <v>4.3600000000000003</v>
      </c>
      <c r="F31" s="4">
        <v>66</v>
      </c>
      <c r="G31" s="5">
        <v>1.51</v>
      </c>
      <c r="H31" s="4">
        <v>1</v>
      </c>
    </row>
    <row r="32" spans="1:8" x14ac:dyDescent="0.2">
      <c r="A32" s="2" t="s">
        <v>31</v>
      </c>
      <c r="B32" s="4">
        <v>346</v>
      </c>
      <c r="C32" s="5">
        <v>4</v>
      </c>
      <c r="D32" s="4">
        <v>219</v>
      </c>
      <c r="E32" s="5">
        <v>5.16</v>
      </c>
      <c r="F32" s="4">
        <v>124</v>
      </c>
      <c r="G32" s="5">
        <v>2.84</v>
      </c>
      <c r="H32" s="4">
        <v>1</v>
      </c>
    </row>
    <row r="33" spans="1:8" x14ac:dyDescent="0.2">
      <c r="A33" s="2" t="s">
        <v>32</v>
      </c>
      <c r="B33" s="4">
        <v>286</v>
      </c>
      <c r="C33" s="5">
        <v>3.3</v>
      </c>
      <c r="D33" s="4">
        <v>103</v>
      </c>
      <c r="E33" s="5">
        <v>2.4300000000000002</v>
      </c>
      <c r="F33" s="4">
        <v>181</v>
      </c>
      <c r="G33" s="5">
        <v>4.1500000000000004</v>
      </c>
      <c r="H33" s="4">
        <v>0</v>
      </c>
    </row>
    <row r="34" spans="1:8" x14ac:dyDescent="0.2">
      <c r="A34" s="1" t="s">
        <v>2</v>
      </c>
      <c r="B34" s="4">
        <v>1791</v>
      </c>
      <c r="C34" s="5">
        <v>100.01000000000002</v>
      </c>
      <c r="D34" s="4">
        <v>852</v>
      </c>
      <c r="E34" s="5">
        <v>99.999999999999986</v>
      </c>
      <c r="F34" s="4">
        <v>912</v>
      </c>
      <c r="G34" s="5">
        <v>100.02000000000001</v>
      </c>
      <c r="H34" s="4">
        <v>2</v>
      </c>
    </row>
    <row r="35" spans="1:8" x14ac:dyDescent="0.2">
      <c r="A35" s="2" t="s">
        <v>18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2">
      <c r="A36" s="2" t="s">
        <v>19</v>
      </c>
      <c r="B36" s="4">
        <v>337</v>
      </c>
      <c r="C36" s="5">
        <v>18.82</v>
      </c>
      <c r="D36" s="4">
        <v>73</v>
      </c>
      <c r="E36" s="5">
        <v>8.57</v>
      </c>
      <c r="F36" s="4">
        <v>264</v>
      </c>
      <c r="G36" s="5">
        <v>28.95</v>
      </c>
      <c r="H36" s="4">
        <v>0</v>
      </c>
    </row>
    <row r="37" spans="1:8" x14ac:dyDescent="0.2">
      <c r="A37" s="2" t="s">
        <v>20</v>
      </c>
      <c r="B37" s="4">
        <v>115</v>
      </c>
      <c r="C37" s="5">
        <v>6.42</v>
      </c>
      <c r="D37" s="4">
        <v>46</v>
      </c>
      <c r="E37" s="5">
        <v>5.4</v>
      </c>
      <c r="F37" s="4">
        <v>69</v>
      </c>
      <c r="G37" s="5">
        <v>7.57</v>
      </c>
      <c r="H37" s="4">
        <v>0</v>
      </c>
    </row>
    <row r="38" spans="1:8" x14ac:dyDescent="0.2">
      <c r="A38" s="2" t="s">
        <v>21</v>
      </c>
      <c r="B38" s="4">
        <v>3</v>
      </c>
      <c r="C38" s="5">
        <v>0.17</v>
      </c>
      <c r="D38" s="4">
        <v>0</v>
      </c>
      <c r="E38" s="5">
        <v>0</v>
      </c>
      <c r="F38" s="4">
        <v>2</v>
      </c>
      <c r="G38" s="5">
        <v>0.22</v>
      </c>
      <c r="H38" s="4">
        <v>0</v>
      </c>
    </row>
    <row r="39" spans="1:8" x14ac:dyDescent="0.2">
      <c r="A39" s="2" t="s">
        <v>22</v>
      </c>
      <c r="B39" s="4">
        <v>15</v>
      </c>
      <c r="C39" s="5">
        <v>0.84</v>
      </c>
      <c r="D39" s="4">
        <v>1</v>
      </c>
      <c r="E39" s="5">
        <v>0.12</v>
      </c>
      <c r="F39" s="4">
        <v>14</v>
      </c>
      <c r="G39" s="5">
        <v>1.54</v>
      </c>
      <c r="H39" s="4">
        <v>0</v>
      </c>
    </row>
    <row r="40" spans="1:8" x14ac:dyDescent="0.2">
      <c r="A40" s="2" t="s">
        <v>23</v>
      </c>
      <c r="B40" s="4">
        <v>22</v>
      </c>
      <c r="C40" s="5">
        <v>1.23</v>
      </c>
      <c r="D40" s="4">
        <v>0</v>
      </c>
      <c r="E40" s="5">
        <v>0</v>
      </c>
      <c r="F40" s="4">
        <v>22</v>
      </c>
      <c r="G40" s="5">
        <v>2.41</v>
      </c>
      <c r="H40" s="4">
        <v>0</v>
      </c>
    </row>
    <row r="41" spans="1:8" x14ac:dyDescent="0.2">
      <c r="A41" s="2" t="s">
        <v>24</v>
      </c>
      <c r="B41" s="4">
        <v>414</v>
      </c>
      <c r="C41" s="5">
        <v>23.12</v>
      </c>
      <c r="D41" s="4">
        <v>184</v>
      </c>
      <c r="E41" s="5">
        <v>21.6</v>
      </c>
      <c r="F41" s="4">
        <v>230</v>
      </c>
      <c r="G41" s="5">
        <v>25.22</v>
      </c>
      <c r="H41" s="4">
        <v>0</v>
      </c>
    </row>
    <row r="42" spans="1:8" x14ac:dyDescent="0.2">
      <c r="A42" s="2" t="s">
        <v>25</v>
      </c>
      <c r="B42" s="4">
        <v>24</v>
      </c>
      <c r="C42" s="5">
        <v>1.34</v>
      </c>
      <c r="D42" s="4">
        <v>6</v>
      </c>
      <c r="E42" s="5">
        <v>0.7</v>
      </c>
      <c r="F42" s="4">
        <v>18</v>
      </c>
      <c r="G42" s="5">
        <v>1.97</v>
      </c>
      <c r="H42" s="4">
        <v>0</v>
      </c>
    </row>
    <row r="43" spans="1:8" x14ac:dyDescent="0.2">
      <c r="A43" s="2" t="s">
        <v>26</v>
      </c>
      <c r="B43" s="4">
        <v>91</v>
      </c>
      <c r="C43" s="5">
        <v>5.08</v>
      </c>
      <c r="D43" s="4">
        <v>20</v>
      </c>
      <c r="E43" s="5">
        <v>2.35</v>
      </c>
      <c r="F43" s="4">
        <v>71</v>
      </c>
      <c r="G43" s="5">
        <v>7.79</v>
      </c>
      <c r="H43" s="4">
        <v>0</v>
      </c>
    </row>
    <row r="44" spans="1:8" x14ac:dyDescent="0.2">
      <c r="A44" s="2" t="s">
        <v>27</v>
      </c>
      <c r="B44" s="4">
        <v>79</v>
      </c>
      <c r="C44" s="5">
        <v>4.41</v>
      </c>
      <c r="D44" s="4">
        <v>37</v>
      </c>
      <c r="E44" s="5">
        <v>4.34</v>
      </c>
      <c r="F44" s="4">
        <v>41</v>
      </c>
      <c r="G44" s="5">
        <v>4.5</v>
      </c>
      <c r="H44" s="4">
        <v>0</v>
      </c>
    </row>
    <row r="45" spans="1:8" x14ac:dyDescent="0.2">
      <c r="A45" s="2" t="s">
        <v>28</v>
      </c>
      <c r="B45" s="4">
        <v>310</v>
      </c>
      <c r="C45" s="5">
        <v>17.309999999999999</v>
      </c>
      <c r="D45" s="4">
        <v>234</v>
      </c>
      <c r="E45" s="5">
        <v>27.46</v>
      </c>
      <c r="F45" s="4">
        <v>75</v>
      </c>
      <c r="G45" s="5">
        <v>8.2200000000000006</v>
      </c>
      <c r="H45" s="4">
        <v>0</v>
      </c>
    </row>
    <row r="46" spans="1:8" x14ac:dyDescent="0.2">
      <c r="A46" s="2" t="s">
        <v>29</v>
      </c>
      <c r="B46" s="4">
        <v>210</v>
      </c>
      <c r="C46" s="5">
        <v>11.73</v>
      </c>
      <c r="D46" s="4">
        <v>159</v>
      </c>
      <c r="E46" s="5">
        <v>18.66</v>
      </c>
      <c r="F46" s="4">
        <v>47</v>
      </c>
      <c r="G46" s="5">
        <v>5.15</v>
      </c>
      <c r="H46" s="4">
        <v>1</v>
      </c>
    </row>
    <row r="47" spans="1:8" x14ac:dyDescent="0.2">
      <c r="A47" s="2" t="s">
        <v>30</v>
      </c>
      <c r="B47" s="4">
        <v>45</v>
      </c>
      <c r="C47" s="5">
        <v>2.5099999999999998</v>
      </c>
      <c r="D47" s="4">
        <v>32</v>
      </c>
      <c r="E47" s="5">
        <v>3.76</v>
      </c>
      <c r="F47" s="4">
        <v>5</v>
      </c>
      <c r="G47" s="5">
        <v>0.55000000000000004</v>
      </c>
      <c r="H47" s="4">
        <v>0</v>
      </c>
    </row>
    <row r="48" spans="1:8" x14ac:dyDescent="0.2">
      <c r="A48" s="2" t="s">
        <v>31</v>
      </c>
      <c r="B48" s="4">
        <v>67</v>
      </c>
      <c r="C48" s="5">
        <v>3.74</v>
      </c>
      <c r="D48" s="4">
        <v>44</v>
      </c>
      <c r="E48" s="5">
        <v>5.16</v>
      </c>
      <c r="F48" s="4">
        <v>14</v>
      </c>
      <c r="G48" s="5">
        <v>1.54</v>
      </c>
      <c r="H48" s="4">
        <v>0</v>
      </c>
    </row>
    <row r="49" spans="1:8" x14ac:dyDescent="0.2">
      <c r="A49" s="2" t="s">
        <v>32</v>
      </c>
      <c r="B49" s="4">
        <v>59</v>
      </c>
      <c r="C49" s="5">
        <v>3.29</v>
      </c>
      <c r="D49" s="4">
        <v>16</v>
      </c>
      <c r="E49" s="5">
        <v>1.88</v>
      </c>
      <c r="F49" s="4">
        <v>40</v>
      </c>
      <c r="G49" s="5">
        <v>4.3899999999999997</v>
      </c>
      <c r="H49" s="4">
        <v>1</v>
      </c>
    </row>
    <row r="50" spans="1:8" x14ac:dyDescent="0.2">
      <c r="A50" s="1" t="s">
        <v>3</v>
      </c>
      <c r="B50" s="4">
        <v>1067</v>
      </c>
      <c r="C50" s="5">
        <v>99.980000000000018</v>
      </c>
      <c r="D50" s="4">
        <v>656</v>
      </c>
      <c r="E50" s="5">
        <v>100</v>
      </c>
      <c r="F50" s="4">
        <v>375</v>
      </c>
      <c r="G50" s="5">
        <v>99.999999999999972</v>
      </c>
      <c r="H50" s="4">
        <v>0</v>
      </c>
    </row>
    <row r="51" spans="1:8" x14ac:dyDescent="0.2">
      <c r="A51" s="2" t="s">
        <v>18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19</v>
      </c>
      <c r="B52" s="4">
        <v>162</v>
      </c>
      <c r="C52" s="5">
        <v>15.18</v>
      </c>
      <c r="D52" s="4">
        <v>85</v>
      </c>
      <c r="E52" s="5">
        <v>12.96</v>
      </c>
      <c r="F52" s="4">
        <v>77</v>
      </c>
      <c r="G52" s="5">
        <v>20.53</v>
      </c>
      <c r="H52" s="4">
        <v>0</v>
      </c>
    </row>
    <row r="53" spans="1:8" x14ac:dyDescent="0.2">
      <c r="A53" s="2" t="s">
        <v>20</v>
      </c>
      <c r="B53" s="4">
        <v>98</v>
      </c>
      <c r="C53" s="5">
        <v>9.18</v>
      </c>
      <c r="D53" s="4">
        <v>48</v>
      </c>
      <c r="E53" s="5">
        <v>7.32</v>
      </c>
      <c r="F53" s="4">
        <v>50</v>
      </c>
      <c r="G53" s="5">
        <v>13.33</v>
      </c>
      <c r="H53" s="4">
        <v>0</v>
      </c>
    </row>
    <row r="54" spans="1:8" x14ac:dyDescent="0.2">
      <c r="A54" s="2" t="s">
        <v>21</v>
      </c>
      <c r="B54" s="4">
        <v>2</v>
      </c>
      <c r="C54" s="5">
        <v>0.19</v>
      </c>
      <c r="D54" s="4">
        <v>0</v>
      </c>
      <c r="E54" s="5">
        <v>0</v>
      </c>
      <c r="F54" s="4">
        <v>1</v>
      </c>
      <c r="G54" s="5">
        <v>0.27</v>
      </c>
      <c r="H54" s="4">
        <v>0</v>
      </c>
    </row>
    <row r="55" spans="1:8" x14ac:dyDescent="0.2">
      <c r="A55" s="2" t="s">
        <v>22</v>
      </c>
      <c r="B55" s="4">
        <v>9</v>
      </c>
      <c r="C55" s="5">
        <v>0.84</v>
      </c>
      <c r="D55" s="4">
        <v>0</v>
      </c>
      <c r="E55" s="5">
        <v>0</v>
      </c>
      <c r="F55" s="4">
        <v>9</v>
      </c>
      <c r="G55" s="5">
        <v>2.4</v>
      </c>
      <c r="H55" s="4">
        <v>0</v>
      </c>
    </row>
    <row r="56" spans="1:8" x14ac:dyDescent="0.2">
      <c r="A56" s="2" t="s">
        <v>23</v>
      </c>
      <c r="B56" s="4">
        <v>4</v>
      </c>
      <c r="C56" s="5">
        <v>0.37</v>
      </c>
      <c r="D56" s="4">
        <v>0</v>
      </c>
      <c r="E56" s="5">
        <v>0</v>
      </c>
      <c r="F56" s="4">
        <v>3</v>
      </c>
      <c r="G56" s="5">
        <v>0.8</v>
      </c>
      <c r="H56" s="4">
        <v>0</v>
      </c>
    </row>
    <row r="57" spans="1:8" x14ac:dyDescent="0.2">
      <c r="A57" s="2" t="s">
        <v>24</v>
      </c>
      <c r="B57" s="4">
        <v>268</v>
      </c>
      <c r="C57" s="5">
        <v>25.12</v>
      </c>
      <c r="D57" s="4">
        <v>154</v>
      </c>
      <c r="E57" s="5">
        <v>23.48</v>
      </c>
      <c r="F57" s="4">
        <v>114</v>
      </c>
      <c r="G57" s="5">
        <v>30.4</v>
      </c>
      <c r="H57" s="4">
        <v>0</v>
      </c>
    </row>
    <row r="58" spans="1:8" x14ac:dyDescent="0.2">
      <c r="A58" s="2" t="s">
        <v>25</v>
      </c>
      <c r="B58" s="4">
        <v>9</v>
      </c>
      <c r="C58" s="5">
        <v>0.84</v>
      </c>
      <c r="D58" s="4">
        <v>2</v>
      </c>
      <c r="E58" s="5">
        <v>0.3</v>
      </c>
      <c r="F58" s="4">
        <v>7</v>
      </c>
      <c r="G58" s="5">
        <v>1.87</v>
      </c>
      <c r="H58" s="4">
        <v>0</v>
      </c>
    </row>
    <row r="59" spans="1:8" x14ac:dyDescent="0.2">
      <c r="A59" s="2" t="s">
        <v>26</v>
      </c>
      <c r="B59" s="4">
        <v>63</v>
      </c>
      <c r="C59" s="5">
        <v>5.9</v>
      </c>
      <c r="D59" s="4">
        <v>28</v>
      </c>
      <c r="E59" s="5">
        <v>4.2699999999999996</v>
      </c>
      <c r="F59" s="4">
        <v>35</v>
      </c>
      <c r="G59" s="5">
        <v>9.33</v>
      </c>
      <c r="H59" s="4">
        <v>0</v>
      </c>
    </row>
    <row r="60" spans="1:8" x14ac:dyDescent="0.2">
      <c r="A60" s="2" t="s">
        <v>27</v>
      </c>
      <c r="B60" s="4">
        <v>56</v>
      </c>
      <c r="C60" s="5">
        <v>5.25</v>
      </c>
      <c r="D60" s="4">
        <v>34</v>
      </c>
      <c r="E60" s="5">
        <v>5.18</v>
      </c>
      <c r="F60" s="4">
        <v>20</v>
      </c>
      <c r="G60" s="5">
        <v>5.33</v>
      </c>
      <c r="H60" s="4">
        <v>0</v>
      </c>
    </row>
    <row r="61" spans="1:8" x14ac:dyDescent="0.2">
      <c r="A61" s="2" t="s">
        <v>28</v>
      </c>
      <c r="B61" s="4">
        <v>151</v>
      </c>
      <c r="C61" s="5">
        <v>14.15</v>
      </c>
      <c r="D61" s="4">
        <v>136</v>
      </c>
      <c r="E61" s="5">
        <v>20.73</v>
      </c>
      <c r="F61" s="4">
        <v>15</v>
      </c>
      <c r="G61" s="5">
        <v>4</v>
      </c>
      <c r="H61" s="4">
        <v>0</v>
      </c>
    </row>
    <row r="62" spans="1:8" x14ac:dyDescent="0.2">
      <c r="A62" s="2" t="s">
        <v>29</v>
      </c>
      <c r="B62" s="4">
        <v>133</v>
      </c>
      <c r="C62" s="5">
        <v>12.46</v>
      </c>
      <c r="D62" s="4">
        <v>111</v>
      </c>
      <c r="E62" s="5">
        <v>16.920000000000002</v>
      </c>
      <c r="F62" s="4">
        <v>21</v>
      </c>
      <c r="G62" s="5">
        <v>5.6</v>
      </c>
      <c r="H62" s="4">
        <v>0</v>
      </c>
    </row>
    <row r="63" spans="1:8" x14ac:dyDescent="0.2">
      <c r="A63" s="2" t="s">
        <v>30</v>
      </c>
      <c r="B63" s="4">
        <v>48</v>
      </c>
      <c r="C63" s="5">
        <v>4.5</v>
      </c>
      <c r="D63" s="4">
        <v>29</v>
      </c>
      <c r="E63" s="5">
        <v>4.42</v>
      </c>
      <c r="F63" s="4">
        <v>4</v>
      </c>
      <c r="G63" s="5">
        <v>1.07</v>
      </c>
      <c r="H63" s="4">
        <v>0</v>
      </c>
    </row>
    <row r="64" spans="1:8" x14ac:dyDescent="0.2">
      <c r="A64" s="2" t="s">
        <v>31</v>
      </c>
      <c r="B64" s="4">
        <v>40</v>
      </c>
      <c r="C64" s="5">
        <v>3.75</v>
      </c>
      <c r="D64" s="4">
        <v>25</v>
      </c>
      <c r="E64" s="5">
        <v>3.81</v>
      </c>
      <c r="F64" s="4">
        <v>6</v>
      </c>
      <c r="G64" s="5">
        <v>1.6</v>
      </c>
      <c r="H64" s="4">
        <v>0</v>
      </c>
    </row>
    <row r="65" spans="1:8" x14ac:dyDescent="0.2">
      <c r="A65" s="2" t="s">
        <v>32</v>
      </c>
      <c r="B65" s="4">
        <v>24</v>
      </c>
      <c r="C65" s="5">
        <v>2.25</v>
      </c>
      <c r="D65" s="4">
        <v>4</v>
      </c>
      <c r="E65" s="5">
        <v>0.61</v>
      </c>
      <c r="F65" s="4">
        <v>13</v>
      </c>
      <c r="G65" s="5">
        <v>3.47</v>
      </c>
      <c r="H65" s="4">
        <v>0</v>
      </c>
    </row>
    <row r="66" spans="1:8" x14ac:dyDescent="0.2">
      <c r="A66" s="1" t="s">
        <v>4</v>
      </c>
      <c r="B66" s="4">
        <v>1127</v>
      </c>
      <c r="C66" s="5">
        <v>100.01</v>
      </c>
      <c r="D66" s="4">
        <v>688</v>
      </c>
      <c r="E66" s="5">
        <v>100.00999999999999</v>
      </c>
      <c r="F66" s="4">
        <v>412</v>
      </c>
      <c r="G66" s="5">
        <v>100</v>
      </c>
      <c r="H66" s="4">
        <v>3</v>
      </c>
    </row>
    <row r="67" spans="1:8" x14ac:dyDescent="0.2">
      <c r="A67" s="2" t="s">
        <v>18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19</v>
      </c>
      <c r="B68" s="4">
        <v>216</v>
      </c>
      <c r="C68" s="5">
        <v>19.170000000000002</v>
      </c>
      <c r="D68" s="4">
        <v>89</v>
      </c>
      <c r="E68" s="5">
        <v>12.94</v>
      </c>
      <c r="F68" s="4">
        <v>127</v>
      </c>
      <c r="G68" s="5">
        <v>30.83</v>
      </c>
      <c r="H68" s="4">
        <v>0</v>
      </c>
    </row>
    <row r="69" spans="1:8" x14ac:dyDescent="0.2">
      <c r="A69" s="2" t="s">
        <v>20</v>
      </c>
      <c r="B69" s="4">
        <v>128</v>
      </c>
      <c r="C69" s="5">
        <v>11.36</v>
      </c>
      <c r="D69" s="4">
        <v>63</v>
      </c>
      <c r="E69" s="5">
        <v>9.16</v>
      </c>
      <c r="F69" s="4">
        <v>65</v>
      </c>
      <c r="G69" s="5">
        <v>15.78</v>
      </c>
      <c r="H69" s="4">
        <v>0</v>
      </c>
    </row>
    <row r="70" spans="1:8" x14ac:dyDescent="0.2">
      <c r="A70" s="2" t="s">
        <v>21</v>
      </c>
      <c r="B70" s="4">
        <v>0</v>
      </c>
      <c r="C70" s="5">
        <v>0</v>
      </c>
      <c r="D70" s="4">
        <v>0</v>
      </c>
      <c r="E70" s="5">
        <v>0</v>
      </c>
      <c r="F70" s="4">
        <v>0</v>
      </c>
      <c r="G70" s="5">
        <v>0</v>
      </c>
      <c r="H70" s="4">
        <v>0</v>
      </c>
    </row>
    <row r="71" spans="1:8" x14ac:dyDescent="0.2">
      <c r="A71" s="2" t="s">
        <v>22</v>
      </c>
      <c r="B71" s="4">
        <v>5</v>
      </c>
      <c r="C71" s="5">
        <v>0.44</v>
      </c>
      <c r="D71" s="4">
        <v>0</v>
      </c>
      <c r="E71" s="5">
        <v>0</v>
      </c>
      <c r="F71" s="4">
        <v>5</v>
      </c>
      <c r="G71" s="5">
        <v>1.21</v>
      </c>
      <c r="H71" s="4">
        <v>0</v>
      </c>
    </row>
    <row r="72" spans="1:8" x14ac:dyDescent="0.2">
      <c r="A72" s="2" t="s">
        <v>23</v>
      </c>
      <c r="B72" s="4">
        <v>8</v>
      </c>
      <c r="C72" s="5">
        <v>0.71</v>
      </c>
      <c r="D72" s="4">
        <v>1</v>
      </c>
      <c r="E72" s="5">
        <v>0.15</v>
      </c>
      <c r="F72" s="4">
        <v>7</v>
      </c>
      <c r="G72" s="5">
        <v>1.7</v>
      </c>
      <c r="H72" s="4">
        <v>0</v>
      </c>
    </row>
    <row r="73" spans="1:8" x14ac:dyDescent="0.2">
      <c r="A73" s="2" t="s">
        <v>24</v>
      </c>
      <c r="B73" s="4">
        <v>263</v>
      </c>
      <c r="C73" s="5">
        <v>23.34</v>
      </c>
      <c r="D73" s="4">
        <v>167</v>
      </c>
      <c r="E73" s="5">
        <v>24.27</v>
      </c>
      <c r="F73" s="4">
        <v>96</v>
      </c>
      <c r="G73" s="5">
        <v>23.3</v>
      </c>
      <c r="H73" s="4">
        <v>0</v>
      </c>
    </row>
    <row r="74" spans="1:8" x14ac:dyDescent="0.2">
      <c r="A74" s="2" t="s">
        <v>25</v>
      </c>
      <c r="B74" s="4">
        <v>9</v>
      </c>
      <c r="C74" s="5">
        <v>0.8</v>
      </c>
      <c r="D74" s="4">
        <v>1</v>
      </c>
      <c r="E74" s="5">
        <v>0.15</v>
      </c>
      <c r="F74" s="4">
        <v>8</v>
      </c>
      <c r="G74" s="5">
        <v>1.94</v>
      </c>
      <c r="H74" s="4">
        <v>0</v>
      </c>
    </row>
    <row r="75" spans="1:8" x14ac:dyDescent="0.2">
      <c r="A75" s="2" t="s">
        <v>26</v>
      </c>
      <c r="B75" s="4">
        <v>24</v>
      </c>
      <c r="C75" s="5">
        <v>2.13</v>
      </c>
      <c r="D75" s="4">
        <v>6</v>
      </c>
      <c r="E75" s="5">
        <v>0.87</v>
      </c>
      <c r="F75" s="4">
        <v>18</v>
      </c>
      <c r="G75" s="5">
        <v>4.37</v>
      </c>
      <c r="H75" s="4">
        <v>0</v>
      </c>
    </row>
    <row r="76" spans="1:8" x14ac:dyDescent="0.2">
      <c r="A76" s="2" t="s">
        <v>27</v>
      </c>
      <c r="B76" s="4">
        <v>30</v>
      </c>
      <c r="C76" s="5">
        <v>2.66</v>
      </c>
      <c r="D76" s="4">
        <v>15</v>
      </c>
      <c r="E76" s="5">
        <v>2.1800000000000002</v>
      </c>
      <c r="F76" s="4">
        <v>15</v>
      </c>
      <c r="G76" s="5">
        <v>3.64</v>
      </c>
      <c r="H76" s="4">
        <v>0</v>
      </c>
    </row>
    <row r="77" spans="1:8" x14ac:dyDescent="0.2">
      <c r="A77" s="2" t="s">
        <v>28</v>
      </c>
      <c r="B77" s="4">
        <v>165</v>
      </c>
      <c r="C77" s="5">
        <v>14.64</v>
      </c>
      <c r="D77" s="4">
        <v>152</v>
      </c>
      <c r="E77" s="5">
        <v>22.09</v>
      </c>
      <c r="F77" s="4">
        <v>13</v>
      </c>
      <c r="G77" s="5">
        <v>3.16</v>
      </c>
      <c r="H77" s="4">
        <v>0</v>
      </c>
    </row>
    <row r="78" spans="1:8" x14ac:dyDescent="0.2">
      <c r="A78" s="2" t="s">
        <v>29</v>
      </c>
      <c r="B78" s="4">
        <v>145</v>
      </c>
      <c r="C78" s="5">
        <v>12.87</v>
      </c>
      <c r="D78" s="4">
        <v>131</v>
      </c>
      <c r="E78" s="5">
        <v>19.04</v>
      </c>
      <c r="F78" s="4">
        <v>12</v>
      </c>
      <c r="G78" s="5">
        <v>2.91</v>
      </c>
      <c r="H78" s="4">
        <v>0</v>
      </c>
    </row>
    <row r="79" spans="1:8" x14ac:dyDescent="0.2">
      <c r="A79" s="2" t="s">
        <v>30</v>
      </c>
      <c r="B79" s="4">
        <v>44</v>
      </c>
      <c r="C79" s="5">
        <v>3.9</v>
      </c>
      <c r="D79" s="4">
        <v>23</v>
      </c>
      <c r="E79" s="5">
        <v>3.34</v>
      </c>
      <c r="F79" s="4">
        <v>4</v>
      </c>
      <c r="G79" s="5">
        <v>0.97</v>
      </c>
      <c r="H79" s="4">
        <v>0</v>
      </c>
    </row>
    <row r="80" spans="1:8" x14ac:dyDescent="0.2">
      <c r="A80" s="2" t="s">
        <v>31</v>
      </c>
      <c r="B80" s="4">
        <v>66</v>
      </c>
      <c r="C80" s="5">
        <v>5.86</v>
      </c>
      <c r="D80" s="4">
        <v>29</v>
      </c>
      <c r="E80" s="5">
        <v>4.22</v>
      </c>
      <c r="F80" s="4">
        <v>34</v>
      </c>
      <c r="G80" s="5">
        <v>8.25</v>
      </c>
      <c r="H80" s="4">
        <v>1</v>
      </c>
    </row>
    <row r="81" spans="1:8" x14ac:dyDescent="0.2">
      <c r="A81" s="2" t="s">
        <v>32</v>
      </c>
      <c r="B81" s="4">
        <v>24</v>
      </c>
      <c r="C81" s="5">
        <v>2.13</v>
      </c>
      <c r="D81" s="4">
        <v>11</v>
      </c>
      <c r="E81" s="5">
        <v>1.6</v>
      </c>
      <c r="F81" s="4">
        <v>8</v>
      </c>
      <c r="G81" s="5">
        <v>1.94</v>
      </c>
      <c r="H81" s="4">
        <v>2</v>
      </c>
    </row>
    <row r="82" spans="1:8" x14ac:dyDescent="0.2">
      <c r="A82" s="1" t="s">
        <v>5</v>
      </c>
      <c r="B82" s="4">
        <v>741</v>
      </c>
      <c r="C82" s="5">
        <v>100</v>
      </c>
      <c r="D82" s="4">
        <v>467</v>
      </c>
      <c r="E82" s="5">
        <v>100.02000000000001</v>
      </c>
      <c r="F82" s="4">
        <v>244</v>
      </c>
      <c r="G82" s="5">
        <v>100.01000000000002</v>
      </c>
      <c r="H82" s="4">
        <v>2</v>
      </c>
    </row>
    <row r="83" spans="1:8" x14ac:dyDescent="0.2">
      <c r="A83" s="2" t="s">
        <v>18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19</v>
      </c>
      <c r="B84" s="4">
        <v>134</v>
      </c>
      <c r="C84" s="5">
        <v>18.079999999999998</v>
      </c>
      <c r="D84" s="4">
        <v>62</v>
      </c>
      <c r="E84" s="5">
        <v>13.28</v>
      </c>
      <c r="F84" s="4">
        <v>72</v>
      </c>
      <c r="G84" s="5">
        <v>29.51</v>
      </c>
      <c r="H84" s="4">
        <v>0</v>
      </c>
    </row>
    <row r="85" spans="1:8" x14ac:dyDescent="0.2">
      <c r="A85" s="2" t="s">
        <v>20</v>
      </c>
      <c r="B85" s="4">
        <v>85</v>
      </c>
      <c r="C85" s="5">
        <v>11.47</v>
      </c>
      <c r="D85" s="4">
        <v>43</v>
      </c>
      <c r="E85" s="5">
        <v>9.2100000000000009</v>
      </c>
      <c r="F85" s="4">
        <v>42</v>
      </c>
      <c r="G85" s="5">
        <v>17.21</v>
      </c>
      <c r="H85" s="4">
        <v>0</v>
      </c>
    </row>
    <row r="86" spans="1:8" x14ac:dyDescent="0.2">
      <c r="A86" s="2" t="s">
        <v>21</v>
      </c>
      <c r="B86" s="4">
        <v>2</v>
      </c>
      <c r="C86" s="5">
        <v>0.27</v>
      </c>
      <c r="D86" s="4">
        <v>0</v>
      </c>
      <c r="E86" s="5">
        <v>0</v>
      </c>
      <c r="F86" s="4">
        <v>0</v>
      </c>
      <c r="G86" s="5">
        <v>0</v>
      </c>
      <c r="H86" s="4">
        <v>0</v>
      </c>
    </row>
    <row r="87" spans="1:8" x14ac:dyDescent="0.2">
      <c r="A87" s="2" t="s">
        <v>22</v>
      </c>
      <c r="B87" s="4">
        <v>5</v>
      </c>
      <c r="C87" s="5">
        <v>0.67</v>
      </c>
      <c r="D87" s="4">
        <v>1</v>
      </c>
      <c r="E87" s="5">
        <v>0.21</v>
      </c>
      <c r="F87" s="4">
        <v>4</v>
      </c>
      <c r="G87" s="5">
        <v>1.64</v>
      </c>
      <c r="H87" s="4">
        <v>0</v>
      </c>
    </row>
    <row r="88" spans="1:8" x14ac:dyDescent="0.2">
      <c r="A88" s="2" t="s">
        <v>23</v>
      </c>
      <c r="B88" s="4">
        <v>4</v>
      </c>
      <c r="C88" s="5">
        <v>0.54</v>
      </c>
      <c r="D88" s="4">
        <v>2</v>
      </c>
      <c r="E88" s="5">
        <v>0.43</v>
      </c>
      <c r="F88" s="4">
        <v>2</v>
      </c>
      <c r="G88" s="5">
        <v>0.82</v>
      </c>
      <c r="H88" s="4">
        <v>0</v>
      </c>
    </row>
    <row r="89" spans="1:8" x14ac:dyDescent="0.2">
      <c r="A89" s="2" t="s">
        <v>24</v>
      </c>
      <c r="B89" s="4">
        <v>181</v>
      </c>
      <c r="C89" s="5">
        <v>24.43</v>
      </c>
      <c r="D89" s="4">
        <v>115</v>
      </c>
      <c r="E89" s="5">
        <v>24.63</v>
      </c>
      <c r="F89" s="4">
        <v>66</v>
      </c>
      <c r="G89" s="5">
        <v>27.05</v>
      </c>
      <c r="H89" s="4">
        <v>0</v>
      </c>
    </row>
    <row r="90" spans="1:8" x14ac:dyDescent="0.2">
      <c r="A90" s="2" t="s">
        <v>25</v>
      </c>
      <c r="B90" s="4">
        <v>5</v>
      </c>
      <c r="C90" s="5">
        <v>0.67</v>
      </c>
      <c r="D90" s="4">
        <v>2</v>
      </c>
      <c r="E90" s="5">
        <v>0.43</v>
      </c>
      <c r="F90" s="4">
        <v>3</v>
      </c>
      <c r="G90" s="5">
        <v>1.23</v>
      </c>
      <c r="H90" s="4">
        <v>0</v>
      </c>
    </row>
    <row r="91" spans="1:8" x14ac:dyDescent="0.2">
      <c r="A91" s="2" t="s">
        <v>26</v>
      </c>
      <c r="B91" s="4">
        <v>18</v>
      </c>
      <c r="C91" s="5">
        <v>2.4300000000000002</v>
      </c>
      <c r="D91" s="4">
        <v>5</v>
      </c>
      <c r="E91" s="5">
        <v>1.07</v>
      </c>
      <c r="F91" s="4">
        <v>12</v>
      </c>
      <c r="G91" s="5">
        <v>4.92</v>
      </c>
      <c r="H91" s="4">
        <v>0</v>
      </c>
    </row>
    <row r="92" spans="1:8" x14ac:dyDescent="0.2">
      <c r="A92" s="2" t="s">
        <v>27</v>
      </c>
      <c r="B92" s="4">
        <v>26</v>
      </c>
      <c r="C92" s="5">
        <v>3.51</v>
      </c>
      <c r="D92" s="4">
        <v>19</v>
      </c>
      <c r="E92" s="5">
        <v>4.07</v>
      </c>
      <c r="F92" s="4">
        <v>7</v>
      </c>
      <c r="G92" s="5">
        <v>2.87</v>
      </c>
      <c r="H92" s="4">
        <v>0</v>
      </c>
    </row>
    <row r="93" spans="1:8" x14ac:dyDescent="0.2">
      <c r="A93" s="2" t="s">
        <v>28</v>
      </c>
      <c r="B93" s="4">
        <v>96</v>
      </c>
      <c r="C93" s="5">
        <v>12.96</v>
      </c>
      <c r="D93" s="4">
        <v>84</v>
      </c>
      <c r="E93" s="5">
        <v>17.989999999999998</v>
      </c>
      <c r="F93" s="4">
        <v>11</v>
      </c>
      <c r="G93" s="5">
        <v>4.51</v>
      </c>
      <c r="H93" s="4">
        <v>1</v>
      </c>
    </row>
    <row r="94" spans="1:8" x14ac:dyDescent="0.2">
      <c r="A94" s="2" t="s">
        <v>29</v>
      </c>
      <c r="B94" s="4">
        <v>99</v>
      </c>
      <c r="C94" s="5">
        <v>13.36</v>
      </c>
      <c r="D94" s="4">
        <v>91</v>
      </c>
      <c r="E94" s="5">
        <v>19.489999999999998</v>
      </c>
      <c r="F94" s="4">
        <v>7</v>
      </c>
      <c r="G94" s="5">
        <v>2.87</v>
      </c>
      <c r="H94" s="4">
        <v>1</v>
      </c>
    </row>
    <row r="95" spans="1:8" x14ac:dyDescent="0.2">
      <c r="A95" s="2" t="s">
        <v>30</v>
      </c>
      <c r="B95" s="4">
        <v>30</v>
      </c>
      <c r="C95" s="5">
        <v>4.05</v>
      </c>
      <c r="D95" s="4">
        <v>14</v>
      </c>
      <c r="E95" s="5">
        <v>3</v>
      </c>
      <c r="F95" s="4">
        <v>5</v>
      </c>
      <c r="G95" s="5">
        <v>2.0499999999999998</v>
      </c>
      <c r="H95" s="4">
        <v>0</v>
      </c>
    </row>
    <row r="96" spans="1:8" x14ac:dyDescent="0.2">
      <c r="A96" s="2" t="s">
        <v>31</v>
      </c>
      <c r="B96" s="4">
        <v>26</v>
      </c>
      <c r="C96" s="5">
        <v>3.51</v>
      </c>
      <c r="D96" s="4">
        <v>16</v>
      </c>
      <c r="E96" s="5">
        <v>3.43</v>
      </c>
      <c r="F96" s="4">
        <v>3</v>
      </c>
      <c r="G96" s="5">
        <v>1.23</v>
      </c>
      <c r="H96" s="4">
        <v>0</v>
      </c>
    </row>
    <row r="97" spans="1:8" x14ac:dyDescent="0.2">
      <c r="A97" s="2" t="s">
        <v>32</v>
      </c>
      <c r="B97" s="4">
        <v>30</v>
      </c>
      <c r="C97" s="5">
        <v>4.05</v>
      </c>
      <c r="D97" s="4">
        <v>13</v>
      </c>
      <c r="E97" s="5">
        <v>2.78</v>
      </c>
      <c r="F97" s="4">
        <v>10</v>
      </c>
      <c r="G97" s="5">
        <v>4.0999999999999996</v>
      </c>
      <c r="H97" s="4">
        <v>0</v>
      </c>
    </row>
    <row r="98" spans="1:8" x14ac:dyDescent="0.2">
      <c r="A98" s="1" t="s">
        <v>6</v>
      </c>
      <c r="B98" s="4">
        <v>2199</v>
      </c>
      <c r="C98" s="5">
        <v>100.00999999999999</v>
      </c>
      <c r="D98" s="4">
        <v>1298</v>
      </c>
      <c r="E98" s="5">
        <v>99.990000000000009</v>
      </c>
      <c r="F98" s="4">
        <v>870</v>
      </c>
      <c r="G98" s="5">
        <v>99.95999999999998</v>
      </c>
      <c r="H98" s="4">
        <v>4</v>
      </c>
    </row>
    <row r="99" spans="1:8" x14ac:dyDescent="0.2">
      <c r="A99" s="2" t="s">
        <v>18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19</v>
      </c>
      <c r="B100" s="4">
        <v>217</v>
      </c>
      <c r="C100" s="5">
        <v>9.8699999999999992</v>
      </c>
      <c r="D100" s="4">
        <v>101</v>
      </c>
      <c r="E100" s="5">
        <v>7.78</v>
      </c>
      <c r="F100" s="4">
        <v>116</v>
      </c>
      <c r="G100" s="5">
        <v>13.33</v>
      </c>
      <c r="H100" s="4">
        <v>0</v>
      </c>
    </row>
    <row r="101" spans="1:8" x14ac:dyDescent="0.2">
      <c r="A101" s="2" t="s">
        <v>20</v>
      </c>
      <c r="B101" s="4">
        <v>754</v>
      </c>
      <c r="C101" s="5">
        <v>34.29</v>
      </c>
      <c r="D101" s="4">
        <v>466</v>
      </c>
      <c r="E101" s="5">
        <v>35.9</v>
      </c>
      <c r="F101" s="4">
        <v>288</v>
      </c>
      <c r="G101" s="5">
        <v>33.1</v>
      </c>
      <c r="H101" s="4">
        <v>0</v>
      </c>
    </row>
    <row r="102" spans="1:8" x14ac:dyDescent="0.2">
      <c r="A102" s="2" t="s">
        <v>21</v>
      </c>
      <c r="B102" s="4">
        <v>1</v>
      </c>
      <c r="C102" s="5">
        <v>0.05</v>
      </c>
      <c r="D102" s="4">
        <v>0</v>
      </c>
      <c r="E102" s="5">
        <v>0</v>
      </c>
      <c r="F102" s="4">
        <v>1</v>
      </c>
      <c r="G102" s="5">
        <v>0.11</v>
      </c>
      <c r="H102" s="4">
        <v>0</v>
      </c>
    </row>
    <row r="103" spans="1:8" x14ac:dyDescent="0.2">
      <c r="A103" s="2" t="s">
        <v>22</v>
      </c>
      <c r="B103" s="4">
        <v>10</v>
      </c>
      <c r="C103" s="5">
        <v>0.45</v>
      </c>
      <c r="D103" s="4">
        <v>0</v>
      </c>
      <c r="E103" s="5">
        <v>0</v>
      </c>
      <c r="F103" s="4">
        <v>10</v>
      </c>
      <c r="G103" s="5">
        <v>1.1499999999999999</v>
      </c>
      <c r="H103" s="4">
        <v>0</v>
      </c>
    </row>
    <row r="104" spans="1:8" x14ac:dyDescent="0.2">
      <c r="A104" s="2" t="s">
        <v>23</v>
      </c>
      <c r="B104" s="4">
        <v>9</v>
      </c>
      <c r="C104" s="5">
        <v>0.41</v>
      </c>
      <c r="D104" s="4">
        <v>2</v>
      </c>
      <c r="E104" s="5">
        <v>0.15</v>
      </c>
      <c r="F104" s="4">
        <v>7</v>
      </c>
      <c r="G104" s="5">
        <v>0.8</v>
      </c>
      <c r="H104" s="4">
        <v>0</v>
      </c>
    </row>
    <row r="105" spans="1:8" x14ac:dyDescent="0.2">
      <c r="A105" s="2" t="s">
        <v>24</v>
      </c>
      <c r="B105" s="4">
        <v>436</v>
      </c>
      <c r="C105" s="5">
        <v>19.829999999999998</v>
      </c>
      <c r="D105" s="4">
        <v>198</v>
      </c>
      <c r="E105" s="5">
        <v>15.25</v>
      </c>
      <c r="F105" s="4">
        <v>237</v>
      </c>
      <c r="G105" s="5">
        <v>27.24</v>
      </c>
      <c r="H105" s="4">
        <v>1</v>
      </c>
    </row>
    <row r="106" spans="1:8" x14ac:dyDescent="0.2">
      <c r="A106" s="2" t="s">
        <v>25</v>
      </c>
      <c r="B106" s="4">
        <v>12</v>
      </c>
      <c r="C106" s="5">
        <v>0.55000000000000004</v>
      </c>
      <c r="D106" s="4">
        <v>3</v>
      </c>
      <c r="E106" s="5">
        <v>0.23</v>
      </c>
      <c r="F106" s="4">
        <v>9</v>
      </c>
      <c r="G106" s="5">
        <v>1.03</v>
      </c>
      <c r="H106" s="4">
        <v>0</v>
      </c>
    </row>
    <row r="107" spans="1:8" x14ac:dyDescent="0.2">
      <c r="A107" s="2" t="s">
        <v>26</v>
      </c>
      <c r="B107" s="4">
        <v>78</v>
      </c>
      <c r="C107" s="5">
        <v>3.55</v>
      </c>
      <c r="D107" s="4">
        <v>23</v>
      </c>
      <c r="E107" s="5">
        <v>1.77</v>
      </c>
      <c r="F107" s="4">
        <v>55</v>
      </c>
      <c r="G107" s="5">
        <v>6.32</v>
      </c>
      <c r="H107" s="4">
        <v>0</v>
      </c>
    </row>
    <row r="108" spans="1:8" x14ac:dyDescent="0.2">
      <c r="A108" s="2" t="s">
        <v>27</v>
      </c>
      <c r="B108" s="4">
        <v>79</v>
      </c>
      <c r="C108" s="5">
        <v>3.59</v>
      </c>
      <c r="D108" s="4">
        <v>49</v>
      </c>
      <c r="E108" s="5">
        <v>3.78</v>
      </c>
      <c r="F108" s="4">
        <v>30</v>
      </c>
      <c r="G108" s="5">
        <v>3.45</v>
      </c>
      <c r="H108" s="4">
        <v>0</v>
      </c>
    </row>
    <row r="109" spans="1:8" x14ac:dyDescent="0.2">
      <c r="A109" s="2" t="s">
        <v>28</v>
      </c>
      <c r="B109" s="4">
        <v>165</v>
      </c>
      <c r="C109" s="5">
        <v>7.5</v>
      </c>
      <c r="D109" s="4">
        <v>138</v>
      </c>
      <c r="E109" s="5">
        <v>10.63</v>
      </c>
      <c r="F109" s="4">
        <v>27</v>
      </c>
      <c r="G109" s="5">
        <v>3.1</v>
      </c>
      <c r="H109" s="4">
        <v>0</v>
      </c>
    </row>
    <row r="110" spans="1:8" x14ac:dyDescent="0.2">
      <c r="A110" s="2" t="s">
        <v>29</v>
      </c>
      <c r="B110" s="4">
        <v>218</v>
      </c>
      <c r="C110" s="5">
        <v>9.91</v>
      </c>
      <c r="D110" s="4">
        <v>179</v>
      </c>
      <c r="E110" s="5">
        <v>13.79</v>
      </c>
      <c r="F110" s="4">
        <v>35</v>
      </c>
      <c r="G110" s="5">
        <v>4.0199999999999996</v>
      </c>
      <c r="H110" s="4">
        <v>2</v>
      </c>
    </row>
    <row r="111" spans="1:8" x14ac:dyDescent="0.2">
      <c r="A111" s="2" t="s">
        <v>30</v>
      </c>
      <c r="B111" s="4">
        <v>74</v>
      </c>
      <c r="C111" s="5">
        <v>3.37</v>
      </c>
      <c r="D111" s="4">
        <v>54</v>
      </c>
      <c r="E111" s="5">
        <v>4.16</v>
      </c>
      <c r="F111" s="4">
        <v>11</v>
      </c>
      <c r="G111" s="5">
        <v>1.26</v>
      </c>
      <c r="H111" s="4">
        <v>0</v>
      </c>
    </row>
    <row r="112" spans="1:8" x14ac:dyDescent="0.2">
      <c r="A112" s="2" t="s">
        <v>31</v>
      </c>
      <c r="B112" s="4">
        <v>82</v>
      </c>
      <c r="C112" s="5">
        <v>3.73</v>
      </c>
      <c r="D112" s="4">
        <v>52</v>
      </c>
      <c r="E112" s="5">
        <v>4.01</v>
      </c>
      <c r="F112" s="4">
        <v>17</v>
      </c>
      <c r="G112" s="5">
        <v>1.95</v>
      </c>
      <c r="H112" s="4">
        <v>0</v>
      </c>
    </row>
    <row r="113" spans="1:8" x14ac:dyDescent="0.2">
      <c r="A113" s="2" t="s">
        <v>32</v>
      </c>
      <c r="B113" s="4">
        <v>64</v>
      </c>
      <c r="C113" s="5">
        <v>2.91</v>
      </c>
      <c r="D113" s="4">
        <v>33</v>
      </c>
      <c r="E113" s="5">
        <v>2.54</v>
      </c>
      <c r="F113" s="4">
        <v>27</v>
      </c>
      <c r="G113" s="5">
        <v>3.1</v>
      </c>
      <c r="H113" s="4">
        <v>1</v>
      </c>
    </row>
    <row r="114" spans="1:8" x14ac:dyDescent="0.2">
      <c r="A114" s="1" t="s">
        <v>7</v>
      </c>
      <c r="B114" s="4">
        <v>753</v>
      </c>
      <c r="C114" s="5">
        <v>99.99</v>
      </c>
      <c r="D114" s="4">
        <v>454</v>
      </c>
      <c r="E114" s="5">
        <v>100.00999999999999</v>
      </c>
      <c r="F114" s="4">
        <v>286</v>
      </c>
      <c r="G114" s="5">
        <v>100.01999999999998</v>
      </c>
      <c r="H114" s="4">
        <v>2</v>
      </c>
    </row>
    <row r="115" spans="1:8" x14ac:dyDescent="0.2">
      <c r="A115" s="2" t="s">
        <v>18</v>
      </c>
      <c r="B115" s="4">
        <v>1</v>
      </c>
      <c r="C115" s="5">
        <v>0.13</v>
      </c>
      <c r="D115" s="4">
        <v>0</v>
      </c>
      <c r="E115" s="5">
        <v>0</v>
      </c>
      <c r="F115" s="4">
        <v>1</v>
      </c>
      <c r="G115" s="5">
        <v>0.35</v>
      </c>
      <c r="H115" s="4">
        <v>0</v>
      </c>
    </row>
    <row r="116" spans="1:8" x14ac:dyDescent="0.2">
      <c r="A116" s="2" t="s">
        <v>19</v>
      </c>
      <c r="B116" s="4">
        <v>125</v>
      </c>
      <c r="C116" s="5">
        <v>16.600000000000001</v>
      </c>
      <c r="D116" s="4">
        <v>60</v>
      </c>
      <c r="E116" s="5">
        <v>13.22</v>
      </c>
      <c r="F116" s="4">
        <v>65</v>
      </c>
      <c r="G116" s="5">
        <v>22.73</v>
      </c>
      <c r="H116" s="4">
        <v>0</v>
      </c>
    </row>
    <row r="117" spans="1:8" x14ac:dyDescent="0.2">
      <c r="A117" s="2" t="s">
        <v>20</v>
      </c>
      <c r="B117" s="4">
        <v>96</v>
      </c>
      <c r="C117" s="5">
        <v>12.75</v>
      </c>
      <c r="D117" s="4">
        <v>35</v>
      </c>
      <c r="E117" s="5">
        <v>7.71</v>
      </c>
      <c r="F117" s="4">
        <v>61</v>
      </c>
      <c r="G117" s="5">
        <v>21.33</v>
      </c>
      <c r="H117" s="4">
        <v>0</v>
      </c>
    </row>
    <row r="118" spans="1:8" x14ac:dyDescent="0.2">
      <c r="A118" s="2" t="s">
        <v>21</v>
      </c>
      <c r="B118" s="4">
        <v>0</v>
      </c>
      <c r="C118" s="5">
        <v>0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2">
      <c r="A119" s="2" t="s">
        <v>22</v>
      </c>
      <c r="B119" s="4">
        <v>2</v>
      </c>
      <c r="C119" s="5">
        <v>0.27</v>
      </c>
      <c r="D119" s="4">
        <v>1</v>
      </c>
      <c r="E119" s="5">
        <v>0.22</v>
      </c>
      <c r="F119" s="4">
        <v>1</v>
      </c>
      <c r="G119" s="5">
        <v>0.35</v>
      </c>
      <c r="H119" s="4">
        <v>0</v>
      </c>
    </row>
    <row r="120" spans="1:8" x14ac:dyDescent="0.2">
      <c r="A120" s="2" t="s">
        <v>23</v>
      </c>
      <c r="B120" s="4">
        <v>10</v>
      </c>
      <c r="C120" s="5">
        <v>1.33</v>
      </c>
      <c r="D120" s="4">
        <v>4</v>
      </c>
      <c r="E120" s="5">
        <v>0.88</v>
      </c>
      <c r="F120" s="4">
        <v>6</v>
      </c>
      <c r="G120" s="5">
        <v>2.1</v>
      </c>
      <c r="H120" s="4">
        <v>0</v>
      </c>
    </row>
    <row r="121" spans="1:8" x14ac:dyDescent="0.2">
      <c r="A121" s="2" t="s">
        <v>24</v>
      </c>
      <c r="B121" s="4">
        <v>180</v>
      </c>
      <c r="C121" s="5">
        <v>23.9</v>
      </c>
      <c r="D121" s="4">
        <v>105</v>
      </c>
      <c r="E121" s="5">
        <v>23.13</v>
      </c>
      <c r="F121" s="4">
        <v>75</v>
      </c>
      <c r="G121" s="5">
        <v>26.22</v>
      </c>
      <c r="H121" s="4">
        <v>0</v>
      </c>
    </row>
    <row r="122" spans="1:8" x14ac:dyDescent="0.2">
      <c r="A122" s="2" t="s">
        <v>25</v>
      </c>
      <c r="B122" s="4">
        <v>5</v>
      </c>
      <c r="C122" s="5">
        <v>0.66</v>
      </c>
      <c r="D122" s="4">
        <v>2</v>
      </c>
      <c r="E122" s="5">
        <v>0.44</v>
      </c>
      <c r="F122" s="4">
        <v>3</v>
      </c>
      <c r="G122" s="5">
        <v>1.05</v>
      </c>
      <c r="H122" s="4">
        <v>0</v>
      </c>
    </row>
    <row r="123" spans="1:8" x14ac:dyDescent="0.2">
      <c r="A123" s="2" t="s">
        <v>26</v>
      </c>
      <c r="B123" s="4">
        <v>19</v>
      </c>
      <c r="C123" s="5">
        <v>2.52</v>
      </c>
      <c r="D123" s="4">
        <v>6</v>
      </c>
      <c r="E123" s="5">
        <v>1.32</v>
      </c>
      <c r="F123" s="4">
        <v>13</v>
      </c>
      <c r="G123" s="5">
        <v>4.55</v>
      </c>
      <c r="H123" s="4">
        <v>0</v>
      </c>
    </row>
    <row r="124" spans="1:8" x14ac:dyDescent="0.2">
      <c r="A124" s="2" t="s">
        <v>27</v>
      </c>
      <c r="B124" s="4">
        <v>30</v>
      </c>
      <c r="C124" s="5">
        <v>3.98</v>
      </c>
      <c r="D124" s="4">
        <v>19</v>
      </c>
      <c r="E124" s="5">
        <v>4.1900000000000004</v>
      </c>
      <c r="F124" s="4">
        <v>11</v>
      </c>
      <c r="G124" s="5">
        <v>3.85</v>
      </c>
      <c r="H124" s="4">
        <v>0</v>
      </c>
    </row>
    <row r="125" spans="1:8" x14ac:dyDescent="0.2">
      <c r="A125" s="2" t="s">
        <v>28</v>
      </c>
      <c r="B125" s="4">
        <v>123</v>
      </c>
      <c r="C125" s="5">
        <v>16.329999999999998</v>
      </c>
      <c r="D125" s="4">
        <v>103</v>
      </c>
      <c r="E125" s="5">
        <v>22.69</v>
      </c>
      <c r="F125" s="4">
        <v>19</v>
      </c>
      <c r="G125" s="5">
        <v>6.64</v>
      </c>
      <c r="H125" s="4">
        <v>1</v>
      </c>
    </row>
    <row r="126" spans="1:8" x14ac:dyDescent="0.2">
      <c r="A126" s="2" t="s">
        <v>29</v>
      </c>
      <c r="B126" s="4">
        <v>92</v>
      </c>
      <c r="C126" s="5">
        <v>12.22</v>
      </c>
      <c r="D126" s="4">
        <v>77</v>
      </c>
      <c r="E126" s="5">
        <v>16.96</v>
      </c>
      <c r="F126" s="4">
        <v>13</v>
      </c>
      <c r="G126" s="5">
        <v>4.55</v>
      </c>
      <c r="H126" s="4">
        <v>0</v>
      </c>
    </row>
    <row r="127" spans="1:8" x14ac:dyDescent="0.2">
      <c r="A127" s="2" t="s">
        <v>30</v>
      </c>
      <c r="B127" s="4">
        <v>28</v>
      </c>
      <c r="C127" s="5">
        <v>3.72</v>
      </c>
      <c r="D127" s="4">
        <v>19</v>
      </c>
      <c r="E127" s="5">
        <v>4.1900000000000004</v>
      </c>
      <c r="F127" s="4">
        <v>1</v>
      </c>
      <c r="G127" s="5">
        <v>0.35</v>
      </c>
      <c r="H127" s="4">
        <v>0</v>
      </c>
    </row>
    <row r="128" spans="1:8" x14ac:dyDescent="0.2">
      <c r="A128" s="2" t="s">
        <v>31</v>
      </c>
      <c r="B128" s="4">
        <v>24</v>
      </c>
      <c r="C128" s="5">
        <v>3.19</v>
      </c>
      <c r="D128" s="4">
        <v>15</v>
      </c>
      <c r="E128" s="5">
        <v>3.3</v>
      </c>
      <c r="F128" s="4">
        <v>7</v>
      </c>
      <c r="G128" s="5">
        <v>2.4500000000000002</v>
      </c>
      <c r="H128" s="4">
        <v>1</v>
      </c>
    </row>
    <row r="129" spans="1:8" x14ac:dyDescent="0.2">
      <c r="A129" s="2" t="s">
        <v>32</v>
      </c>
      <c r="B129" s="4">
        <v>18</v>
      </c>
      <c r="C129" s="5">
        <v>2.39</v>
      </c>
      <c r="D129" s="4">
        <v>8</v>
      </c>
      <c r="E129" s="5">
        <v>1.76</v>
      </c>
      <c r="F129" s="4">
        <v>10</v>
      </c>
      <c r="G129" s="5">
        <v>3.5</v>
      </c>
      <c r="H129" s="4">
        <v>0</v>
      </c>
    </row>
    <row r="130" spans="1:8" x14ac:dyDescent="0.2">
      <c r="A130" s="1" t="s">
        <v>8</v>
      </c>
      <c r="B130" s="4">
        <v>2593</v>
      </c>
      <c r="C130" s="5">
        <v>100.00999999999999</v>
      </c>
      <c r="D130" s="4">
        <v>1603</v>
      </c>
      <c r="E130" s="5">
        <v>99.990000000000009</v>
      </c>
      <c r="F130" s="4">
        <v>964</v>
      </c>
      <c r="G130" s="5">
        <v>100</v>
      </c>
      <c r="H130" s="4">
        <v>5</v>
      </c>
    </row>
    <row r="131" spans="1:8" x14ac:dyDescent="0.2">
      <c r="A131" s="2" t="s">
        <v>18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19</v>
      </c>
      <c r="B132" s="4">
        <v>379</v>
      </c>
      <c r="C132" s="5">
        <v>14.62</v>
      </c>
      <c r="D132" s="4">
        <v>214</v>
      </c>
      <c r="E132" s="5">
        <v>13.35</v>
      </c>
      <c r="F132" s="4">
        <v>165</v>
      </c>
      <c r="G132" s="5">
        <v>17.12</v>
      </c>
      <c r="H132" s="4">
        <v>0</v>
      </c>
    </row>
    <row r="133" spans="1:8" x14ac:dyDescent="0.2">
      <c r="A133" s="2" t="s">
        <v>20</v>
      </c>
      <c r="B133" s="4">
        <v>416</v>
      </c>
      <c r="C133" s="5">
        <v>16.04</v>
      </c>
      <c r="D133" s="4">
        <v>207</v>
      </c>
      <c r="E133" s="5">
        <v>12.91</v>
      </c>
      <c r="F133" s="4">
        <v>209</v>
      </c>
      <c r="G133" s="5">
        <v>21.68</v>
      </c>
      <c r="H133" s="4">
        <v>0</v>
      </c>
    </row>
    <row r="134" spans="1:8" x14ac:dyDescent="0.2">
      <c r="A134" s="2" t="s">
        <v>21</v>
      </c>
      <c r="B134" s="4">
        <v>4</v>
      </c>
      <c r="C134" s="5">
        <v>0.15</v>
      </c>
      <c r="D134" s="4">
        <v>0</v>
      </c>
      <c r="E134" s="5">
        <v>0</v>
      </c>
      <c r="F134" s="4">
        <v>3</v>
      </c>
      <c r="G134" s="5">
        <v>0.31</v>
      </c>
      <c r="H134" s="4">
        <v>0</v>
      </c>
    </row>
    <row r="135" spans="1:8" x14ac:dyDescent="0.2">
      <c r="A135" s="2" t="s">
        <v>22</v>
      </c>
      <c r="B135" s="4">
        <v>17</v>
      </c>
      <c r="C135" s="5">
        <v>0.66</v>
      </c>
      <c r="D135" s="4">
        <v>2</v>
      </c>
      <c r="E135" s="5">
        <v>0.12</v>
      </c>
      <c r="F135" s="4">
        <v>15</v>
      </c>
      <c r="G135" s="5">
        <v>1.56</v>
      </c>
      <c r="H135" s="4">
        <v>0</v>
      </c>
    </row>
    <row r="136" spans="1:8" x14ac:dyDescent="0.2">
      <c r="A136" s="2" t="s">
        <v>23</v>
      </c>
      <c r="B136" s="4">
        <v>14</v>
      </c>
      <c r="C136" s="5">
        <v>0.54</v>
      </c>
      <c r="D136" s="4">
        <v>3</v>
      </c>
      <c r="E136" s="5">
        <v>0.19</v>
      </c>
      <c r="F136" s="4">
        <v>11</v>
      </c>
      <c r="G136" s="5">
        <v>1.1399999999999999</v>
      </c>
      <c r="H136" s="4">
        <v>0</v>
      </c>
    </row>
    <row r="137" spans="1:8" x14ac:dyDescent="0.2">
      <c r="A137" s="2" t="s">
        <v>24</v>
      </c>
      <c r="B137" s="4">
        <v>697</v>
      </c>
      <c r="C137" s="5">
        <v>26.88</v>
      </c>
      <c r="D137" s="4">
        <v>427</v>
      </c>
      <c r="E137" s="5">
        <v>26.64</v>
      </c>
      <c r="F137" s="4">
        <v>267</v>
      </c>
      <c r="G137" s="5">
        <v>27.7</v>
      </c>
      <c r="H137" s="4">
        <v>3</v>
      </c>
    </row>
    <row r="138" spans="1:8" x14ac:dyDescent="0.2">
      <c r="A138" s="2" t="s">
        <v>25</v>
      </c>
      <c r="B138" s="4">
        <v>20</v>
      </c>
      <c r="C138" s="5">
        <v>0.77</v>
      </c>
      <c r="D138" s="4">
        <v>3</v>
      </c>
      <c r="E138" s="5">
        <v>0.19</v>
      </c>
      <c r="F138" s="4">
        <v>17</v>
      </c>
      <c r="G138" s="5">
        <v>1.76</v>
      </c>
      <c r="H138" s="4">
        <v>0</v>
      </c>
    </row>
    <row r="139" spans="1:8" x14ac:dyDescent="0.2">
      <c r="A139" s="2" t="s">
        <v>26</v>
      </c>
      <c r="B139" s="4">
        <v>132</v>
      </c>
      <c r="C139" s="5">
        <v>5.09</v>
      </c>
      <c r="D139" s="4">
        <v>35</v>
      </c>
      <c r="E139" s="5">
        <v>2.1800000000000002</v>
      </c>
      <c r="F139" s="4">
        <v>97</v>
      </c>
      <c r="G139" s="5">
        <v>10.06</v>
      </c>
      <c r="H139" s="4">
        <v>0</v>
      </c>
    </row>
    <row r="140" spans="1:8" x14ac:dyDescent="0.2">
      <c r="A140" s="2" t="s">
        <v>27</v>
      </c>
      <c r="B140" s="4">
        <v>94</v>
      </c>
      <c r="C140" s="5">
        <v>3.63</v>
      </c>
      <c r="D140" s="4">
        <v>69</v>
      </c>
      <c r="E140" s="5">
        <v>4.3</v>
      </c>
      <c r="F140" s="4">
        <v>25</v>
      </c>
      <c r="G140" s="5">
        <v>2.59</v>
      </c>
      <c r="H140" s="4">
        <v>0</v>
      </c>
    </row>
    <row r="141" spans="1:8" x14ac:dyDescent="0.2">
      <c r="A141" s="2" t="s">
        <v>28</v>
      </c>
      <c r="B141" s="4">
        <v>260</v>
      </c>
      <c r="C141" s="5">
        <v>10.029999999999999</v>
      </c>
      <c r="D141" s="4">
        <v>228</v>
      </c>
      <c r="E141" s="5">
        <v>14.22</v>
      </c>
      <c r="F141" s="4">
        <v>32</v>
      </c>
      <c r="G141" s="5">
        <v>3.32</v>
      </c>
      <c r="H141" s="4">
        <v>0</v>
      </c>
    </row>
    <row r="142" spans="1:8" x14ac:dyDescent="0.2">
      <c r="A142" s="2" t="s">
        <v>29</v>
      </c>
      <c r="B142" s="4">
        <v>297</v>
      </c>
      <c r="C142" s="5">
        <v>11.45</v>
      </c>
      <c r="D142" s="4">
        <v>249</v>
      </c>
      <c r="E142" s="5">
        <v>15.53</v>
      </c>
      <c r="F142" s="4">
        <v>47</v>
      </c>
      <c r="G142" s="5">
        <v>4.88</v>
      </c>
      <c r="H142" s="4">
        <v>1</v>
      </c>
    </row>
    <row r="143" spans="1:8" x14ac:dyDescent="0.2">
      <c r="A143" s="2" t="s">
        <v>30</v>
      </c>
      <c r="B143" s="4">
        <v>94</v>
      </c>
      <c r="C143" s="5">
        <v>3.63</v>
      </c>
      <c r="D143" s="4">
        <v>61</v>
      </c>
      <c r="E143" s="5">
        <v>3.81</v>
      </c>
      <c r="F143" s="4">
        <v>13</v>
      </c>
      <c r="G143" s="5">
        <v>1.35</v>
      </c>
      <c r="H143" s="4">
        <v>0</v>
      </c>
    </row>
    <row r="144" spans="1:8" x14ac:dyDescent="0.2">
      <c r="A144" s="2" t="s">
        <v>31</v>
      </c>
      <c r="B144" s="4">
        <v>90</v>
      </c>
      <c r="C144" s="5">
        <v>3.47</v>
      </c>
      <c r="D144" s="4">
        <v>63</v>
      </c>
      <c r="E144" s="5">
        <v>3.93</v>
      </c>
      <c r="F144" s="4">
        <v>27</v>
      </c>
      <c r="G144" s="5">
        <v>2.8</v>
      </c>
      <c r="H144" s="4">
        <v>0</v>
      </c>
    </row>
    <row r="145" spans="1:8" x14ac:dyDescent="0.2">
      <c r="A145" s="2" t="s">
        <v>32</v>
      </c>
      <c r="B145" s="4">
        <v>79</v>
      </c>
      <c r="C145" s="5">
        <v>3.05</v>
      </c>
      <c r="D145" s="4">
        <v>42</v>
      </c>
      <c r="E145" s="5">
        <v>2.62</v>
      </c>
      <c r="F145" s="4">
        <v>36</v>
      </c>
      <c r="G145" s="5">
        <v>3.73</v>
      </c>
      <c r="H145" s="4">
        <v>1</v>
      </c>
    </row>
    <row r="146" spans="1:8" x14ac:dyDescent="0.2">
      <c r="A146" s="1" t="s">
        <v>9</v>
      </c>
      <c r="B146" s="4">
        <v>2159</v>
      </c>
      <c r="C146" s="5">
        <v>100.00000000000001</v>
      </c>
      <c r="D146" s="4">
        <v>1121</v>
      </c>
      <c r="E146" s="5">
        <v>99.999999999999986</v>
      </c>
      <c r="F146" s="4">
        <v>980</v>
      </c>
      <c r="G146" s="5">
        <v>99.979999999999976</v>
      </c>
      <c r="H146" s="4">
        <v>2</v>
      </c>
    </row>
    <row r="147" spans="1:8" x14ac:dyDescent="0.2">
      <c r="A147" s="2" t="s">
        <v>18</v>
      </c>
      <c r="B147" s="4">
        <v>1</v>
      </c>
      <c r="C147" s="5">
        <v>0.05</v>
      </c>
      <c r="D147" s="4">
        <v>0</v>
      </c>
      <c r="E147" s="5">
        <v>0</v>
      </c>
      <c r="F147" s="4">
        <v>1</v>
      </c>
      <c r="G147" s="5">
        <v>0.1</v>
      </c>
      <c r="H147" s="4">
        <v>0</v>
      </c>
    </row>
    <row r="148" spans="1:8" x14ac:dyDescent="0.2">
      <c r="A148" s="2" t="s">
        <v>19</v>
      </c>
      <c r="B148" s="4">
        <v>341</v>
      </c>
      <c r="C148" s="5">
        <v>15.79</v>
      </c>
      <c r="D148" s="4">
        <v>142</v>
      </c>
      <c r="E148" s="5">
        <v>12.67</v>
      </c>
      <c r="F148" s="4">
        <v>199</v>
      </c>
      <c r="G148" s="5">
        <v>20.309999999999999</v>
      </c>
      <c r="H148" s="4">
        <v>0</v>
      </c>
    </row>
    <row r="149" spans="1:8" x14ac:dyDescent="0.2">
      <c r="A149" s="2" t="s">
        <v>20</v>
      </c>
      <c r="B149" s="4">
        <v>329</v>
      </c>
      <c r="C149" s="5">
        <v>15.24</v>
      </c>
      <c r="D149" s="4">
        <v>127</v>
      </c>
      <c r="E149" s="5">
        <v>11.33</v>
      </c>
      <c r="F149" s="4">
        <v>202</v>
      </c>
      <c r="G149" s="5">
        <v>20.61</v>
      </c>
      <c r="H149" s="4">
        <v>0</v>
      </c>
    </row>
    <row r="150" spans="1:8" x14ac:dyDescent="0.2">
      <c r="A150" s="2" t="s">
        <v>21</v>
      </c>
      <c r="B150" s="4">
        <v>2</v>
      </c>
      <c r="C150" s="5">
        <v>0.09</v>
      </c>
      <c r="D150" s="4">
        <v>0</v>
      </c>
      <c r="E150" s="5">
        <v>0</v>
      </c>
      <c r="F150" s="4">
        <v>1</v>
      </c>
      <c r="G150" s="5">
        <v>0.1</v>
      </c>
      <c r="H150" s="4">
        <v>0</v>
      </c>
    </row>
    <row r="151" spans="1:8" x14ac:dyDescent="0.2">
      <c r="A151" s="2" t="s">
        <v>22</v>
      </c>
      <c r="B151" s="4">
        <v>21</v>
      </c>
      <c r="C151" s="5">
        <v>0.97</v>
      </c>
      <c r="D151" s="4">
        <v>5</v>
      </c>
      <c r="E151" s="5">
        <v>0.45</v>
      </c>
      <c r="F151" s="4">
        <v>16</v>
      </c>
      <c r="G151" s="5">
        <v>1.63</v>
      </c>
      <c r="H151" s="4">
        <v>0</v>
      </c>
    </row>
    <row r="152" spans="1:8" x14ac:dyDescent="0.2">
      <c r="A152" s="2" t="s">
        <v>23</v>
      </c>
      <c r="B152" s="4">
        <v>33</v>
      </c>
      <c r="C152" s="5">
        <v>1.53</v>
      </c>
      <c r="D152" s="4">
        <v>12</v>
      </c>
      <c r="E152" s="5">
        <v>1.07</v>
      </c>
      <c r="F152" s="4">
        <v>21</v>
      </c>
      <c r="G152" s="5">
        <v>2.14</v>
      </c>
      <c r="H152" s="4">
        <v>0</v>
      </c>
    </row>
    <row r="153" spans="1:8" x14ac:dyDescent="0.2">
      <c r="A153" s="2" t="s">
        <v>24</v>
      </c>
      <c r="B153" s="4">
        <v>546</v>
      </c>
      <c r="C153" s="5">
        <v>25.29</v>
      </c>
      <c r="D153" s="4">
        <v>289</v>
      </c>
      <c r="E153" s="5">
        <v>25.78</v>
      </c>
      <c r="F153" s="4">
        <v>257</v>
      </c>
      <c r="G153" s="5">
        <v>26.22</v>
      </c>
      <c r="H153" s="4">
        <v>0</v>
      </c>
    </row>
    <row r="154" spans="1:8" x14ac:dyDescent="0.2">
      <c r="A154" s="2" t="s">
        <v>25</v>
      </c>
      <c r="B154" s="4">
        <v>13</v>
      </c>
      <c r="C154" s="5">
        <v>0.6</v>
      </c>
      <c r="D154" s="4">
        <v>9</v>
      </c>
      <c r="E154" s="5">
        <v>0.8</v>
      </c>
      <c r="F154" s="4">
        <v>4</v>
      </c>
      <c r="G154" s="5">
        <v>0.41</v>
      </c>
      <c r="H154" s="4">
        <v>0</v>
      </c>
    </row>
    <row r="155" spans="1:8" x14ac:dyDescent="0.2">
      <c r="A155" s="2" t="s">
        <v>26</v>
      </c>
      <c r="B155" s="4">
        <v>74</v>
      </c>
      <c r="C155" s="5">
        <v>3.43</v>
      </c>
      <c r="D155" s="4">
        <v>23</v>
      </c>
      <c r="E155" s="5">
        <v>2.0499999999999998</v>
      </c>
      <c r="F155" s="4">
        <v>50</v>
      </c>
      <c r="G155" s="5">
        <v>5.0999999999999996</v>
      </c>
      <c r="H155" s="4">
        <v>0</v>
      </c>
    </row>
    <row r="156" spans="1:8" x14ac:dyDescent="0.2">
      <c r="A156" s="2" t="s">
        <v>27</v>
      </c>
      <c r="B156" s="4">
        <v>96</v>
      </c>
      <c r="C156" s="5">
        <v>4.45</v>
      </c>
      <c r="D156" s="4">
        <v>48</v>
      </c>
      <c r="E156" s="5">
        <v>4.28</v>
      </c>
      <c r="F156" s="4">
        <v>48</v>
      </c>
      <c r="G156" s="5">
        <v>4.9000000000000004</v>
      </c>
      <c r="H156" s="4">
        <v>0</v>
      </c>
    </row>
    <row r="157" spans="1:8" x14ac:dyDescent="0.2">
      <c r="A157" s="2" t="s">
        <v>28</v>
      </c>
      <c r="B157" s="4">
        <v>207</v>
      </c>
      <c r="C157" s="5">
        <v>9.59</v>
      </c>
      <c r="D157" s="4">
        <v>145</v>
      </c>
      <c r="E157" s="5">
        <v>12.93</v>
      </c>
      <c r="F157" s="4">
        <v>61</v>
      </c>
      <c r="G157" s="5">
        <v>6.22</v>
      </c>
      <c r="H157" s="4">
        <v>0</v>
      </c>
    </row>
    <row r="158" spans="1:8" x14ac:dyDescent="0.2">
      <c r="A158" s="2" t="s">
        <v>29</v>
      </c>
      <c r="B158" s="4">
        <v>254</v>
      </c>
      <c r="C158" s="5">
        <v>11.76</v>
      </c>
      <c r="D158" s="4">
        <v>211</v>
      </c>
      <c r="E158" s="5">
        <v>18.82</v>
      </c>
      <c r="F158" s="4">
        <v>41</v>
      </c>
      <c r="G158" s="5">
        <v>4.18</v>
      </c>
      <c r="H158" s="4">
        <v>1</v>
      </c>
    </row>
    <row r="159" spans="1:8" x14ac:dyDescent="0.2">
      <c r="A159" s="2" t="s">
        <v>30</v>
      </c>
      <c r="B159" s="4">
        <v>83</v>
      </c>
      <c r="C159" s="5">
        <v>3.84</v>
      </c>
      <c r="D159" s="4">
        <v>39</v>
      </c>
      <c r="E159" s="5">
        <v>3.48</v>
      </c>
      <c r="F159" s="4">
        <v>19</v>
      </c>
      <c r="G159" s="5">
        <v>1.94</v>
      </c>
      <c r="H159" s="4">
        <v>0</v>
      </c>
    </row>
    <row r="160" spans="1:8" x14ac:dyDescent="0.2">
      <c r="A160" s="2" t="s">
        <v>31</v>
      </c>
      <c r="B160" s="4">
        <v>93</v>
      </c>
      <c r="C160" s="5">
        <v>4.3099999999999996</v>
      </c>
      <c r="D160" s="4">
        <v>42</v>
      </c>
      <c r="E160" s="5">
        <v>3.75</v>
      </c>
      <c r="F160" s="4">
        <v>25</v>
      </c>
      <c r="G160" s="5">
        <v>2.5499999999999998</v>
      </c>
      <c r="H160" s="4">
        <v>0</v>
      </c>
    </row>
    <row r="161" spans="1:8" x14ac:dyDescent="0.2">
      <c r="A161" s="2" t="s">
        <v>32</v>
      </c>
      <c r="B161" s="4">
        <v>66</v>
      </c>
      <c r="C161" s="5">
        <v>3.06</v>
      </c>
      <c r="D161" s="4">
        <v>29</v>
      </c>
      <c r="E161" s="5">
        <v>2.59</v>
      </c>
      <c r="F161" s="4">
        <v>35</v>
      </c>
      <c r="G161" s="5">
        <v>3.57</v>
      </c>
      <c r="H161" s="4">
        <v>1</v>
      </c>
    </row>
    <row r="162" spans="1:8" x14ac:dyDescent="0.2">
      <c r="A162" s="1" t="s">
        <v>10</v>
      </c>
      <c r="B162" s="4">
        <v>462</v>
      </c>
      <c r="C162" s="5">
        <v>99.990000000000009</v>
      </c>
      <c r="D162" s="4">
        <v>288</v>
      </c>
      <c r="E162" s="5">
        <v>100.01</v>
      </c>
      <c r="F162" s="4">
        <v>155</v>
      </c>
      <c r="G162" s="5">
        <v>100.02</v>
      </c>
      <c r="H162" s="4">
        <v>0</v>
      </c>
    </row>
    <row r="163" spans="1:8" x14ac:dyDescent="0.2">
      <c r="A163" s="2" t="s">
        <v>18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19</v>
      </c>
      <c r="B164" s="4">
        <v>86</v>
      </c>
      <c r="C164" s="5">
        <v>18.61</v>
      </c>
      <c r="D164" s="4">
        <v>40</v>
      </c>
      <c r="E164" s="5">
        <v>13.89</v>
      </c>
      <c r="F164" s="4">
        <v>46</v>
      </c>
      <c r="G164" s="5">
        <v>29.68</v>
      </c>
      <c r="H164" s="4">
        <v>0</v>
      </c>
    </row>
    <row r="165" spans="1:8" x14ac:dyDescent="0.2">
      <c r="A165" s="2" t="s">
        <v>20</v>
      </c>
      <c r="B165" s="4">
        <v>81</v>
      </c>
      <c r="C165" s="5">
        <v>17.53</v>
      </c>
      <c r="D165" s="4">
        <v>44</v>
      </c>
      <c r="E165" s="5">
        <v>15.28</v>
      </c>
      <c r="F165" s="4">
        <v>37</v>
      </c>
      <c r="G165" s="5">
        <v>23.87</v>
      </c>
      <c r="H165" s="4">
        <v>0</v>
      </c>
    </row>
    <row r="166" spans="1:8" x14ac:dyDescent="0.2">
      <c r="A166" s="2" t="s">
        <v>21</v>
      </c>
      <c r="B166" s="4">
        <v>1</v>
      </c>
      <c r="C166" s="5">
        <v>0.22</v>
      </c>
      <c r="D166" s="4">
        <v>0</v>
      </c>
      <c r="E166" s="5">
        <v>0</v>
      </c>
      <c r="F166" s="4">
        <v>0</v>
      </c>
      <c r="G166" s="5">
        <v>0</v>
      </c>
      <c r="H166" s="4">
        <v>0</v>
      </c>
    </row>
    <row r="167" spans="1:8" x14ac:dyDescent="0.2">
      <c r="A167" s="2" t="s">
        <v>22</v>
      </c>
      <c r="B167" s="4">
        <v>2</v>
      </c>
      <c r="C167" s="5">
        <v>0.43</v>
      </c>
      <c r="D167" s="4">
        <v>0</v>
      </c>
      <c r="E167" s="5">
        <v>0</v>
      </c>
      <c r="F167" s="4">
        <v>2</v>
      </c>
      <c r="G167" s="5">
        <v>1.29</v>
      </c>
      <c r="H167" s="4">
        <v>0</v>
      </c>
    </row>
    <row r="168" spans="1:8" x14ac:dyDescent="0.2">
      <c r="A168" s="2" t="s">
        <v>23</v>
      </c>
      <c r="B168" s="4">
        <v>8</v>
      </c>
      <c r="C168" s="5">
        <v>1.73</v>
      </c>
      <c r="D168" s="4">
        <v>2</v>
      </c>
      <c r="E168" s="5">
        <v>0.69</v>
      </c>
      <c r="F168" s="4">
        <v>6</v>
      </c>
      <c r="G168" s="5">
        <v>3.87</v>
      </c>
      <c r="H168" s="4">
        <v>0</v>
      </c>
    </row>
    <row r="169" spans="1:8" x14ac:dyDescent="0.2">
      <c r="A169" s="2" t="s">
        <v>24</v>
      </c>
      <c r="B169" s="4">
        <v>79</v>
      </c>
      <c r="C169" s="5">
        <v>17.100000000000001</v>
      </c>
      <c r="D169" s="4">
        <v>56</v>
      </c>
      <c r="E169" s="5">
        <v>19.440000000000001</v>
      </c>
      <c r="F169" s="4">
        <v>23</v>
      </c>
      <c r="G169" s="5">
        <v>14.84</v>
      </c>
      <c r="H169" s="4">
        <v>0</v>
      </c>
    </row>
    <row r="170" spans="1:8" x14ac:dyDescent="0.2">
      <c r="A170" s="2" t="s">
        <v>25</v>
      </c>
      <c r="B170" s="4">
        <v>2</v>
      </c>
      <c r="C170" s="5">
        <v>0.43</v>
      </c>
      <c r="D170" s="4">
        <v>1</v>
      </c>
      <c r="E170" s="5">
        <v>0.35</v>
      </c>
      <c r="F170" s="4">
        <v>1</v>
      </c>
      <c r="G170" s="5">
        <v>0.65</v>
      </c>
      <c r="H170" s="4">
        <v>0</v>
      </c>
    </row>
    <row r="171" spans="1:8" x14ac:dyDescent="0.2">
      <c r="A171" s="2" t="s">
        <v>26</v>
      </c>
      <c r="B171" s="4">
        <v>35</v>
      </c>
      <c r="C171" s="5">
        <v>7.58</v>
      </c>
      <c r="D171" s="4">
        <v>27</v>
      </c>
      <c r="E171" s="5">
        <v>9.3800000000000008</v>
      </c>
      <c r="F171" s="4">
        <v>8</v>
      </c>
      <c r="G171" s="5">
        <v>5.16</v>
      </c>
      <c r="H171" s="4">
        <v>0</v>
      </c>
    </row>
    <row r="172" spans="1:8" x14ac:dyDescent="0.2">
      <c r="A172" s="2" t="s">
        <v>27</v>
      </c>
      <c r="B172" s="4">
        <v>18</v>
      </c>
      <c r="C172" s="5">
        <v>3.9</v>
      </c>
      <c r="D172" s="4">
        <v>10</v>
      </c>
      <c r="E172" s="5">
        <v>3.47</v>
      </c>
      <c r="F172" s="4">
        <v>7</v>
      </c>
      <c r="G172" s="5">
        <v>4.5199999999999996</v>
      </c>
      <c r="H172" s="4">
        <v>0</v>
      </c>
    </row>
    <row r="173" spans="1:8" x14ac:dyDescent="0.2">
      <c r="A173" s="2" t="s">
        <v>28</v>
      </c>
      <c r="B173" s="4">
        <v>39</v>
      </c>
      <c r="C173" s="5">
        <v>8.44</v>
      </c>
      <c r="D173" s="4">
        <v>26</v>
      </c>
      <c r="E173" s="5">
        <v>9.0299999999999994</v>
      </c>
      <c r="F173" s="4">
        <v>13</v>
      </c>
      <c r="G173" s="5">
        <v>8.39</v>
      </c>
      <c r="H173" s="4">
        <v>0</v>
      </c>
    </row>
    <row r="174" spans="1:8" x14ac:dyDescent="0.2">
      <c r="A174" s="2" t="s">
        <v>29</v>
      </c>
      <c r="B174" s="4">
        <v>56</v>
      </c>
      <c r="C174" s="5">
        <v>12.12</v>
      </c>
      <c r="D174" s="4">
        <v>51</v>
      </c>
      <c r="E174" s="5">
        <v>17.71</v>
      </c>
      <c r="F174" s="4">
        <v>5</v>
      </c>
      <c r="G174" s="5">
        <v>3.23</v>
      </c>
      <c r="H174" s="4">
        <v>0</v>
      </c>
    </row>
    <row r="175" spans="1:8" x14ac:dyDescent="0.2">
      <c r="A175" s="2" t="s">
        <v>30</v>
      </c>
      <c r="B175" s="4">
        <v>20</v>
      </c>
      <c r="C175" s="5">
        <v>4.33</v>
      </c>
      <c r="D175" s="4">
        <v>15</v>
      </c>
      <c r="E175" s="5">
        <v>5.21</v>
      </c>
      <c r="F175" s="4">
        <v>0</v>
      </c>
      <c r="G175" s="5">
        <v>0</v>
      </c>
      <c r="H175" s="4">
        <v>0</v>
      </c>
    </row>
    <row r="176" spans="1:8" x14ac:dyDescent="0.2">
      <c r="A176" s="2" t="s">
        <v>31</v>
      </c>
      <c r="B176" s="4">
        <v>22</v>
      </c>
      <c r="C176" s="5">
        <v>4.76</v>
      </c>
      <c r="D176" s="4">
        <v>7</v>
      </c>
      <c r="E176" s="5">
        <v>2.4300000000000002</v>
      </c>
      <c r="F176" s="4">
        <v>4</v>
      </c>
      <c r="G176" s="5">
        <v>2.58</v>
      </c>
      <c r="H176" s="4">
        <v>0</v>
      </c>
    </row>
    <row r="177" spans="1:8" x14ac:dyDescent="0.2">
      <c r="A177" s="2" t="s">
        <v>32</v>
      </c>
      <c r="B177" s="4">
        <v>13</v>
      </c>
      <c r="C177" s="5">
        <v>2.81</v>
      </c>
      <c r="D177" s="4">
        <v>9</v>
      </c>
      <c r="E177" s="5">
        <v>3.13</v>
      </c>
      <c r="F177" s="4">
        <v>3</v>
      </c>
      <c r="G177" s="5">
        <v>1.94</v>
      </c>
      <c r="H177" s="4">
        <v>0</v>
      </c>
    </row>
    <row r="178" spans="1:8" x14ac:dyDescent="0.2">
      <c r="A178" s="1" t="s">
        <v>11</v>
      </c>
      <c r="B178" s="4">
        <v>104</v>
      </c>
      <c r="C178" s="5">
        <v>100</v>
      </c>
      <c r="D178" s="4">
        <v>64</v>
      </c>
      <c r="E178" s="5">
        <v>100</v>
      </c>
      <c r="F178" s="4">
        <v>33</v>
      </c>
      <c r="G178" s="5">
        <v>99.990000000000009</v>
      </c>
      <c r="H178" s="4">
        <v>3</v>
      </c>
    </row>
    <row r="179" spans="1:8" x14ac:dyDescent="0.2">
      <c r="A179" s="2" t="s">
        <v>18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19</v>
      </c>
      <c r="B180" s="4">
        <v>20</v>
      </c>
      <c r="C180" s="5">
        <v>19.23</v>
      </c>
      <c r="D180" s="4">
        <v>11</v>
      </c>
      <c r="E180" s="5">
        <v>17.190000000000001</v>
      </c>
      <c r="F180" s="4">
        <v>9</v>
      </c>
      <c r="G180" s="5">
        <v>27.27</v>
      </c>
      <c r="H180" s="4">
        <v>0</v>
      </c>
    </row>
    <row r="181" spans="1:8" x14ac:dyDescent="0.2">
      <c r="A181" s="2" t="s">
        <v>20</v>
      </c>
      <c r="B181" s="4">
        <v>25</v>
      </c>
      <c r="C181" s="5">
        <v>24.04</v>
      </c>
      <c r="D181" s="4">
        <v>12</v>
      </c>
      <c r="E181" s="5">
        <v>18.75</v>
      </c>
      <c r="F181" s="4">
        <v>12</v>
      </c>
      <c r="G181" s="5">
        <v>36.36</v>
      </c>
      <c r="H181" s="4">
        <v>1</v>
      </c>
    </row>
    <row r="182" spans="1:8" x14ac:dyDescent="0.2">
      <c r="A182" s="2" t="s">
        <v>21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2">
      <c r="A183" s="2" t="s">
        <v>22</v>
      </c>
      <c r="B183" s="4">
        <v>1</v>
      </c>
      <c r="C183" s="5">
        <v>0.96</v>
      </c>
      <c r="D183" s="4">
        <v>0</v>
      </c>
      <c r="E183" s="5">
        <v>0</v>
      </c>
      <c r="F183" s="4">
        <v>1</v>
      </c>
      <c r="G183" s="5">
        <v>3.03</v>
      </c>
      <c r="H183" s="4">
        <v>0</v>
      </c>
    </row>
    <row r="184" spans="1:8" x14ac:dyDescent="0.2">
      <c r="A184" s="2" t="s">
        <v>23</v>
      </c>
      <c r="B184" s="4">
        <v>1</v>
      </c>
      <c r="C184" s="5">
        <v>0.96</v>
      </c>
      <c r="D184" s="4">
        <v>1</v>
      </c>
      <c r="E184" s="5">
        <v>1.56</v>
      </c>
      <c r="F184" s="4">
        <v>0</v>
      </c>
      <c r="G184" s="5">
        <v>0</v>
      </c>
      <c r="H184" s="4">
        <v>0</v>
      </c>
    </row>
    <row r="185" spans="1:8" x14ac:dyDescent="0.2">
      <c r="A185" s="2" t="s">
        <v>24</v>
      </c>
      <c r="B185" s="4">
        <v>23</v>
      </c>
      <c r="C185" s="5">
        <v>22.12</v>
      </c>
      <c r="D185" s="4">
        <v>17</v>
      </c>
      <c r="E185" s="5">
        <v>26.56</v>
      </c>
      <c r="F185" s="4">
        <v>5</v>
      </c>
      <c r="G185" s="5">
        <v>15.15</v>
      </c>
      <c r="H185" s="4">
        <v>1</v>
      </c>
    </row>
    <row r="186" spans="1:8" x14ac:dyDescent="0.2">
      <c r="A186" s="2" t="s">
        <v>25</v>
      </c>
      <c r="B186" s="4">
        <v>0</v>
      </c>
      <c r="C186" s="5">
        <v>0</v>
      </c>
      <c r="D186" s="4">
        <v>0</v>
      </c>
      <c r="E186" s="5">
        <v>0</v>
      </c>
      <c r="F186" s="4">
        <v>0</v>
      </c>
      <c r="G186" s="5">
        <v>0</v>
      </c>
      <c r="H186" s="4">
        <v>0</v>
      </c>
    </row>
    <row r="187" spans="1:8" x14ac:dyDescent="0.2">
      <c r="A187" s="2" t="s">
        <v>26</v>
      </c>
      <c r="B187" s="4">
        <v>0</v>
      </c>
      <c r="C187" s="5">
        <v>0</v>
      </c>
      <c r="D187" s="4">
        <v>0</v>
      </c>
      <c r="E187" s="5">
        <v>0</v>
      </c>
      <c r="F187" s="4">
        <v>0</v>
      </c>
      <c r="G187" s="5">
        <v>0</v>
      </c>
      <c r="H187" s="4">
        <v>0</v>
      </c>
    </row>
    <row r="188" spans="1:8" x14ac:dyDescent="0.2">
      <c r="A188" s="2" t="s">
        <v>27</v>
      </c>
      <c r="B188" s="4">
        <v>4</v>
      </c>
      <c r="C188" s="5">
        <v>3.85</v>
      </c>
      <c r="D188" s="4">
        <v>4</v>
      </c>
      <c r="E188" s="5">
        <v>6.25</v>
      </c>
      <c r="F188" s="4">
        <v>0</v>
      </c>
      <c r="G188" s="5">
        <v>0</v>
      </c>
      <c r="H188" s="4">
        <v>0</v>
      </c>
    </row>
    <row r="189" spans="1:8" x14ac:dyDescent="0.2">
      <c r="A189" s="2" t="s">
        <v>28</v>
      </c>
      <c r="B189" s="4">
        <v>13</v>
      </c>
      <c r="C189" s="5">
        <v>12.5</v>
      </c>
      <c r="D189" s="4">
        <v>10</v>
      </c>
      <c r="E189" s="5">
        <v>15.63</v>
      </c>
      <c r="F189" s="4">
        <v>3</v>
      </c>
      <c r="G189" s="5">
        <v>9.09</v>
      </c>
      <c r="H189" s="4">
        <v>0</v>
      </c>
    </row>
    <row r="190" spans="1:8" x14ac:dyDescent="0.2">
      <c r="A190" s="2" t="s">
        <v>29</v>
      </c>
      <c r="B190" s="4">
        <v>10</v>
      </c>
      <c r="C190" s="5">
        <v>9.6199999999999992</v>
      </c>
      <c r="D190" s="4">
        <v>6</v>
      </c>
      <c r="E190" s="5">
        <v>9.3800000000000008</v>
      </c>
      <c r="F190" s="4">
        <v>3</v>
      </c>
      <c r="G190" s="5">
        <v>9.09</v>
      </c>
      <c r="H190" s="4">
        <v>0</v>
      </c>
    </row>
    <row r="191" spans="1:8" x14ac:dyDescent="0.2">
      <c r="A191" s="2" t="s">
        <v>30</v>
      </c>
      <c r="B191" s="4">
        <v>2</v>
      </c>
      <c r="C191" s="5">
        <v>1.92</v>
      </c>
      <c r="D191" s="4">
        <v>1</v>
      </c>
      <c r="E191" s="5">
        <v>1.56</v>
      </c>
      <c r="F191" s="4">
        <v>0</v>
      </c>
      <c r="G191" s="5">
        <v>0</v>
      </c>
      <c r="H191" s="4">
        <v>0</v>
      </c>
    </row>
    <row r="192" spans="1:8" x14ac:dyDescent="0.2">
      <c r="A192" s="2" t="s">
        <v>31</v>
      </c>
      <c r="B192" s="4">
        <v>3</v>
      </c>
      <c r="C192" s="5">
        <v>2.88</v>
      </c>
      <c r="D192" s="4">
        <v>1</v>
      </c>
      <c r="E192" s="5">
        <v>1.56</v>
      </c>
      <c r="F192" s="4">
        <v>0</v>
      </c>
      <c r="G192" s="5">
        <v>0</v>
      </c>
      <c r="H192" s="4">
        <v>0</v>
      </c>
    </row>
    <row r="193" spans="1:8" x14ac:dyDescent="0.2">
      <c r="A193" s="2" t="s">
        <v>32</v>
      </c>
      <c r="B193" s="4">
        <v>2</v>
      </c>
      <c r="C193" s="5">
        <v>1.92</v>
      </c>
      <c r="D193" s="4">
        <v>1</v>
      </c>
      <c r="E193" s="5">
        <v>1.56</v>
      </c>
      <c r="F193" s="4">
        <v>0</v>
      </c>
      <c r="G193" s="5">
        <v>0</v>
      </c>
      <c r="H193" s="4">
        <v>1</v>
      </c>
    </row>
    <row r="194" spans="1:8" x14ac:dyDescent="0.2">
      <c r="A194" s="1" t="s">
        <v>12</v>
      </c>
      <c r="B194" s="4">
        <v>239</v>
      </c>
      <c r="C194" s="5">
        <v>100</v>
      </c>
      <c r="D194" s="4">
        <v>151</v>
      </c>
      <c r="E194" s="5">
        <v>99.999999999999986</v>
      </c>
      <c r="F194" s="4">
        <v>75</v>
      </c>
      <c r="G194" s="5">
        <v>100</v>
      </c>
      <c r="H194" s="4">
        <v>3</v>
      </c>
    </row>
    <row r="195" spans="1:8" x14ac:dyDescent="0.2">
      <c r="A195" s="2" t="s">
        <v>18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19</v>
      </c>
      <c r="B196" s="4">
        <v>48</v>
      </c>
      <c r="C196" s="5">
        <v>20.079999999999998</v>
      </c>
      <c r="D196" s="4">
        <v>23</v>
      </c>
      <c r="E196" s="5">
        <v>15.23</v>
      </c>
      <c r="F196" s="4">
        <v>25</v>
      </c>
      <c r="G196" s="5">
        <v>33.33</v>
      </c>
      <c r="H196" s="4">
        <v>0</v>
      </c>
    </row>
    <row r="197" spans="1:8" x14ac:dyDescent="0.2">
      <c r="A197" s="2" t="s">
        <v>20</v>
      </c>
      <c r="B197" s="4">
        <v>20</v>
      </c>
      <c r="C197" s="5">
        <v>8.3699999999999992</v>
      </c>
      <c r="D197" s="4">
        <v>11</v>
      </c>
      <c r="E197" s="5">
        <v>7.28</v>
      </c>
      <c r="F197" s="4">
        <v>9</v>
      </c>
      <c r="G197" s="5">
        <v>12</v>
      </c>
      <c r="H197" s="4">
        <v>0</v>
      </c>
    </row>
    <row r="198" spans="1:8" x14ac:dyDescent="0.2">
      <c r="A198" s="2" t="s">
        <v>21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2">
      <c r="A199" s="2" t="s">
        <v>22</v>
      </c>
      <c r="B199" s="4">
        <v>1</v>
      </c>
      <c r="C199" s="5">
        <v>0.42</v>
      </c>
      <c r="D199" s="4">
        <v>0</v>
      </c>
      <c r="E199" s="5">
        <v>0</v>
      </c>
      <c r="F199" s="4">
        <v>0</v>
      </c>
      <c r="G199" s="5">
        <v>0</v>
      </c>
      <c r="H199" s="4">
        <v>0</v>
      </c>
    </row>
    <row r="200" spans="1:8" x14ac:dyDescent="0.2">
      <c r="A200" s="2" t="s">
        <v>23</v>
      </c>
      <c r="B200" s="4">
        <v>4</v>
      </c>
      <c r="C200" s="5">
        <v>1.67</v>
      </c>
      <c r="D200" s="4">
        <v>0</v>
      </c>
      <c r="E200" s="5">
        <v>0</v>
      </c>
      <c r="F200" s="4">
        <v>3</v>
      </c>
      <c r="G200" s="5">
        <v>4</v>
      </c>
      <c r="H200" s="4">
        <v>1</v>
      </c>
    </row>
    <row r="201" spans="1:8" x14ac:dyDescent="0.2">
      <c r="A201" s="2" t="s">
        <v>24</v>
      </c>
      <c r="B201" s="4">
        <v>46</v>
      </c>
      <c r="C201" s="5">
        <v>19.25</v>
      </c>
      <c r="D201" s="4">
        <v>35</v>
      </c>
      <c r="E201" s="5">
        <v>23.18</v>
      </c>
      <c r="F201" s="4">
        <v>10</v>
      </c>
      <c r="G201" s="5">
        <v>13.33</v>
      </c>
      <c r="H201" s="4">
        <v>1</v>
      </c>
    </row>
    <row r="202" spans="1:8" x14ac:dyDescent="0.2">
      <c r="A202" s="2" t="s">
        <v>25</v>
      </c>
      <c r="B202" s="4">
        <v>0</v>
      </c>
      <c r="C202" s="5">
        <v>0</v>
      </c>
      <c r="D202" s="4">
        <v>0</v>
      </c>
      <c r="E202" s="5">
        <v>0</v>
      </c>
      <c r="F202" s="4">
        <v>0</v>
      </c>
      <c r="G202" s="5">
        <v>0</v>
      </c>
      <c r="H202" s="4">
        <v>0</v>
      </c>
    </row>
    <row r="203" spans="1:8" x14ac:dyDescent="0.2">
      <c r="A203" s="2" t="s">
        <v>26</v>
      </c>
      <c r="B203" s="4">
        <v>3</v>
      </c>
      <c r="C203" s="5">
        <v>1.26</v>
      </c>
      <c r="D203" s="4">
        <v>0</v>
      </c>
      <c r="E203" s="5">
        <v>0</v>
      </c>
      <c r="F203" s="4">
        <v>3</v>
      </c>
      <c r="G203" s="5">
        <v>4</v>
      </c>
      <c r="H203" s="4">
        <v>0</v>
      </c>
    </row>
    <row r="204" spans="1:8" x14ac:dyDescent="0.2">
      <c r="A204" s="2" t="s">
        <v>27</v>
      </c>
      <c r="B204" s="4">
        <v>10</v>
      </c>
      <c r="C204" s="5">
        <v>4.18</v>
      </c>
      <c r="D204" s="4">
        <v>4</v>
      </c>
      <c r="E204" s="5">
        <v>2.65</v>
      </c>
      <c r="F204" s="4">
        <v>6</v>
      </c>
      <c r="G204" s="5">
        <v>8</v>
      </c>
      <c r="H204" s="4">
        <v>0</v>
      </c>
    </row>
    <row r="205" spans="1:8" x14ac:dyDescent="0.2">
      <c r="A205" s="2" t="s">
        <v>28</v>
      </c>
      <c r="B205" s="4">
        <v>41</v>
      </c>
      <c r="C205" s="5">
        <v>17.149999999999999</v>
      </c>
      <c r="D205" s="4">
        <v>36</v>
      </c>
      <c r="E205" s="5">
        <v>23.84</v>
      </c>
      <c r="F205" s="4">
        <v>5</v>
      </c>
      <c r="G205" s="5">
        <v>6.67</v>
      </c>
      <c r="H205" s="4">
        <v>0</v>
      </c>
    </row>
    <row r="206" spans="1:8" x14ac:dyDescent="0.2">
      <c r="A206" s="2" t="s">
        <v>29</v>
      </c>
      <c r="B206" s="4">
        <v>26</v>
      </c>
      <c r="C206" s="5">
        <v>10.88</v>
      </c>
      <c r="D206" s="4">
        <v>21</v>
      </c>
      <c r="E206" s="5">
        <v>13.91</v>
      </c>
      <c r="F206" s="4">
        <v>5</v>
      </c>
      <c r="G206" s="5">
        <v>6.67</v>
      </c>
      <c r="H206" s="4">
        <v>0</v>
      </c>
    </row>
    <row r="207" spans="1:8" x14ac:dyDescent="0.2">
      <c r="A207" s="2" t="s">
        <v>30</v>
      </c>
      <c r="B207" s="4">
        <v>19</v>
      </c>
      <c r="C207" s="5">
        <v>7.95</v>
      </c>
      <c r="D207" s="4">
        <v>12</v>
      </c>
      <c r="E207" s="5">
        <v>7.95</v>
      </c>
      <c r="F207" s="4">
        <v>2</v>
      </c>
      <c r="G207" s="5">
        <v>2.67</v>
      </c>
      <c r="H207" s="4">
        <v>0</v>
      </c>
    </row>
    <row r="208" spans="1:8" x14ac:dyDescent="0.2">
      <c r="A208" s="2" t="s">
        <v>31</v>
      </c>
      <c r="B208" s="4">
        <v>14</v>
      </c>
      <c r="C208" s="5">
        <v>5.86</v>
      </c>
      <c r="D208" s="4">
        <v>8</v>
      </c>
      <c r="E208" s="5">
        <v>5.3</v>
      </c>
      <c r="F208" s="4">
        <v>4</v>
      </c>
      <c r="G208" s="5">
        <v>5.33</v>
      </c>
      <c r="H208" s="4">
        <v>0</v>
      </c>
    </row>
    <row r="209" spans="1:8" x14ac:dyDescent="0.2">
      <c r="A209" s="2" t="s">
        <v>32</v>
      </c>
      <c r="B209" s="4">
        <v>7</v>
      </c>
      <c r="C209" s="5">
        <v>2.93</v>
      </c>
      <c r="D209" s="4">
        <v>1</v>
      </c>
      <c r="E209" s="5">
        <v>0.66</v>
      </c>
      <c r="F209" s="4">
        <v>3</v>
      </c>
      <c r="G209" s="5">
        <v>4</v>
      </c>
      <c r="H209" s="4">
        <v>1</v>
      </c>
    </row>
    <row r="210" spans="1:8" x14ac:dyDescent="0.2">
      <c r="A210" s="1" t="s">
        <v>13</v>
      </c>
      <c r="B210" s="4">
        <v>645</v>
      </c>
      <c r="C210" s="5">
        <v>100.01000000000002</v>
      </c>
      <c r="D210" s="4">
        <v>435</v>
      </c>
      <c r="E210" s="5">
        <v>99.999999999999986</v>
      </c>
      <c r="F210" s="4">
        <v>200</v>
      </c>
      <c r="G210" s="5">
        <v>100</v>
      </c>
      <c r="H210" s="4">
        <v>1</v>
      </c>
    </row>
    <row r="211" spans="1:8" x14ac:dyDescent="0.2">
      <c r="A211" s="2" t="s">
        <v>18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19</v>
      </c>
      <c r="B212" s="4">
        <v>133</v>
      </c>
      <c r="C212" s="5">
        <v>20.62</v>
      </c>
      <c r="D212" s="4">
        <v>84</v>
      </c>
      <c r="E212" s="5">
        <v>19.309999999999999</v>
      </c>
      <c r="F212" s="4">
        <v>49</v>
      </c>
      <c r="G212" s="5">
        <v>24.5</v>
      </c>
      <c r="H212" s="4">
        <v>0</v>
      </c>
    </row>
    <row r="213" spans="1:8" x14ac:dyDescent="0.2">
      <c r="A213" s="2" t="s">
        <v>20</v>
      </c>
      <c r="B213" s="4">
        <v>119</v>
      </c>
      <c r="C213" s="5">
        <v>18.45</v>
      </c>
      <c r="D213" s="4">
        <v>75</v>
      </c>
      <c r="E213" s="5">
        <v>17.239999999999998</v>
      </c>
      <c r="F213" s="4">
        <v>44</v>
      </c>
      <c r="G213" s="5">
        <v>22</v>
      </c>
      <c r="H213" s="4">
        <v>0</v>
      </c>
    </row>
    <row r="214" spans="1:8" x14ac:dyDescent="0.2">
      <c r="A214" s="2" t="s">
        <v>21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2">
      <c r="A215" s="2" t="s">
        <v>22</v>
      </c>
      <c r="B215" s="4">
        <v>2</v>
      </c>
      <c r="C215" s="5">
        <v>0.31</v>
      </c>
      <c r="D215" s="4">
        <v>1</v>
      </c>
      <c r="E215" s="5">
        <v>0.23</v>
      </c>
      <c r="F215" s="4">
        <v>1</v>
      </c>
      <c r="G215" s="5">
        <v>0.5</v>
      </c>
      <c r="H215" s="4">
        <v>0</v>
      </c>
    </row>
    <row r="216" spans="1:8" x14ac:dyDescent="0.2">
      <c r="A216" s="2" t="s">
        <v>23</v>
      </c>
      <c r="B216" s="4">
        <v>8</v>
      </c>
      <c r="C216" s="5">
        <v>1.24</v>
      </c>
      <c r="D216" s="4">
        <v>1</v>
      </c>
      <c r="E216" s="5">
        <v>0.23</v>
      </c>
      <c r="F216" s="4">
        <v>6</v>
      </c>
      <c r="G216" s="5">
        <v>3</v>
      </c>
      <c r="H216" s="4">
        <v>0</v>
      </c>
    </row>
    <row r="217" spans="1:8" x14ac:dyDescent="0.2">
      <c r="A217" s="2" t="s">
        <v>24</v>
      </c>
      <c r="B217" s="4">
        <v>159</v>
      </c>
      <c r="C217" s="5">
        <v>24.65</v>
      </c>
      <c r="D217" s="4">
        <v>115</v>
      </c>
      <c r="E217" s="5">
        <v>26.44</v>
      </c>
      <c r="F217" s="4">
        <v>44</v>
      </c>
      <c r="G217" s="5">
        <v>22</v>
      </c>
      <c r="H217" s="4">
        <v>0</v>
      </c>
    </row>
    <row r="218" spans="1:8" x14ac:dyDescent="0.2">
      <c r="A218" s="2" t="s">
        <v>25</v>
      </c>
      <c r="B218" s="4">
        <v>2</v>
      </c>
      <c r="C218" s="5">
        <v>0.31</v>
      </c>
      <c r="D218" s="4">
        <v>2</v>
      </c>
      <c r="E218" s="5">
        <v>0.46</v>
      </c>
      <c r="F218" s="4">
        <v>0</v>
      </c>
      <c r="G218" s="5">
        <v>0</v>
      </c>
      <c r="H218" s="4">
        <v>0</v>
      </c>
    </row>
    <row r="219" spans="1:8" x14ac:dyDescent="0.2">
      <c r="A219" s="2" t="s">
        <v>26</v>
      </c>
      <c r="B219" s="4">
        <v>11</v>
      </c>
      <c r="C219" s="5">
        <v>1.71</v>
      </c>
      <c r="D219" s="4">
        <v>2</v>
      </c>
      <c r="E219" s="5">
        <v>0.46</v>
      </c>
      <c r="F219" s="4">
        <v>9</v>
      </c>
      <c r="G219" s="5">
        <v>4.5</v>
      </c>
      <c r="H219" s="4">
        <v>0</v>
      </c>
    </row>
    <row r="220" spans="1:8" x14ac:dyDescent="0.2">
      <c r="A220" s="2" t="s">
        <v>27</v>
      </c>
      <c r="B220" s="4">
        <v>19</v>
      </c>
      <c r="C220" s="5">
        <v>2.95</v>
      </c>
      <c r="D220" s="4">
        <v>11</v>
      </c>
      <c r="E220" s="5">
        <v>2.5299999999999998</v>
      </c>
      <c r="F220" s="4">
        <v>8</v>
      </c>
      <c r="G220" s="5">
        <v>4</v>
      </c>
      <c r="H220" s="4">
        <v>0</v>
      </c>
    </row>
    <row r="221" spans="1:8" x14ac:dyDescent="0.2">
      <c r="A221" s="2" t="s">
        <v>28</v>
      </c>
      <c r="B221" s="4">
        <v>66</v>
      </c>
      <c r="C221" s="5">
        <v>10.23</v>
      </c>
      <c r="D221" s="4">
        <v>51</v>
      </c>
      <c r="E221" s="5">
        <v>11.72</v>
      </c>
      <c r="F221" s="4">
        <v>12</v>
      </c>
      <c r="G221" s="5">
        <v>6</v>
      </c>
      <c r="H221" s="4">
        <v>1</v>
      </c>
    </row>
    <row r="222" spans="1:8" x14ac:dyDescent="0.2">
      <c r="A222" s="2" t="s">
        <v>29</v>
      </c>
      <c r="B222" s="4">
        <v>66</v>
      </c>
      <c r="C222" s="5">
        <v>10.23</v>
      </c>
      <c r="D222" s="4">
        <v>58</v>
      </c>
      <c r="E222" s="5">
        <v>13.33</v>
      </c>
      <c r="F222" s="4">
        <v>8</v>
      </c>
      <c r="G222" s="5">
        <v>4</v>
      </c>
      <c r="H222" s="4">
        <v>0</v>
      </c>
    </row>
    <row r="223" spans="1:8" x14ac:dyDescent="0.2">
      <c r="A223" s="2" t="s">
        <v>30</v>
      </c>
      <c r="B223" s="4">
        <v>19</v>
      </c>
      <c r="C223" s="5">
        <v>2.95</v>
      </c>
      <c r="D223" s="4">
        <v>10</v>
      </c>
      <c r="E223" s="5">
        <v>2.2999999999999998</v>
      </c>
      <c r="F223" s="4">
        <v>4</v>
      </c>
      <c r="G223" s="5">
        <v>2</v>
      </c>
      <c r="H223" s="4">
        <v>0</v>
      </c>
    </row>
    <row r="224" spans="1:8" x14ac:dyDescent="0.2">
      <c r="A224" s="2" t="s">
        <v>31</v>
      </c>
      <c r="B224" s="4">
        <v>21</v>
      </c>
      <c r="C224" s="5">
        <v>3.26</v>
      </c>
      <c r="D224" s="4">
        <v>14</v>
      </c>
      <c r="E224" s="5">
        <v>3.22</v>
      </c>
      <c r="F224" s="4">
        <v>7</v>
      </c>
      <c r="G224" s="5">
        <v>3.5</v>
      </c>
      <c r="H224" s="4">
        <v>0</v>
      </c>
    </row>
    <row r="225" spans="1:8" x14ac:dyDescent="0.2">
      <c r="A225" s="2" t="s">
        <v>32</v>
      </c>
      <c r="B225" s="4">
        <v>20</v>
      </c>
      <c r="C225" s="5">
        <v>3.1</v>
      </c>
      <c r="D225" s="4">
        <v>11</v>
      </c>
      <c r="E225" s="5">
        <v>2.5299999999999998</v>
      </c>
      <c r="F225" s="4">
        <v>8</v>
      </c>
      <c r="G225" s="5">
        <v>4</v>
      </c>
      <c r="H225" s="4">
        <v>0</v>
      </c>
    </row>
    <row r="226" spans="1:8" x14ac:dyDescent="0.2">
      <c r="A226" s="1" t="s">
        <v>14</v>
      </c>
      <c r="B226" s="4">
        <v>256</v>
      </c>
      <c r="C226" s="5">
        <v>100.01</v>
      </c>
      <c r="D226" s="4">
        <v>138</v>
      </c>
      <c r="E226" s="5">
        <v>100</v>
      </c>
      <c r="F226" s="4">
        <v>104</v>
      </c>
      <c r="G226" s="5">
        <v>99.989999999999981</v>
      </c>
      <c r="H226" s="4">
        <v>1</v>
      </c>
    </row>
    <row r="227" spans="1:8" x14ac:dyDescent="0.2">
      <c r="A227" s="2" t="s">
        <v>18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19</v>
      </c>
      <c r="B228" s="4">
        <v>48</v>
      </c>
      <c r="C228" s="5">
        <v>18.75</v>
      </c>
      <c r="D228" s="4">
        <v>12</v>
      </c>
      <c r="E228" s="5">
        <v>8.6999999999999993</v>
      </c>
      <c r="F228" s="4">
        <v>36</v>
      </c>
      <c r="G228" s="5">
        <v>34.619999999999997</v>
      </c>
      <c r="H228" s="4">
        <v>0</v>
      </c>
    </row>
    <row r="229" spans="1:8" x14ac:dyDescent="0.2">
      <c r="A229" s="2" t="s">
        <v>20</v>
      </c>
      <c r="B229" s="4">
        <v>20</v>
      </c>
      <c r="C229" s="5">
        <v>7.81</v>
      </c>
      <c r="D229" s="4">
        <v>7</v>
      </c>
      <c r="E229" s="5">
        <v>5.07</v>
      </c>
      <c r="F229" s="4">
        <v>13</v>
      </c>
      <c r="G229" s="5">
        <v>12.5</v>
      </c>
      <c r="H229" s="4">
        <v>0</v>
      </c>
    </row>
    <row r="230" spans="1:8" x14ac:dyDescent="0.2">
      <c r="A230" s="2" t="s">
        <v>21</v>
      </c>
      <c r="B230" s="4">
        <v>2</v>
      </c>
      <c r="C230" s="5">
        <v>0.78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2">
      <c r="A231" s="2" t="s">
        <v>22</v>
      </c>
      <c r="B231" s="4">
        <v>5</v>
      </c>
      <c r="C231" s="5">
        <v>1.95</v>
      </c>
      <c r="D231" s="4">
        <v>0</v>
      </c>
      <c r="E231" s="5">
        <v>0</v>
      </c>
      <c r="F231" s="4">
        <v>4</v>
      </c>
      <c r="G231" s="5">
        <v>3.85</v>
      </c>
      <c r="H231" s="4">
        <v>1</v>
      </c>
    </row>
    <row r="232" spans="1:8" x14ac:dyDescent="0.2">
      <c r="A232" s="2" t="s">
        <v>23</v>
      </c>
      <c r="B232" s="4">
        <v>3</v>
      </c>
      <c r="C232" s="5">
        <v>1.17</v>
      </c>
      <c r="D232" s="4">
        <v>0</v>
      </c>
      <c r="E232" s="5">
        <v>0</v>
      </c>
      <c r="F232" s="4">
        <v>3</v>
      </c>
      <c r="G232" s="5">
        <v>2.88</v>
      </c>
      <c r="H232" s="4">
        <v>0</v>
      </c>
    </row>
    <row r="233" spans="1:8" x14ac:dyDescent="0.2">
      <c r="A233" s="2" t="s">
        <v>24</v>
      </c>
      <c r="B233" s="4">
        <v>44</v>
      </c>
      <c r="C233" s="5">
        <v>17.190000000000001</v>
      </c>
      <c r="D233" s="4">
        <v>28</v>
      </c>
      <c r="E233" s="5">
        <v>20.29</v>
      </c>
      <c r="F233" s="4">
        <v>16</v>
      </c>
      <c r="G233" s="5">
        <v>15.38</v>
      </c>
      <c r="H233" s="4">
        <v>0</v>
      </c>
    </row>
    <row r="234" spans="1:8" x14ac:dyDescent="0.2">
      <c r="A234" s="2" t="s">
        <v>25</v>
      </c>
      <c r="B234" s="4">
        <v>1</v>
      </c>
      <c r="C234" s="5">
        <v>0.39</v>
      </c>
      <c r="D234" s="4">
        <v>0</v>
      </c>
      <c r="E234" s="5">
        <v>0</v>
      </c>
      <c r="F234" s="4">
        <v>1</v>
      </c>
      <c r="G234" s="5">
        <v>0.96</v>
      </c>
      <c r="H234" s="4">
        <v>0</v>
      </c>
    </row>
    <row r="235" spans="1:8" x14ac:dyDescent="0.2">
      <c r="A235" s="2" t="s">
        <v>26</v>
      </c>
      <c r="B235" s="4">
        <v>8</v>
      </c>
      <c r="C235" s="5">
        <v>3.13</v>
      </c>
      <c r="D235" s="4">
        <v>1</v>
      </c>
      <c r="E235" s="5">
        <v>0.72</v>
      </c>
      <c r="F235" s="4">
        <v>6</v>
      </c>
      <c r="G235" s="5">
        <v>5.77</v>
      </c>
      <c r="H235" s="4">
        <v>0</v>
      </c>
    </row>
    <row r="236" spans="1:8" x14ac:dyDescent="0.2">
      <c r="A236" s="2" t="s">
        <v>27</v>
      </c>
      <c r="B236" s="4">
        <v>8</v>
      </c>
      <c r="C236" s="5">
        <v>3.13</v>
      </c>
      <c r="D236" s="4">
        <v>5</v>
      </c>
      <c r="E236" s="5">
        <v>3.62</v>
      </c>
      <c r="F236" s="4">
        <v>3</v>
      </c>
      <c r="G236" s="5">
        <v>2.88</v>
      </c>
      <c r="H236" s="4">
        <v>0</v>
      </c>
    </row>
    <row r="237" spans="1:8" x14ac:dyDescent="0.2">
      <c r="A237" s="2" t="s">
        <v>28</v>
      </c>
      <c r="B237" s="4">
        <v>61</v>
      </c>
      <c r="C237" s="5">
        <v>23.83</v>
      </c>
      <c r="D237" s="4">
        <v>49</v>
      </c>
      <c r="E237" s="5">
        <v>35.51</v>
      </c>
      <c r="F237" s="4">
        <v>11</v>
      </c>
      <c r="G237" s="5">
        <v>10.58</v>
      </c>
      <c r="H237" s="4">
        <v>0</v>
      </c>
    </row>
    <row r="238" spans="1:8" x14ac:dyDescent="0.2">
      <c r="A238" s="2" t="s">
        <v>29</v>
      </c>
      <c r="B238" s="4">
        <v>29</v>
      </c>
      <c r="C238" s="5">
        <v>11.33</v>
      </c>
      <c r="D238" s="4">
        <v>27</v>
      </c>
      <c r="E238" s="5">
        <v>19.57</v>
      </c>
      <c r="F238" s="4">
        <v>2</v>
      </c>
      <c r="G238" s="5">
        <v>1.92</v>
      </c>
      <c r="H238" s="4">
        <v>0</v>
      </c>
    </row>
    <row r="239" spans="1:8" x14ac:dyDescent="0.2">
      <c r="A239" s="2" t="s">
        <v>30</v>
      </c>
      <c r="B239" s="4">
        <v>9</v>
      </c>
      <c r="C239" s="5">
        <v>3.52</v>
      </c>
      <c r="D239" s="4">
        <v>2</v>
      </c>
      <c r="E239" s="5">
        <v>1.45</v>
      </c>
      <c r="F239" s="4">
        <v>0</v>
      </c>
      <c r="G239" s="5">
        <v>0</v>
      </c>
      <c r="H239" s="4">
        <v>0</v>
      </c>
    </row>
    <row r="240" spans="1:8" x14ac:dyDescent="0.2">
      <c r="A240" s="2" t="s">
        <v>31</v>
      </c>
      <c r="B240" s="4">
        <v>5</v>
      </c>
      <c r="C240" s="5">
        <v>1.95</v>
      </c>
      <c r="D240" s="4">
        <v>4</v>
      </c>
      <c r="E240" s="5">
        <v>2.9</v>
      </c>
      <c r="F240" s="4">
        <v>1</v>
      </c>
      <c r="G240" s="5">
        <v>0.96</v>
      </c>
      <c r="H240" s="4">
        <v>0</v>
      </c>
    </row>
    <row r="241" spans="1:8" x14ac:dyDescent="0.2">
      <c r="A241" s="2" t="s">
        <v>32</v>
      </c>
      <c r="B241" s="4">
        <v>13</v>
      </c>
      <c r="C241" s="5">
        <v>5.08</v>
      </c>
      <c r="D241" s="4">
        <v>3</v>
      </c>
      <c r="E241" s="5">
        <v>2.17</v>
      </c>
      <c r="F241" s="4">
        <v>8</v>
      </c>
      <c r="G241" s="5">
        <v>7.69</v>
      </c>
      <c r="H241" s="4">
        <v>0</v>
      </c>
    </row>
    <row r="242" spans="1:8" x14ac:dyDescent="0.2">
      <c r="A242" s="1" t="s">
        <v>15</v>
      </c>
      <c r="B242" s="4">
        <v>290</v>
      </c>
      <c r="C242" s="5">
        <v>100</v>
      </c>
      <c r="D242" s="4">
        <v>165</v>
      </c>
      <c r="E242" s="5">
        <v>99.999999999999986</v>
      </c>
      <c r="F242" s="4">
        <v>111</v>
      </c>
      <c r="G242" s="5">
        <v>100.00999999999999</v>
      </c>
      <c r="H242" s="4">
        <v>3</v>
      </c>
    </row>
    <row r="243" spans="1:8" x14ac:dyDescent="0.2">
      <c r="A243" s="2" t="s">
        <v>18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19</v>
      </c>
      <c r="B244" s="4">
        <v>53</v>
      </c>
      <c r="C244" s="5">
        <v>18.28</v>
      </c>
      <c r="D244" s="4">
        <v>14</v>
      </c>
      <c r="E244" s="5">
        <v>8.48</v>
      </c>
      <c r="F244" s="4">
        <v>39</v>
      </c>
      <c r="G244" s="5">
        <v>35.14</v>
      </c>
      <c r="H244" s="4">
        <v>0</v>
      </c>
    </row>
    <row r="245" spans="1:8" x14ac:dyDescent="0.2">
      <c r="A245" s="2" t="s">
        <v>20</v>
      </c>
      <c r="B245" s="4">
        <v>15</v>
      </c>
      <c r="C245" s="5">
        <v>5.17</v>
      </c>
      <c r="D245" s="4">
        <v>8</v>
      </c>
      <c r="E245" s="5">
        <v>4.8499999999999996</v>
      </c>
      <c r="F245" s="4">
        <v>7</v>
      </c>
      <c r="G245" s="5">
        <v>6.31</v>
      </c>
      <c r="H245" s="4">
        <v>0</v>
      </c>
    </row>
    <row r="246" spans="1:8" x14ac:dyDescent="0.2">
      <c r="A246" s="2" t="s">
        <v>21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2">
      <c r="A247" s="2" t="s">
        <v>22</v>
      </c>
      <c r="B247" s="4">
        <v>1</v>
      </c>
      <c r="C247" s="5">
        <v>0.34</v>
      </c>
      <c r="D247" s="4">
        <v>0</v>
      </c>
      <c r="E247" s="5">
        <v>0</v>
      </c>
      <c r="F247" s="4">
        <v>0</v>
      </c>
      <c r="G247" s="5">
        <v>0</v>
      </c>
      <c r="H247" s="4">
        <v>1</v>
      </c>
    </row>
    <row r="248" spans="1:8" x14ac:dyDescent="0.2">
      <c r="A248" s="2" t="s">
        <v>23</v>
      </c>
      <c r="B248" s="4">
        <v>5</v>
      </c>
      <c r="C248" s="5">
        <v>1.72</v>
      </c>
      <c r="D248" s="4">
        <v>0</v>
      </c>
      <c r="E248" s="5">
        <v>0</v>
      </c>
      <c r="F248" s="4">
        <v>5</v>
      </c>
      <c r="G248" s="5">
        <v>4.5</v>
      </c>
      <c r="H248" s="4">
        <v>0</v>
      </c>
    </row>
    <row r="249" spans="1:8" x14ac:dyDescent="0.2">
      <c r="A249" s="2" t="s">
        <v>24</v>
      </c>
      <c r="B249" s="4">
        <v>48</v>
      </c>
      <c r="C249" s="5">
        <v>16.55</v>
      </c>
      <c r="D249" s="4">
        <v>29</v>
      </c>
      <c r="E249" s="5">
        <v>17.579999999999998</v>
      </c>
      <c r="F249" s="4">
        <v>19</v>
      </c>
      <c r="G249" s="5">
        <v>17.12</v>
      </c>
      <c r="H249" s="4">
        <v>0</v>
      </c>
    </row>
    <row r="250" spans="1:8" x14ac:dyDescent="0.2">
      <c r="A250" s="2" t="s">
        <v>25</v>
      </c>
      <c r="B250" s="4">
        <v>0</v>
      </c>
      <c r="C250" s="5">
        <v>0</v>
      </c>
      <c r="D250" s="4">
        <v>0</v>
      </c>
      <c r="E250" s="5">
        <v>0</v>
      </c>
      <c r="F250" s="4">
        <v>0</v>
      </c>
      <c r="G250" s="5">
        <v>0</v>
      </c>
      <c r="H250" s="4">
        <v>0</v>
      </c>
    </row>
    <row r="251" spans="1:8" x14ac:dyDescent="0.2">
      <c r="A251" s="2" t="s">
        <v>26</v>
      </c>
      <c r="B251" s="4">
        <v>10</v>
      </c>
      <c r="C251" s="5">
        <v>3.45</v>
      </c>
      <c r="D251" s="4">
        <v>2</v>
      </c>
      <c r="E251" s="5">
        <v>1.21</v>
      </c>
      <c r="F251" s="4">
        <v>8</v>
      </c>
      <c r="G251" s="5">
        <v>7.21</v>
      </c>
      <c r="H251" s="4">
        <v>0</v>
      </c>
    </row>
    <row r="252" spans="1:8" x14ac:dyDescent="0.2">
      <c r="A252" s="2" t="s">
        <v>27</v>
      </c>
      <c r="B252" s="4">
        <v>10</v>
      </c>
      <c r="C252" s="5">
        <v>3.45</v>
      </c>
      <c r="D252" s="4">
        <v>3</v>
      </c>
      <c r="E252" s="5">
        <v>1.82</v>
      </c>
      <c r="F252" s="4">
        <v>7</v>
      </c>
      <c r="G252" s="5">
        <v>6.31</v>
      </c>
      <c r="H252" s="4">
        <v>0</v>
      </c>
    </row>
    <row r="253" spans="1:8" x14ac:dyDescent="0.2">
      <c r="A253" s="2" t="s">
        <v>28</v>
      </c>
      <c r="B253" s="4">
        <v>82</v>
      </c>
      <c r="C253" s="5">
        <v>28.28</v>
      </c>
      <c r="D253" s="4">
        <v>70</v>
      </c>
      <c r="E253" s="5">
        <v>42.42</v>
      </c>
      <c r="F253" s="4">
        <v>11</v>
      </c>
      <c r="G253" s="5">
        <v>9.91</v>
      </c>
      <c r="H253" s="4">
        <v>1</v>
      </c>
    </row>
    <row r="254" spans="1:8" x14ac:dyDescent="0.2">
      <c r="A254" s="2" t="s">
        <v>29</v>
      </c>
      <c r="B254" s="4">
        <v>33</v>
      </c>
      <c r="C254" s="5">
        <v>11.38</v>
      </c>
      <c r="D254" s="4">
        <v>28</v>
      </c>
      <c r="E254" s="5">
        <v>16.97</v>
      </c>
      <c r="F254" s="4">
        <v>4</v>
      </c>
      <c r="G254" s="5">
        <v>3.6</v>
      </c>
      <c r="H254" s="4">
        <v>1</v>
      </c>
    </row>
    <row r="255" spans="1:8" x14ac:dyDescent="0.2">
      <c r="A255" s="2" t="s">
        <v>30</v>
      </c>
      <c r="B255" s="4">
        <v>14</v>
      </c>
      <c r="C255" s="5">
        <v>4.83</v>
      </c>
      <c r="D255" s="4">
        <v>7</v>
      </c>
      <c r="E255" s="5">
        <v>4.24</v>
      </c>
      <c r="F255" s="4">
        <v>1</v>
      </c>
      <c r="G255" s="5">
        <v>0.9</v>
      </c>
      <c r="H255" s="4">
        <v>0</v>
      </c>
    </row>
    <row r="256" spans="1:8" x14ac:dyDescent="0.2">
      <c r="A256" s="2" t="s">
        <v>31</v>
      </c>
      <c r="B256" s="4">
        <v>9</v>
      </c>
      <c r="C256" s="5">
        <v>3.1</v>
      </c>
      <c r="D256" s="4">
        <v>3</v>
      </c>
      <c r="E256" s="5">
        <v>1.82</v>
      </c>
      <c r="F256" s="4">
        <v>2</v>
      </c>
      <c r="G256" s="5">
        <v>1.8</v>
      </c>
      <c r="H256" s="4">
        <v>0</v>
      </c>
    </row>
    <row r="257" spans="1:8" x14ac:dyDescent="0.2">
      <c r="A257" s="2" t="s">
        <v>32</v>
      </c>
      <c r="B257" s="4">
        <v>10</v>
      </c>
      <c r="C257" s="5">
        <v>3.45</v>
      </c>
      <c r="D257" s="4">
        <v>1</v>
      </c>
      <c r="E257" s="5">
        <v>0.61</v>
      </c>
      <c r="F257" s="4">
        <v>8</v>
      </c>
      <c r="G257" s="5">
        <v>7.21</v>
      </c>
      <c r="H257" s="4">
        <v>0</v>
      </c>
    </row>
    <row r="258" spans="1:8" x14ac:dyDescent="0.2">
      <c r="A258" s="1" t="s">
        <v>16</v>
      </c>
      <c r="B258" s="4">
        <v>258</v>
      </c>
      <c r="C258" s="5">
        <v>100</v>
      </c>
      <c r="D258" s="4">
        <v>135</v>
      </c>
      <c r="E258" s="5">
        <v>99.999999999999986</v>
      </c>
      <c r="F258" s="4">
        <v>111</v>
      </c>
      <c r="G258" s="5">
        <v>99.999999999999986</v>
      </c>
      <c r="H258" s="4">
        <v>3</v>
      </c>
    </row>
    <row r="259" spans="1:8" x14ac:dyDescent="0.2">
      <c r="A259" s="2" t="s">
        <v>18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19</v>
      </c>
      <c r="B260" s="4">
        <v>62</v>
      </c>
      <c r="C260" s="5">
        <v>24.03</v>
      </c>
      <c r="D260" s="4">
        <v>21</v>
      </c>
      <c r="E260" s="5">
        <v>15.56</v>
      </c>
      <c r="F260" s="4">
        <v>41</v>
      </c>
      <c r="G260" s="5">
        <v>36.94</v>
      </c>
      <c r="H260" s="4">
        <v>0</v>
      </c>
    </row>
    <row r="261" spans="1:8" x14ac:dyDescent="0.2">
      <c r="A261" s="2" t="s">
        <v>20</v>
      </c>
      <c r="B261" s="4">
        <v>17</v>
      </c>
      <c r="C261" s="5">
        <v>6.59</v>
      </c>
      <c r="D261" s="4">
        <v>4</v>
      </c>
      <c r="E261" s="5">
        <v>2.96</v>
      </c>
      <c r="F261" s="4">
        <v>11</v>
      </c>
      <c r="G261" s="5">
        <v>9.91</v>
      </c>
      <c r="H261" s="4">
        <v>2</v>
      </c>
    </row>
    <row r="262" spans="1:8" x14ac:dyDescent="0.2">
      <c r="A262" s="2" t="s">
        <v>21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2">
      <c r="A263" s="2" t="s">
        <v>22</v>
      </c>
      <c r="B263" s="4">
        <v>0</v>
      </c>
      <c r="C263" s="5">
        <v>0</v>
      </c>
      <c r="D263" s="4">
        <v>0</v>
      </c>
      <c r="E263" s="5">
        <v>0</v>
      </c>
      <c r="F263" s="4">
        <v>0</v>
      </c>
      <c r="G263" s="5">
        <v>0</v>
      </c>
      <c r="H263" s="4">
        <v>0</v>
      </c>
    </row>
    <row r="264" spans="1:8" x14ac:dyDescent="0.2">
      <c r="A264" s="2" t="s">
        <v>23</v>
      </c>
      <c r="B264" s="4">
        <v>2</v>
      </c>
      <c r="C264" s="5">
        <v>0.78</v>
      </c>
      <c r="D264" s="4">
        <v>1</v>
      </c>
      <c r="E264" s="5">
        <v>0.74</v>
      </c>
      <c r="F264" s="4">
        <v>1</v>
      </c>
      <c r="G264" s="5">
        <v>0.9</v>
      </c>
      <c r="H264" s="4">
        <v>0</v>
      </c>
    </row>
    <row r="265" spans="1:8" x14ac:dyDescent="0.2">
      <c r="A265" s="2" t="s">
        <v>24</v>
      </c>
      <c r="B265" s="4">
        <v>40</v>
      </c>
      <c r="C265" s="5">
        <v>15.5</v>
      </c>
      <c r="D265" s="4">
        <v>18</v>
      </c>
      <c r="E265" s="5">
        <v>13.33</v>
      </c>
      <c r="F265" s="4">
        <v>22</v>
      </c>
      <c r="G265" s="5">
        <v>19.82</v>
      </c>
      <c r="H265" s="4">
        <v>0</v>
      </c>
    </row>
    <row r="266" spans="1:8" x14ac:dyDescent="0.2">
      <c r="A266" s="2" t="s">
        <v>25</v>
      </c>
      <c r="B266" s="4">
        <v>0</v>
      </c>
      <c r="C266" s="5">
        <v>0</v>
      </c>
      <c r="D266" s="4">
        <v>0</v>
      </c>
      <c r="E266" s="5">
        <v>0</v>
      </c>
      <c r="F266" s="4">
        <v>0</v>
      </c>
      <c r="G266" s="5">
        <v>0</v>
      </c>
      <c r="H266" s="4">
        <v>0</v>
      </c>
    </row>
    <row r="267" spans="1:8" x14ac:dyDescent="0.2">
      <c r="A267" s="2" t="s">
        <v>26</v>
      </c>
      <c r="B267" s="4">
        <v>10</v>
      </c>
      <c r="C267" s="5">
        <v>3.88</v>
      </c>
      <c r="D267" s="4">
        <v>1</v>
      </c>
      <c r="E267" s="5">
        <v>0.74</v>
      </c>
      <c r="F267" s="4">
        <v>9</v>
      </c>
      <c r="G267" s="5">
        <v>8.11</v>
      </c>
      <c r="H267" s="4">
        <v>0</v>
      </c>
    </row>
    <row r="268" spans="1:8" x14ac:dyDescent="0.2">
      <c r="A268" s="2" t="s">
        <v>27</v>
      </c>
      <c r="B268" s="4">
        <v>4</v>
      </c>
      <c r="C268" s="5">
        <v>1.55</v>
      </c>
      <c r="D268" s="4">
        <v>1</v>
      </c>
      <c r="E268" s="5">
        <v>0.74</v>
      </c>
      <c r="F268" s="4">
        <v>3</v>
      </c>
      <c r="G268" s="5">
        <v>2.7</v>
      </c>
      <c r="H268" s="4">
        <v>0</v>
      </c>
    </row>
    <row r="269" spans="1:8" x14ac:dyDescent="0.2">
      <c r="A269" s="2" t="s">
        <v>28</v>
      </c>
      <c r="B269" s="4">
        <v>58</v>
      </c>
      <c r="C269" s="5">
        <v>22.48</v>
      </c>
      <c r="D269" s="4">
        <v>48</v>
      </c>
      <c r="E269" s="5">
        <v>35.56</v>
      </c>
      <c r="F269" s="4">
        <v>9</v>
      </c>
      <c r="G269" s="5">
        <v>8.11</v>
      </c>
      <c r="H269" s="4">
        <v>1</v>
      </c>
    </row>
    <row r="270" spans="1:8" x14ac:dyDescent="0.2">
      <c r="A270" s="2" t="s">
        <v>29</v>
      </c>
      <c r="B270" s="4">
        <v>34</v>
      </c>
      <c r="C270" s="5">
        <v>13.18</v>
      </c>
      <c r="D270" s="4">
        <v>30</v>
      </c>
      <c r="E270" s="5">
        <v>22.22</v>
      </c>
      <c r="F270" s="4">
        <v>4</v>
      </c>
      <c r="G270" s="5">
        <v>3.6</v>
      </c>
      <c r="H270" s="4">
        <v>0</v>
      </c>
    </row>
    <row r="271" spans="1:8" x14ac:dyDescent="0.2">
      <c r="A271" s="2" t="s">
        <v>30</v>
      </c>
      <c r="B271" s="4">
        <v>15</v>
      </c>
      <c r="C271" s="5">
        <v>5.81</v>
      </c>
      <c r="D271" s="4">
        <v>7</v>
      </c>
      <c r="E271" s="5">
        <v>5.19</v>
      </c>
      <c r="F271" s="4">
        <v>2</v>
      </c>
      <c r="G271" s="5">
        <v>1.8</v>
      </c>
      <c r="H271" s="4">
        <v>0</v>
      </c>
    </row>
    <row r="272" spans="1:8" x14ac:dyDescent="0.2">
      <c r="A272" s="2" t="s">
        <v>31</v>
      </c>
      <c r="B272" s="4">
        <v>8</v>
      </c>
      <c r="C272" s="5">
        <v>3.1</v>
      </c>
      <c r="D272" s="4">
        <v>3</v>
      </c>
      <c r="E272" s="5">
        <v>2.2200000000000002</v>
      </c>
      <c r="F272" s="4">
        <v>2</v>
      </c>
      <c r="G272" s="5">
        <v>1.8</v>
      </c>
      <c r="H272" s="4">
        <v>0</v>
      </c>
    </row>
    <row r="273" spans="1:8" x14ac:dyDescent="0.2">
      <c r="A273" s="2" t="s">
        <v>32</v>
      </c>
      <c r="B273" s="4">
        <v>8</v>
      </c>
      <c r="C273" s="5">
        <v>3.1</v>
      </c>
      <c r="D273" s="4">
        <v>1</v>
      </c>
      <c r="E273" s="5">
        <v>0.74</v>
      </c>
      <c r="F273" s="4">
        <v>7</v>
      </c>
      <c r="G273" s="5">
        <v>6.31</v>
      </c>
      <c r="H273" s="4">
        <v>0</v>
      </c>
    </row>
    <row r="274" spans="1:8" x14ac:dyDescent="0.2">
      <c r="A274" s="1" t="s">
        <v>17</v>
      </c>
      <c r="B274" s="4">
        <v>451</v>
      </c>
      <c r="C274" s="5">
        <v>100</v>
      </c>
      <c r="D274" s="4">
        <v>298</v>
      </c>
      <c r="E274" s="5">
        <v>100.00000000000001</v>
      </c>
      <c r="F274" s="4">
        <v>139</v>
      </c>
      <c r="G274" s="5">
        <v>100.00999999999998</v>
      </c>
      <c r="H274" s="4">
        <v>0</v>
      </c>
    </row>
    <row r="275" spans="1:8" x14ac:dyDescent="0.2">
      <c r="A275" s="2" t="s">
        <v>18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19</v>
      </c>
      <c r="B276" s="4">
        <v>82</v>
      </c>
      <c r="C276" s="5">
        <v>18.18</v>
      </c>
      <c r="D276" s="4">
        <v>52</v>
      </c>
      <c r="E276" s="5">
        <v>17.45</v>
      </c>
      <c r="F276" s="4">
        <v>30</v>
      </c>
      <c r="G276" s="5">
        <v>21.58</v>
      </c>
      <c r="H276" s="4">
        <v>0</v>
      </c>
    </row>
    <row r="277" spans="1:8" x14ac:dyDescent="0.2">
      <c r="A277" s="2" t="s">
        <v>20</v>
      </c>
      <c r="B277" s="4">
        <v>34</v>
      </c>
      <c r="C277" s="5">
        <v>7.54</v>
      </c>
      <c r="D277" s="4">
        <v>13</v>
      </c>
      <c r="E277" s="5">
        <v>4.3600000000000003</v>
      </c>
      <c r="F277" s="4">
        <v>21</v>
      </c>
      <c r="G277" s="5">
        <v>15.11</v>
      </c>
      <c r="H277" s="4">
        <v>0</v>
      </c>
    </row>
    <row r="278" spans="1:8" x14ac:dyDescent="0.2">
      <c r="A278" s="2" t="s">
        <v>21</v>
      </c>
      <c r="B278" s="4">
        <v>2</v>
      </c>
      <c r="C278" s="5">
        <v>0.44</v>
      </c>
      <c r="D278" s="4">
        <v>0</v>
      </c>
      <c r="E278" s="5">
        <v>0</v>
      </c>
      <c r="F278" s="4">
        <v>1</v>
      </c>
      <c r="G278" s="5">
        <v>0.72</v>
      </c>
      <c r="H278" s="4">
        <v>0</v>
      </c>
    </row>
    <row r="279" spans="1:8" x14ac:dyDescent="0.2">
      <c r="A279" s="2" t="s">
        <v>22</v>
      </c>
      <c r="B279" s="4">
        <v>2</v>
      </c>
      <c r="C279" s="5">
        <v>0.44</v>
      </c>
      <c r="D279" s="4">
        <v>1</v>
      </c>
      <c r="E279" s="5">
        <v>0.34</v>
      </c>
      <c r="F279" s="4">
        <v>1</v>
      </c>
      <c r="G279" s="5">
        <v>0.72</v>
      </c>
      <c r="H279" s="4">
        <v>0</v>
      </c>
    </row>
    <row r="280" spans="1:8" x14ac:dyDescent="0.2">
      <c r="A280" s="2" t="s">
        <v>23</v>
      </c>
      <c r="B280" s="4">
        <v>3</v>
      </c>
      <c r="C280" s="5">
        <v>0.67</v>
      </c>
      <c r="D280" s="4">
        <v>0</v>
      </c>
      <c r="E280" s="5">
        <v>0</v>
      </c>
      <c r="F280" s="4">
        <v>3</v>
      </c>
      <c r="G280" s="5">
        <v>2.16</v>
      </c>
      <c r="H280" s="4">
        <v>0</v>
      </c>
    </row>
    <row r="281" spans="1:8" x14ac:dyDescent="0.2">
      <c r="A281" s="2" t="s">
        <v>24</v>
      </c>
      <c r="B281" s="4">
        <v>111</v>
      </c>
      <c r="C281" s="5">
        <v>24.61</v>
      </c>
      <c r="D281" s="4">
        <v>75</v>
      </c>
      <c r="E281" s="5">
        <v>25.17</v>
      </c>
      <c r="F281" s="4">
        <v>36</v>
      </c>
      <c r="G281" s="5">
        <v>25.9</v>
      </c>
      <c r="H281" s="4">
        <v>0</v>
      </c>
    </row>
    <row r="282" spans="1:8" x14ac:dyDescent="0.2">
      <c r="A282" s="2" t="s">
        <v>25</v>
      </c>
      <c r="B282" s="4">
        <v>3</v>
      </c>
      <c r="C282" s="5">
        <v>0.67</v>
      </c>
      <c r="D282" s="4">
        <v>0</v>
      </c>
      <c r="E282" s="5">
        <v>0</v>
      </c>
      <c r="F282" s="4">
        <v>3</v>
      </c>
      <c r="G282" s="5">
        <v>2.16</v>
      </c>
      <c r="H282" s="4">
        <v>0</v>
      </c>
    </row>
    <row r="283" spans="1:8" x14ac:dyDescent="0.2">
      <c r="A283" s="2" t="s">
        <v>26</v>
      </c>
      <c r="B283" s="4">
        <v>7</v>
      </c>
      <c r="C283" s="5">
        <v>1.55</v>
      </c>
      <c r="D283" s="4">
        <v>0</v>
      </c>
      <c r="E283" s="5">
        <v>0</v>
      </c>
      <c r="F283" s="4">
        <v>7</v>
      </c>
      <c r="G283" s="5">
        <v>5.04</v>
      </c>
      <c r="H283" s="4">
        <v>0</v>
      </c>
    </row>
    <row r="284" spans="1:8" x14ac:dyDescent="0.2">
      <c r="A284" s="2" t="s">
        <v>27</v>
      </c>
      <c r="B284" s="4">
        <v>17</v>
      </c>
      <c r="C284" s="5">
        <v>3.77</v>
      </c>
      <c r="D284" s="4">
        <v>12</v>
      </c>
      <c r="E284" s="5">
        <v>4.03</v>
      </c>
      <c r="F284" s="4">
        <v>5</v>
      </c>
      <c r="G284" s="5">
        <v>3.6</v>
      </c>
      <c r="H284" s="4">
        <v>0</v>
      </c>
    </row>
    <row r="285" spans="1:8" x14ac:dyDescent="0.2">
      <c r="A285" s="2" t="s">
        <v>28</v>
      </c>
      <c r="B285" s="4">
        <v>98</v>
      </c>
      <c r="C285" s="5">
        <v>21.73</v>
      </c>
      <c r="D285" s="4">
        <v>85</v>
      </c>
      <c r="E285" s="5">
        <v>28.52</v>
      </c>
      <c r="F285" s="4">
        <v>12</v>
      </c>
      <c r="G285" s="5">
        <v>8.6300000000000008</v>
      </c>
      <c r="H285" s="4">
        <v>0</v>
      </c>
    </row>
    <row r="286" spans="1:8" x14ac:dyDescent="0.2">
      <c r="A286" s="2" t="s">
        <v>29</v>
      </c>
      <c r="B286" s="4">
        <v>52</v>
      </c>
      <c r="C286" s="5">
        <v>11.53</v>
      </c>
      <c r="D286" s="4">
        <v>41</v>
      </c>
      <c r="E286" s="5">
        <v>13.76</v>
      </c>
      <c r="F286" s="4">
        <v>11</v>
      </c>
      <c r="G286" s="5">
        <v>7.91</v>
      </c>
      <c r="H286" s="4">
        <v>0</v>
      </c>
    </row>
    <row r="287" spans="1:8" x14ac:dyDescent="0.2">
      <c r="A287" s="2" t="s">
        <v>30</v>
      </c>
      <c r="B287" s="4">
        <v>19</v>
      </c>
      <c r="C287" s="5">
        <v>4.21</v>
      </c>
      <c r="D287" s="4">
        <v>7</v>
      </c>
      <c r="E287" s="5">
        <v>2.35</v>
      </c>
      <c r="F287" s="4">
        <v>2</v>
      </c>
      <c r="G287" s="5">
        <v>1.44</v>
      </c>
      <c r="H287" s="4">
        <v>0</v>
      </c>
    </row>
    <row r="288" spans="1:8" x14ac:dyDescent="0.2">
      <c r="A288" s="2" t="s">
        <v>31</v>
      </c>
      <c r="B288" s="4">
        <v>9</v>
      </c>
      <c r="C288" s="5">
        <v>2</v>
      </c>
      <c r="D288" s="4">
        <v>6</v>
      </c>
      <c r="E288" s="5">
        <v>2.0099999999999998</v>
      </c>
      <c r="F288" s="4">
        <v>3</v>
      </c>
      <c r="G288" s="5">
        <v>2.16</v>
      </c>
      <c r="H288" s="4">
        <v>0</v>
      </c>
    </row>
    <row r="289" spans="1:8" x14ac:dyDescent="0.2">
      <c r="A289" s="2" t="s">
        <v>32</v>
      </c>
      <c r="B289" s="4">
        <v>12</v>
      </c>
      <c r="C289" s="5">
        <v>2.66</v>
      </c>
      <c r="D289" s="4">
        <v>6</v>
      </c>
      <c r="E289" s="5">
        <v>2.0099999999999998</v>
      </c>
      <c r="F289" s="4">
        <v>4</v>
      </c>
      <c r="G289" s="5">
        <v>2.88</v>
      </c>
      <c r="H289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F4223-0349-474D-BFC0-259C073B4F07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181</v>
      </c>
    </row>
    <row r="4" spans="2:9" ht="33" customHeight="1" x14ac:dyDescent="0.2">
      <c r="B4" t="s">
        <v>162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53</v>
      </c>
      <c r="D6" s="8">
        <v>18.28</v>
      </c>
      <c r="E6" s="12">
        <v>14</v>
      </c>
      <c r="F6" s="8">
        <v>8.48</v>
      </c>
      <c r="G6" s="12">
        <v>39</v>
      </c>
      <c r="H6" s="8">
        <v>35.14</v>
      </c>
      <c r="I6" s="12">
        <v>0</v>
      </c>
    </row>
    <row r="7" spans="2:9" ht="15" customHeight="1" x14ac:dyDescent="0.2">
      <c r="B7" t="s">
        <v>20</v>
      </c>
      <c r="C7" s="12">
        <v>15</v>
      </c>
      <c r="D7" s="8">
        <v>5.17</v>
      </c>
      <c r="E7" s="12">
        <v>8</v>
      </c>
      <c r="F7" s="8">
        <v>4.8499999999999996</v>
      </c>
      <c r="G7" s="12">
        <v>7</v>
      </c>
      <c r="H7" s="8">
        <v>6.31</v>
      </c>
      <c r="I7" s="12">
        <v>0</v>
      </c>
    </row>
    <row r="8" spans="2:9" ht="15" customHeight="1" x14ac:dyDescent="0.2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22</v>
      </c>
      <c r="C9" s="12">
        <v>1</v>
      </c>
      <c r="D9" s="8">
        <v>0.34</v>
      </c>
      <c r="E9" s="12">
        <v>0</v>
      </c>
      <c r="F9" s="8">
        <v>0</v>
      </c>
      <c r="G9" s="12">
        <v>0</v>
      </c>
      <c r="H9" s="8">
        <v>0</v>
      </c>
      <c r="I9" s="12">
        <v>1</v>
      </c>
    </row>
    <row r="10" spans="2:9" ht="15" customHeight="1" x14ac:dyDescent="0.2">
      <c r="B10" t="s">
        <v>23</v>
      </c>
      <c r="C10" s="12">
        <v>5</v>
      </c>
      <c r="D10" s="8">
        <v>1.72</v>
      </c>
      <c r="E10" s="12">
        <v>0</v>
      </c>
      <c r="F10" s="8">
        <v>0</v>
      </c>
      <c r="G10" s="12">
        <v>5</v>
      </c>
      <c r="H10" s="8">
        <v>4.5</v>
      </c>
      <c r="I10" s="12">
        <v>0</v>
      </c>
    </row>
    <row r="11" spans="2:9" ht="15" customHeight="1" x14ac:dyDescent="0.2">
      <c r="B11" t="s">
        <v>24</v>
      </c>
      <c r="C11" s="12">
        <v>48</v>
      </c>
      <c r="D11" s="8">
        <v>16.55</v>
      </c>
      <c r="E11" s="12">
        <v>29</v>
      </c>
      <c r="F11" s="8">
        <v>17.579999999999998</v>
      </c>
      <c r="G11" s="12">
        <v>19</v>
      </c>
      <c r="H11" s="8">
        <v>17.12</v>
      </c>
      <c r="I11" s="12">
        <v>0</v>
      </c>
    </row>
    <row r="12" spans="2:9" ht="15" customHeight="1" x14ac:dyDescent="0.2">
      <c r="B12" t="s">
        <v>25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26</v>
      </c>
      <c r="C13" s="12">
        <v>10</v>
      </c>
      <c r="D13" s="8">
        <v>3.45</v>
      </c>
      <c r="E13" s="12">
        <v>2</v>
      </c>
      <c r="F13" s="8">
        <v>1.21</v>
      </c>
      <c r="G13" s="12">
        <v>8</v>
      </c>
      <c r="H13" s="8">
        <v>7.21</v>
      </c>
      <c r="I13" s="12">
        <v>0</v>
      </c>
    </row>
    <row r="14" spans="2:9" ht="15" customHeight="1" x14ac:dyDescent="0.2">
      <c r="B14" t="s">
        <v>27</v>
      </c>
      <c r="C14" s="12">
        <v>10</v>
      </c>
      <c r="D14" s="8">
        <v>3.45</v>
      </c>
      <c r="E14" s="12">
        <v>3</v>
      </c>
      <c r="F14" s="8">
        <v>1.82</v>
      </c>
      <c r="G14" s="12">
        <v>7</v>
      </c>
      <c r="H14" s="8">
        <v>6.31</v>
      </c>
      <c r="I14" s="12">
        <v>0</v>
      </c>
    </row>
    <row r="15" spans="2:9" ht="15" customHeight="1" x14ac:dyDescent="0.2">
      <c r="B15" t="s">
        <v>28</v>
      </c>
      <c r="C15" s="12">
        <v>82</v>
      </c>
      <c r="D15" s="8">
        <v>28.28</v>
      </c>
      <c r="E15" s="12">
        <v>70</v>
      </c>
      <c r="F15" s="8">
        <v>42.42</v>
      </c>
      <c r="G15" s="12">
        <v>11</v>
      </c>
      <c r="H15" s="8">
        <v>9.91</v>
      </c>
      <c r="I15" s="12">
        <v>1</v>
      </c>
    </row>
    <row r="16" spans="2:9" ht="15" customHeight="1" x14ac:dyDescent="0.2">
      <c r="B16" t="s">
        <v>29</v>
      </c>
      <c r="C16" s="12">
        <v>33</v>
      </c>
      <c r="D16" s="8">
        <v>11.38</v>
      </c>
      <c r="E16" s="12">
        <v>28</v>
      </c>
      <c r="F16" s="8">
        <v>16.97</v>
      </c>
      <c r="G16" s="12">
        <v>4</v>
      </c>
      <c r="H16" s="8">
        <v>3.6</v>
      </c>
      <c r="I16" s="12">
        <v>1</v>
      </c>
    </row>
    <row r="17" spans="2:9" ht="15" customHeight="1" x14ac:dyDescent="0.2">
      <c r="B17" t="s">
        <v>30</v>
      </c>
      <c r="C17" s="12">
        <v>14</v>
      </c>
      <c r="D17" s="8">
        <v>4.83</v>
      </c>
      <c r="E17" s="12">
        <v>7</v>
      </c>
      <c r="F17" s="8">
        <v>4.24</v>
      </c>
      <c r="G17" s="12">
        <v>1</v>
      </c>
      <c r="H17" s="8">
        <v>0.9</v>
      </c>
      <c r="I17" s="12">
        <v>0</v>
      </c>
    </row>
    <row r="18" spans="2:9" ht="15" customHeight="1" x14ac:dyDescent="0.2">
      <c r="B18" t="s">
        <v>31</v>
      </c>
      <c r="C18" s="12">
        <v>9</v>
      </c>
      <c r="D18" s="8">
        <v>3.1</v>
      </c>
      <c r="E18" s="12">
        <v>3</v>
      </c>
      <c r="F18" s="8">
        <v>1.82</v>
      </c>
      <c r="G18" s="12">
        <v>2</v>
      </c>
      <c r="H18" s="8">
        <v>1.8</v>
      </c>
      <c r="I18" s="12">
        <v>0</v>
      </c>
    </row>
    <row r="19" spans="2:9" ht="15" customHeight="1" x14ac:dyDescent="0.2">
      <c r="B19" t="s">
        <v>32</v>
      </c>
      <c r="C19" s="12">
        <v>10</v>
      </c>
      <c r="D19" s="8">
        <v>3.45</v>
      </c>
      <c r="E19" s="12">
        <v>1</v>
      </c>
      <c r="F19" s="8">
        <v>0.61</v>
      </c>
      <c r="G19" s="12">
        <v>8</v>
      </c>
      <c r="H19" s="8">
        <v>7.21</v>
      </c>
      <c r="I19" s="12">
        <v>0</v>
      </c>
    </row>
    <row r="20" spans="2:9" ht="15" customHeight="1" x14ac:dyDescent="0.2">
      <c r="B20" s="9" t="s">
        <v>163</v>
      </c>
      <c r="C20" s="12">
        <f>SUM(LTBL_18481[総数／事業所数])</f>
        <v>290</v>
      </c>
      <c r="E20" s="12">
        <f>SUBTOTAL(109,LTBL_18481[個人／事業所数])</f>
        <v>165</v>
      </c>
      <c r="G20" s="12">
        <f>SUBTOTAL(109,LTBL_18481[法人／事業所数])</f>
        <v>111</v>
      </c>
      <c r="I20" s="12">
        <f>SUBTOTAL(109,LTBL_18481[法人以外の団体／事業所数])</f>
        <v>3</v>
      </c>
    </row>
    <row r="21" spans="2:9" ht="15" customHeight="1" x14ac:dyDescent="0.2">
      <c r="E21" s="11">
        <f>LTBL_18481[[#Totals],[個人／事業所数]]/LTBL_18481[[#Totals],[総数／事業所数]]</f>
        <v>0.56896551724137934</v>
      </c>
      <c r="G21" s="11">
        <f>LTBL_18481[[#Totals],[法人／事業所数]]/LTBL_18481[[#Totals],[総数／事業所数]]</f>
        <v>0.38275862068965516</v>
      </c>
      <c r="I21" s="11">
        <f>LTBL_18481[[#Totals],[法人以外の団体／事業所数]]/LTBL_18481[[#Totals],[総数／事業所数]]</f>
        <v>1.0344827586206896E-2</v>
      </c>
    </row>
    <row r="23" spans="2:9" ht="33" customHeight="1" x14ac:dyDescent="0.2">
      <c r="B23" t="s">
        <v>164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55</v>
      </c>
      <c r="C24" s="12">
        <v>52</v>
      </c>
      <c r="D24" s="8">
        <v>17.93</v>
      </c>
      <c r="E24" s="12">
        <v>46</v>
      </c>
      <c r="F24" s="8">
        <v>27.88</v>
      </c>
      <c r="G24" s="12">
        <v>5</v>
      </c>
      <c r="H24" s="8">
        <v>4.5</v>
      </c>
      <c r="I24" s="12">
        <v>1</v>
      </c>
    </row>
    <row r="25" spans="2:9" ht="15" customHeight="1" x14ac:dyDescent="0.2">
      <c r="B25" t="s">
        <v>57</v>
      </c>
      <c r="C25" s="12">
        <v>28</v>
      </c>
      <c r="D25" s="8">
        <v>9.66</v>
      </c>
      <c r="E25" s="12">
        <v>26</v>
      </c>
      <c r="F25" s="8">
        <v>15.76</v>
      </c>
      <c r="G25" s="12">
        <v>2</v>
      </c>
      <c r="H25" s="8">
        <v>1.8</v>
      </c>
      <c r="I25" s="12">
        <v>0</v>
      </c>
    </row>
    <row r="26" spans="2:9" ht="15" customHeight="1" x14ac:dyDescent="0.2">
      <c r="B26" t="s">
        <v>43</v>
      </c>
      <c r="C26" s="12">
        <v>26</v>
      </c>
      <c r="D26" s="8">
        <v>8.9700000000000006</v>
      </c>
      <c r="E26" s="12">
        <v>5</v>
      </c>
      <c r="F26" s="8">
        <v>3.03</v>
      </c>
      <c r="G26" s="12">
        <v>21</v>
      </c>
      <c r="H26" s="8">
        <v>18.920000000000002</v>
      </c>
      <c r="I26" s="12">
        <v>0</v>
      </c>
    </row>
    <row r="27" spans="2:9" ht="15" customHeight="1" x14ac:dyDescent="0.2">
      <c r="B27" t="s">
        <v>56</v>
      </c>
      <c r="C27" s="12">
        <v>25</v>
      </c>
      <c r="D27" s="8">
        <v>8.6199999999999992</v>
      </c>
      <c r="E27" s="12">
        <v>22</v>
      </c>
      <c r="F27" s="8">
        <v>13.33</v>
      </c>
      <c r="G27" s="12">
        <v>3</v>
      </c>
      <c r="H27" s="8">
        <v>2.7</v>
      </c>
      <c r="I27" s="12">
        <v>0</v>
      </c>
    </row>
    <row r="28" spans="2:9" ht="15" customHeight="1" x14ac:dyDescent="0.2">
      <c r="B28" t="s">
        <v>41</v>
      </c>
      <c r="C28" s="12">
        <v>20</v>
      </c>
      <c r="D28" s="8">
        <v>6.9</v>
      </c>
      <c r="E28" s="12">
        <v>7</v>
      </c>
      <c r="F28" s="8">
        <v>4.24</v>
      </c>
      <c r="G28" s="12">
        <v>13</v>
      </c>
      <c r="H28" s="8">
        <v>11.71</v>
      </c>
      <c r="I28" s="12">
        <v>0</v>
      </c>
    </row>
    <row r="29" spans="2:9" ht="15" customHeight="1" x14ac:dyDescent="0.2">
      <c r="B29" t="s">
        <v>49</v>
      </c>
      <c r="C29" s="12">
        <v>14</v>
      </c>
      <c r="D29" s="8">
        <v>4.83</v>
      </c>
      <c r="E29" s="12">
        <v>12</v>
      </c>
      <c r="F29" s="8">
        <v>7.27</v>
      </c>
      <c r="G29" s="12">
        <v>2</v>
      </c>
      <c r="H29" s="8">
        <v>1.8</v>
      </c>
      <c r="I29" s="12">
        <v>0</v>
      </c>
    </row>
    <row r="30" spans="2:9" ht="15" customHeight="1" x14ac:dyDescent="0.2">
      <c r="B30" t="s">
        <v>58</v>
      </c>
      <c r="C30" s="12">
        <v>14</v>
      </c>
      <c r="D30" s="8">
        <v>4.83</v>
      </c>
      <c r="E30" s="12">
        <v>7</v>
      </c>
      <c r="F30" s="8">
        <v>4.24</v>
      </c>
      <c r="G30" s="12">
        <v>1</v>
      </c>
      <c r="H30" s="8">
        <v>0.9</v>
      </c>
      <c r="I30" s="12">
        <v>0</v>
      </c>
    </row>
    <row r="31" spans="2:9" ht="15" customHeight="1" x14ac:dyDescent="0.2">
      <c r="B31" t="s">
        <v>51</v>
      </c>
      <c r="C31" s="12">
        <v>13</v>
      </c>
      <c r="D31" s="8">
        <v>4.4800000000000004</v>
      </c>
      <c r="E31" s="12">
        <v>7</v>
      </c>
      <c r="F31" s="8">
        <v>4.24</v>
      </c>
      <c r="G31" s="12">
        <v>6</v>
      </c>
      <c r="H31" s="8">
        <v>5.41</v>
      </c>
      <c r="I31" s="12">
        <v>0</v>
      </c>
    </row>
    <row r="32" spans="2:9" ht="15" customHeight="1" x14ac:dyDescent="0.2">
      <c r="B32" t="s">
        <v>42</v>
      </c>
      <c r="C32" s="12">
        <v>7</v>
      </c>
      <c r="D32" s="8">
        <v>2.41</v>
      </c>
      <c r="E32" s="12">
        <v>2</v>
      </c>
      <c r="F32" s="8">
        <v>1.21</v>
      </c>
      <c r="G32" s="12">
        <v>5</v>
      </c>
      <c r="H32" s="8">
        <v>4.5</v>
      </c>
      <c r="I32" s="12">
        <v>0</v>
      </c>
    </row>
    <row r="33" spans="2:9" ht="15" customHeight="1" x14ac:dyDescent="0.2">
      <c r="B33" t="s">
        <v>54</v>
      </c>
      <c r="C33" s="12">
        <v>7</v>
      </c>
      <c r="D33" s="8">
        <v>2.41</v>
      </c>
      <c r="E33" s="12">
        <v>1</v>
      </c>
      <c r="F33" s="8">
        <v>0.61</v>
      </c>
      <c r="G33" s="12">
        <v>6</v>
      </c>
      <c r="H33" s="8">
        <v>5.41</v>
      </c>
      <c r="I33" s="12">
        <v>0</v>
      </c>
    </row>
    <row r="34" spans="2:9" ht="15" customHeight="1" x14ac:dyDescent="0.2">
      <c r="B34" t="s">
        <v>50</v>
      </c>
      <c r="C34" s="12">
        <v>6</v>
      </c>
      <c r="D34" s="8">
        <v>2.0699999999999998</v>
      </c>
      <c r="E34" s="12">
        <v>5</v>
      </c>
      <c r="F34" s="8">
        <v>3.03</v>
      </c>
      <c r="G34" s="12">
        <v>1</v>
      </c>
      <c r="H34" s="8">
        <v>0.9</v>
      </c>
      <c r="I34" s="12">
        <v>0</v>
      </c>
    </row>
    <row r="35" spans="2:9" ht="15" customHeight="1" x14ac:dyDescent="0.2">
      <c r="B35" t="s">
        <v>52</v>
      </c>
      <c r="C35" s="12">
        <v>6</v>
      </c>
      <c r="D35" s="8">
        <v>2.0699999999999998</v>
      </c>
      <c r="E35" s="12">
        <v>2</v>
      </c>
      <c r="F35" s="8">
        <v>1.21</v>
      </c>
      <c r="G35" s="12">
        <v>4</v>
      </c>
      <c r="H35" s="8">
        <v>3.6</v>
      </c>
      <c r="I35" s="12">
        <v>0</v>
      </c>
    </row>
    <row r="36" spans="2:9" ht="15" customHeight="1" x14ac:dyDescent="0.2">
      <c r="B36" t="s">
        <v>81</v>
      </c>
      <c r="C36" s="12">
        <v>5</v>
      </c>
      <c r="D36" s="8">
        <v>1.72</v>
      </c>
      <c r="E36" s="12">
        <v>0</v>
      </c>
      <c r="F36" s="8">
        <v>0</v>
      </c>
      <c r="G36" s="12">
        <v>5</v>
      </c>
      <c r="H36" s="8">
        <v>4.5</v>
      </c>
      <c r="I36" s="12">
        <v>0</v>
      </c>
    </row>
    <row r="37" spans="2:9" ht="15" customHeight="1" x14ac:dyDescent="0.2">
      <c r="B37" t="s">
        <v>66</v>
      </c>
      <c r="C37" s="12">
        <v>5</v>
      </c>
      <c r="D37" s="8">
        <v>1.72</v>
      </c>
      <c r="E37" s="12">
        <v>2</v>
      </c>
      <c r="F37" s="8">
        <v>1.21</v>
      </c>
      <c r="G37" s="12">
        <v>3</v>
      </c>
      <c r="H37" s="8">
        <v>2.7</v>
      </c>
      <c r="I37" s="12">
        <v>0</v>
      </c>
    </row>
    <row r="38" spans="2:9" ht="15" customHeight="1" x14ac:dyDescent="0.2">
      <c r="B38" t="s">
        <v>69</v>
      </c>
      <c r="C38" s="12">
        <v>5</v>
      </c>
      <c r="D38" s="8">
        <v>1.72</v>
      </c>
      <c r="E38" s="12">
        <v>2</v>
      </c>
      <c r="F38" s="8">
        <v>1.21</v>
      </c>
      <c r="G38" s="12">
        <v>2</v>
      </c>
      <c r="H38" s="8">
        <v>1.8</v>
      </c>
      <c r="I38" s="12">
        <v>1</v>
      </c>
    </row>
    <row r="39" spans="2:9" ht="15" customHeight="1" x14ac:dyDescent="0.2">
      <c r="B39" t="s">
        <v>60</v>
      </c>
      <c r="C39" s="12">
        <v>5</v>
      </c>
      <c r="D39" s="8">
        <v>1.72</v>
      </c>
      <c r="E39" s="12">
        <v>0</v>
      </c>
      <c r="F39" s="8">
        <v>0</v>
      </c>
      <c r="G39" s="12">
        <v>1</v>
      </c>
      <c r="H39" s="8">
        <v>0.9</v>
      </c>
      <c r="I39" s="12">
        <v>0</v>
      </c>
    </row>
    <row r="40" spans="2:9" ht="15" customHeight="1" x14ac:dyDescent="0.2">
      <c r="B40" t="s">
        <v>80</v>
      </c>
      <c r="C40" s="12">
        <v>5</v>
      </c>
      <c r="D40" s="8">
        <v>1.72</v>
      </c>
      <c r="E40" s="12">
        <v>0</v>
      </c>
      <c r="F40" s="8">
        <v>0</v>
      </c>
      <c r="G40" s="12">
        <v>5</v>
      </c>
      <c r="H40" s="8">
        <v>4.5</v>
      </c>
      <c r="I40" s="12">
        <v>0</v>
      </c>
    </row>
    <row r="41" spans="2:9" ht="15" customHeight="1" x14ac:dyDescent="0.2">
      <c r="B41" t="s">
        <v>64</v>
      </c>
      <c r="C41" s="12">
        <v>4</v>
      </c>
      <c r="D41" s="8">
        <v>1.38</v>
      </c>
      <c r="E41" s="12">
        <v>2</v>
      </c>
      <c r="F41" s="8">
        <v>1.21</v>
      </c>
      <c r="G41" s="12">
        <v>2</v>
      </c>
      <c r="H41" s="8">
        <v>1.8</v>
      </c>
      <c r="I41" s="12">
        <v>0</v>
      </c>
    </row>
    <row r="42" spans="2:9" ht="15" customHeight="1" x14ac:dyDescent="0.2">
      <c r="B42" t="s">
        <v>71</v>
      </c>
      <c r="C42" s="12">
        <v>4</v>
      </c>
      <c r="D42" s="8">
        <v>1.38</v>
      </c>
      <c r="E42" s="12">
        <v>4</v>
      </c>
      <c r="F42" s="8">
        <v>2.42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75</v>
      </c>
      <c r="C43" s="12">
        <v>4</v>
      </c>
      <c r="D43" s="8">
        <v>1.38</v>
      </c>
      <c r="E43" s="12">
        <v>2</v>
      </c>
      <c r="F43" s="8">
        <v>1.21</v>
      </c>
      <c r="G43" s="12">
        <v>2</v>
      </c>
      <c r="H43" s="8">
        <v>1.8</v>
      </c>
      <c r="I43" s="12">
        <v>0</v>
      </c>
    </row>
    <row r="44" spans="2:9" ht="15" customHeight="1" x14ac:dyDescent="0.2">
      <c r="B44" t="s">
        <v>59</v>
      </c>
      <c r="C44" s="12">
        <v>4</v>
      </c>
      <c r="D44" s="8">
        <v>1.38</v>
      </c>
      <c r="E44" s="12">
        <v>3</v>
      </c>
      <c r="F44" s="8">
        <v>1.82</v>
      </c>
      <c r="G44" s="12">
        <v>1</v>
      </c>
      <c r="H44" s="8">
        <v>0.9</v>
      </c>
      <c r="I44" s="12">
        <v>0</v>
      </c>
    </row>
    <row r="47" spans="2:9" ht="33" customHeight="1" x14ac:dyDescent="0.2">
      <c r="B47" t="s">
        <v>165</v>
      </c>
      <c r="C47" s="10" t="s">
        <v>34</v>
      </c>
      <c r="D47" s="10" t="s">
        <v>35</v>
      </c>
      <c r="E47" s="10" t="s">
        <v>36</v>
      </c>
      <c r="F47" s="10" t="s">
        <v>37</v>
      </c>
      <c r="G47" s="10" t="s">
        <v>38</v>
      </c>
      <c r="H47" s="10" t="s">
        <v>39</v>
      </c>
      <c r="I47" s="10" t="s">
        <v>40</v>
      </c>
    </row>
    <row r="48" spans="2:9" ht="15" customHeight="1" x14ac:dyDescent="0.2">
      <c r="B48" t="s">
        <v>100</v>
      </c>
      <c r="C48" s="12">
        <v>41</v>
      </c>
      <c r="D48" s="8">
        <v>14.14</v>
      </c>
      <c r="E48" s="12">
        <v>40</v>
      </c>
      <c r="F48" s="8">
        <v>24.24</v>
      </c>
      <c r="G48" s="12">
        <v>1</v>
      </c>
      <c r="H48" s="8">
        <v>0.9</v>
      </c>
      <c r="I48" s="12">
        <v>0</v>
      </c>
    </row>
    <row r="49" spans="2:9" ht="15" customHeight="1" x14ac:dyDescent="0.2">
      <c r="B49" t="s">
        <v>106</v>
      </c>
      <c r="C49" s="12">
        <v>16</v>
      </c>
      <c r="D49" s="8">
        <v>5.52</v>
      </c>
      <c r="E49" s="12">
        <v>16</v>
      </c>
      <c r="F49" s="8">
        <v>9.6999999999999993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91</v>
      </c>
      <c r="C50" s="12">
        <v>9</v>
      </c>
      <c r="D50" s="8">
        <v>3.1</v>
      </c>
      <c r="E50" s="12">
        <v>0</v>
      </c>
      <c r="F50" s="8">
        <v>0</v>
      </c>
      <c r="G50" s="12">
        <v>9</v>
      </c>
      <c r="H50" s="8">
        <v>8.11</v>
      </c>
      <c r="I50" s="12">
        <v>0</v>
      </c>
    </row>
    <row r="51" spans="2:9" ht="15" customHeight="1" x14ac:dyDescent="0.2">
      <c r="B51" t="s">
        <v>105</v>
      </c>
      <c r="C51" s="12">
        <v>9</v>
      </c>
      <c r="D51" s="8">
        <v>3.1</v>
      </c>
      <c r="E51" s="12">
        <v>9</v>
      </c>
      <c r="F51" s="8">
        <v>5.45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92</v>
      </c>
      <c r="C52" s="12">
        <v>8</v>
      </c>
      <c r="D52" s="8">
        <v>2.76</v>
      </c>
      <c r="E52" s="12">
        <v>5</v>
      </c>
      <c r="F52" s="8">
        <v>3.03</v>
      </c>
      <c r="G52" s="12">
        <v>3</v>
      </c>
      <c r="H52" s="8">
        <v>2.7</v>
      </c>
      <c r="I52" s="12">
        <v>0</v>
      </c>
    </row>
    <row r="53" spans="2:9" ht="15" customHeight="1" x14ac:dyDescent="0.2">
      <c r="B53" t="s">
        <v>90</v>
      </c>
      <c r="C53" s="12">
        <v>7</v>
      </c>
      <c r="D53" s="8">
        <v>2.41</v>
      </c>
      <c r="E53" s="12">
        <v>5</v>
      </c>
      <c r="F53" s="8">
        <v>3.03</v>
      </c>
      <c r="G53" s="12">
        <v>2</v>
      </c>
      <c r="H53" s="8">
        <v>1.8</v>
      </c>
      <c r="I53" s="12">
        <v>0</v>
      </c>
    </row>
    <row r="54" spans="2:9" ht="15" customHeight="1" x14ac:dyDescent="0.2">
      <c r="B54" t="s">
        <v>112</v>
      </c>
      <c r="C54" s="12">
        <v>6</v>
      </c>
      <c r="D54" s="8">
        <v>2.0699999999999998</v>
      </c>
      <c r="E54" s="12">
        <v>0</v>
      </c>
      <c r="F54" s="8">
        <v>0</v>
      </c>
      <c r="G54" s="12">
        <v>6</v>
      </c>
      <c r="H54" s="8">
        <v>5.41</v>
      </c>
      <c r="I54" s="12">
        <v>0</v>
      </c>
    </row>
    <row r="55" spans="2:9" ht="15" customHeight="1" x14ac:dyDescent="0.2">
      <c r="B55" t="s">
        <v>156</v>
      </c>
      <c r="C55" s="12">
        <v>6</v>
      </c>
      <c r="D55" s="8">
        <v>2.0699999999999998</v>
      </c>
      <c r="E55" s="12">
        <v>1</v>
      </c>
      <c r="F55" s="8">
        <v>0.61</v>
      </c>
      <c r="G55" s="12">
        <v>4</v>
      </c>
      <c r="H55" s="8">
        <v>3.6</v>
      </c>
      <c r="I55" s="12">
        <v>1</v>
      </c>
    </row>
    <row r="56" spans="2:9" ht="15" customHeight="1" x14ac:dyDescent="0.2">
      <c r="B56" t="s">
        <v>122</v>
      </c>
      <c r="C56" s="12">
        <v>6</v>
      </c>
      <c r="D56" s="8">
        <v>2.0699999999999998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89</v>
      </c>
      <c r="C57" s="12">
        <v>5</v>
      </c>
      <c r="D57" s="8">
        <v>1.72</v>
      </c>
      <c r="E57" s="12">
        <v>1</v>
      </c>
      <c r="F57" s="8">
        <v>0.61</v>
      </c>
      <c r="G57" s="12">
        <v>4</v>
      </c>
      <c r="H57" s="8">
        <v>3.6</v>
      </c>
      <c r="I57" s="12">
        <v>0</v>
      </c>
    </row>
    <row r="58" spans="2:9" ht="15" customHeight="1" x14ac:dyDescent="0.2">
      <c r="B58" t="s">
        <v>113</v>
      </c>
      <c r="C58" s="12">
        <v>5</v>
      </c>
      <c r="D58" s="8">
        <v>1.72</v>
      </c>
      <c r="E58" s="12">
        <v>5</v>
      </c>
      <c r="F58" s="8">
        <v>3.03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155</v>
      </c>
      <c r="C59" s="12">
        <v>5</v>
      </c>
      <c r="D59" s="8">
        <v>1.72</v>
      </c>
      <c r="E59" s="12">
        <v>5</v>
      </c>
      <c r="F59" s="8">
        <v>3.03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126</v>
      </c>
      <c r="C60" s="12">
        <v>5</v>
      </c>
      <c r="D60" s="8">
        <v>1.72</v>
      </c>
      <c r="E60" s="12">
        <v>2</v>
      </c>
      <c r="F60" s="8">
        <v>1.21</v>
      </c>
      <c r="G60" s="12">
        <v>3</v>
      </c>
      <c r="H60" s="8">
        <v>2.7</v>
      </c>
      <c r="I60" s="12">
        <v>0</v>
      </c>
    </row>
    <row r="61" spans="2:9" ht="15" customHeight="1" x14ac:dyDescent="0.2">
      <c r="B61" t="s">
        <v>157</v>
      </c>
      <c r="C61" s="12">
        <v>4</v>
      </c>
      <c r="D61" s="8">
        <v>1.38</v>
      </c>
      <c r="E61" s="12">
        <v>4</v>
      </c>
      <c r="F61" s="8">
        <v>2.42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94</v>
      </c>
      <c r="C62" s="12">
        <v>4</v>
      </c>
      <c r="D62" s="8">
        <v>1.38</v>
      </c>
      <c r="E62" s="12">
        <v>4</v>
      </c>
      <c r="F62" s="8">
        <v>2.42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132</v>
      </c>
      <c r="C63" s="12">
        <v>4</v>
      </c>
      <c r="D63" s="8">
        <v>1.38</v>
      </c>
      <c r="E63" s="12">
        <v>3</v>
      </c>
      <c r="F63" s="8">
        <v>1.82</v>
      </c>
      <c r="G63" s="12">
        <v>1</v>
      </c>
      <c r="H63" s="8">
        <v>0.9</v>
      </c>
      <c r="I63" s="12">
        <v>0</v>
      </c>
    </row>
    <row r="64" spans="2:9" ht="15" customHeight="1" x14ac:dyDescent="0.2">
      <c r="B64" t="s">
        <v>101</v>
      </c>
      <c r="C64" s="12">
        <v>4</v>
      </c>
      <c r="D64" s="8">
        <v>1.38</v>
      </c>
      <c r="E64" s="12">
        <v>3</v>
      </c>
      <c r="F64" s="8">
        <v>1.82</v>
      </c>
      <c r="G64" s="12">
        <v>1</v>
      </c>
      <c r="H64" s="8">
        <v>0.9</v>
      </c>
      <c r="I64" s="12">
        <v>0</v>
      </c>
    </row>
    <row r="65" spans="2:9" ht="15" customHeight="1" x14ac:dyDescent="0.2">
      <c r="B65" t="s">
        <v>102</v>
      </c>
      <c r="C65" s="12">
        <v>4</v>
      </c>
      <c r="D65" s="8">
        <v>1.38</v>
      </c>
      <c r="E65" s="12">
        <v>3</v>
      </c>
      <c r="F65" s="8">
        <v>1.82</v>
      </c>
      <c r="G65" s="12">
        <v>1</v>
      </c>
      <c r="H65" s="8">
        <v>0.9</v>
      </c>
      <c r="I65" s="12">
        <v>0</v>
      </c>
    </row>
    <row r="66" spans="2:9" ht="15" customHeight="1" x14ac:dyDescent="0.2">
      <c r="B66" t="s">
        <v>103</v>
      </c>
      <c r="C66" s="12">
        <v>4</v>
      </c>
      <c r="D66" s="8">
        <v>1.38</v>
      </c>
      <c r="E66" s="12">
        <v>4</v>
      </c>
      <c r="F66" s="8">
        <v>2.42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104</v>
      </c>
      <c r="C67" s="12">
        <v>4</v>
      </c>
      <c r="D67" s="8">
        <v>1.38</v>
      </c>
      <c r="E67" s="12">
        <v>4</v>
      </c>
      <c r="F67" s="8">
        <v>2.42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130</v>
      </c>
      <c r="C68" s="12">
        <v>4</v>
      </c>
      <c r="D68" s="8">
        <v>1.38</v>
      </c>
      <c r="E68" s="12">
        <v>4</v>
      </c>
      <c r="F68" s="8">
        <v>2.42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134</v>
      </c>
      <c r="C69" s="12">
        <v>4</v>
      </c>
      <c r="D69" s="8">
        <v>1.38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144</v>
      </c>
      <c r="C70" s="12">
        <v>4</v>
      </c>
      <c r="D70" s="8">
        <v>1.38</v>
      </c>
      <c r="E70" s="12">
        <v>0</v>
      </c>
      <c r="F70" s="8">
        <v>0</v>
      </c>
      <c r="G70" s="12">
        <v>4</v>
      </c>
      <c r="H70" s="8">
        <v>3.6</v>
      </c>
      <c r="I70" s="12">
        <v>0</v>
      </c>
    </row>
    <row r="72" spans="2:9" ht="15" customHeight="1" x14ac:dyDescent="0.2">
      <c r="B72" t="s">
        <v>166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7B44A-68F7-444D-9962-58ADDE20FD2E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182</v>
      </c>
    </row>
    <row r="4" spans="2:9" ht="33" customHeight="1" x14ac:dyDescent="0.2">
      <c r="B4" t="s">
        <v>162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62</v>
      </c>
      <c r="D6" s="8">
        <v>24.03</v>
      </c>
      <c r="E6" s="12">
        <v>21</v>
      </c>
      <c r="F6" s="8">
        <v>15.56</v>
      </c>
      <c r="G6" s="12">
        <v>41</v>
      </c>
      <c r="H6" s="8">
        <v>36.94</v>
      </c>
      <c r="I6" s="12">
        <v>0</v>
      </c>
    </row>
    <row r="7" spans="2:9" ht="15" customHeight="1" x14ac:dyDescent="0.2">
      <c r="B7" t="s">
        <v>20</v>
      </c>
      <c r="C7" s="12">
        <v>17</v>
      </c>
      <c r="D7" s="8">
        <v>6.59</v>
      </c>
      <c r="E7" s="12">
        <v>4</v>
      </c>
      <c r="F7" s="8">
        <v>2.96</v>
      </c>
      <c r="G7" s="12">
        <v>11</v>
      </c>
      <c r="H7" s="8">
        <v>9.91</v>
      </c>
      <c r="I7" s="12">
        <v>2</v>
      </c>
    </row>
    <row r="8" spans="2:9" ht="15" customHeight="1" x14ac:dyDescent="0.2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22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23</v>
      </c>
      <c r="C10" s="12">
        <v>2</v>
      </c>
      <c r="D10" s="8">
        <v>0.78</v>
      </c>
      <c r="E10" s="12">
        <v>1</v>
      </c>
      <c r="F10" s="8">
        <v>0.74</v>
      </c>
      <c r="G10" s="12">
        <v>1</v>
      </c>
      <c r="H10" s="8">
        <v>0.9</v>
      </c>
      <c r="I10" s="12">
        <v>0</v>
      </c>
    </row>
    <row r="11" spans="2:9" ht="15" customHeight="1" x14ac:dyDescent="0.2">
      <c r="B11" t="s">
        <v>24</v>
      </c>
      <c r="C11" s="12">
        <v>40</v>
      </c>
      <c r="D11" s="8">
        <v>15.5</v>
      </c>
      <c r="E11" s="12">
        <v>18</v>
      </c>
      <c r="F11" s="8">
        <v>13.33</v>
      </c>
      <c r="G11" s="12">
        <v>22</v>
      </c>
      <c r="H11" s="8">
        <v>19.82</v>
      </c>
      <c r="I11" s="12">
        <v>0</v>
      </c>
    </row>
    <row r="12" spans="2:9" ht="15" customHeight="1" x14ac:dyDescent="0.2">
      <c r="B12" t="s">
        <v>25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26</v>
      </c>
      <c r="C13" s="12">
        <v>10</v>
      </c>
      <c r="D13" s="8">
        <v>3.88</v>
      </c>
      <c r="E13" s="12">
        <v>1</v>
      </c>
      <c r="F13" s="8">
        <v>0.74</v>
      </c>
      <c r="G13" s="12">
        <v>9</v>
      </c>
      <c r="H13" s="8">
        <v>8.11</v>
      </c>
      <c r="I13" s="12">
        <v>0</v>
      </c>
    </row>
    <row r="14" spans="2:9" ht="15" customHeight="1" x14ac:dyDescent="0.2">
      <c r="B14" t="s">
        <v>27</v>
      </c>
      <c r="C14" s="12">
        <v>4</v>
      </c>
      <c r="D14" s="8">
        <v>1.55</v>
      </c>
      <c r="E14" s="12">
        <v>1</v>
      </c>
      <c r="F14" s="8">
        <v>0.74</v>
      </c>
      <c r="G14" s="12">
        <v>3</v>
      </c>
      <c r="H14" s="8">
        <v>2.7</v>
      </c>
      <c r="I14" s="12">
        <v>0</v>
      </c>
    </row>
    <row r="15" spans="2:9" ht="15" customHeight="1" x14ac:dyDescent="0.2">
      <c r="B15" t="s">
        <v>28</v>
      </c>
      <c r="C15" s="12">
        <v>58</v>
      </c>
      <c r="D15" s="8">
        <v>22.48</v>
      </c>
      <c r="E15" s="12">
        <v>48</v>
      </c>
      <c r="F15" s="8">
        <v>35.56</v>
      </c>
      <c r="G15" s="12">
        <v>9</v>
      </c>
      <c r="H15" s="8">
        <v>8.11</v>
      </c>
      <c r="I15" s="12">
        <v>1</v>
      </c>
    </row>
    <row r="16" spans="2:9" ht="15" customHeight="1" x14ac:dyDescent="0.2">
      <c r="B16" t="s">
        <v>29</v>
      </c>
      <c r="C16" s="12">
        <v>34</v>
      </c>
      <c r="D16" s="8">
        <v>13.18</v>
      </c>
      <c r="E16" s="12">
        <v>30</v>
      </c>
      <c r="F16" s="8">
        <v>22.22</v>
      </c>
      <c r="G16" s="12">
        <v>4</v>
      </c>
      <c r="H16" s="8">
        <v>3.6</v>
      </c>
      <c r="I16" s="12">
        <v>0</v>
      </c>
    </row>
    <row r="17" spans="2:9" ht="15" customHeight="1" x14ac:dyDescent="0.2">
      <c r="B17" t="s">
        <v>30</v>
      </c>
      <c r="C17" s="12">
        <v>15</v>
      </c>
      <c r="D17" s="8">
        <v>5.81</v>
      </c>
      <c r="E17" s="12">
        <v>7</v>
      </c>
      <c r="F17" s="8">
        <v>5.19</v>
      </c>
      <c r="G17" s="12">
        <v>2</v>
      </c>
      <c r="H17" s="8">
        <v>1.8</v>
      </c>
      <c r="I17" s="12">
        <v>0</v>
      </c>
    </row>
    <row r="18" spans="2:9" ht="15" customHeight="1" x14ac:dyDescent="0.2">
      <c r="B18" t="s">
        <v>31</v>
      </c>
      <c r="C18" s="12">
        <v>8</v>
      </c>
      <c r="D18" s="8">
        <v>3.1</v>
      </c>
      <c r="E18" s="12">
        <v>3</v>
      </c>
      <c r="F18" s="8">
        <v>2.2200000000000002</v>
      </c>
      <c r="G18" s="12">
        <v>2</v>
      </c>
      <c r="H18" s="8">
        <v>1.8</v>
      </c>
      <c r="I18" s="12">
        <v>0</v>
      </c>
    </row>
    <row r="19" spans="2:9" ht="15" customHeight="1" x14ac:dyDescent="0.2">
      <c r="B19" t="s">
        <v>32</v>
      </c>
      <c r="C19" s="12">
        <v>8</v>
      </c>
      <c r="D19" s="8">
        <v>3.1</v>
      </c>
      <c r="E19" s="12">
        <v>1</v>
      </c>
      <c r="F19" s="8">
        <v>0.74</v>
      </c>
      <c r="G19" s="12">
        <v>7</v>
      </c>
      <c r="H19" s="8">
        <v>6.31</v>
      </c>
      <c r="I19" s="12">
        <v>0</v>
      </c>
    </row>
    <row r="20" spans="2:9" ht="15" customHeight="1" x14ac:dyDescent="0.2">
      <c r="B20" s="9" t="s">
        <v>163</v>
      </c>
      <c r="C20" s="12">
        <f>SUM(LTBL_18483[総数／事業所数])</f>
        <v>258</v>
      </c>
      <c r="E20" s="12">
        <f>SUBTOTAL(109,LTBL_18483[個人／事業所数])</f>
        <v>135</v>
      </c>
      <c r="G20" s="12">
        <f>SUBTOTAL(109,LTBL_18483[法人／事業所数])</f>
        <v>111</v>
      </c>
      <c r="I20" s="12">
        <f>SUBTOTAL(109,LTBL_18483[法人以外の団体／事業所数])</f>
        <v>3</v>
      </c>
    </row>
    <row r="21" spans="2:9" ht="15" customHeight="1" x14ac:dyDescent="0.2">
      <c r="E21" s="11">
        <f>LTBL_18483[[#Totals],[個人／事業所数]]/LTBL_18483[[#Totals],[総数／事業所数]]</f>
        <v>0.52325581395348841</v>
      </c>
      <c r="G21" s="11">
        <f>LTBL_18483[[#Totals],[法人／事業所数]]/LTBL_18483[[#Totals],[総数／事業所数]]</f>
        <v>0.43023255813953487</v>
      </c>
      <c r="I21" s="11">
        <f>LTBL_18483[[#Totals],[法人以外の団体／事業所数]]/LTBL_18483[[#Totals],[総数／事業所数]]</f>
        <v>1.1627906976744186E-2</v>
      </c>
    </row>
    <row r="23" spans="2:9" ht="33" customHeight="1" x14ac:dyDescent="0.2">
      <c r="B23" t="s">
        <v>164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55</v>
      </c>
      <c r="C24" s="12">
        <v>39</v>
      </c>
      <c r="D24" s="8">
        <v>15.12</v>
      </c>
      <c r="E24" s="12">
        <v>35</v>
      </c>
      <c r="F24" s="8">
        <v>25.93</v>
      </c>
      <c r="G24" s="12">
        <v>3</v>
      </c>
      <c r="H24" s="8">
        <v>2.7</v>
      </c>
      <c r="I24" s="12">
        <v>1</v>
      </c>
    </row>
    <row r="25" spans="2:9" ht="15" customHeight="1" x14ac:dyDescent="0.2">
      <c r="B25" t="s">
        <v>41</v>
      </c>
      <c r="C25" s="12">
        <v>30</v>
      </c>
      <c r="D25" s="8">
        <v>11.63</v>
      </c>
      <c r="E25" s="12">
        <v>6</v>
      </c>
      <c r="F25" s="8">
        <v>4.4400000000000004</v>
      </c>
      <c r="G25" s="12">
        <v>24</v>
      </c>
      <c r="H25" s="8">
        <v>21.62</v>
      </c>
      <c r="I25" s="12">
        <v>0</v>
      </c>
    </row>
    <row r="26" spans="2:9" ht="15" customHeight="1" x14ac:dyDescent="0.2">
      <c r="B26" t="s">
        <v>57</v>
      </c>
      <c r="C26" s="12">
        <v>21</v>
      </c>
      <c r="D26" s="8">
        <v>8.14</v>
      </c>
      <c r="E26" s="12">
        <v>21</v>
      </c>
      <c r="F26" s="8">
        <v>15.56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42</v>
      </c>
      <c r="C27" s="12">
        <v>18</v>
      </c>
      <c r="D27" s="8">
        <v>6.98</v>
      </c>
      <c r="E27" s="12">
        <v>12</v>
      </c>
      <c r="F27" s="8">
        <v>8.89</v>
      </c>
      <c r="G27" s="12">
        <v>6</v>
      </c>
      <c r="H27" s="8">
        <v>5.41</v>
      </c>
      <c r="I27" s="12">
        <v>0</v>
      </c>
    </row>
    <row r="28" spans="2:9" ht="15" customHeight="1" x14ac:dyDescent="0.2">
      <c r="B28" t="s">
        <v>51</v>
      </c>
      <c r="C28" s="12">
        <v>17</v>
      </c>
      <c r="D28" s="8">
        <v>6.59</v>
      </c>
      <c r="E28" s="12">
        <v>8</v>
      </c>
      <c r="F28" s="8">
        <v>5.93</v>
      </c>
      <c r="G28" s="12">
        <v>9</v>
      </c>
      <c r="H28" s="8">
        <v>8.11</v>
      </c>
      <c r="I28" s="12">
        <v>0</v>
      </c>
    </row>
    <row r="29" spans="2:9" ht="15" customHeight="1" x14ac:dyDescent="0.2">
      <c r="B29" t="s">
        <v>56</v>
      </c>
      <c r="C29" s="12">
        <v>15</v>
      </c>
      <c r="D29" s="8">
        <v>5.81</v>
      </c>
      <c r="E29" s="12">
        <v>12</v>
      </c>
      <c r="F29" s="8">
        <v>8.89</v>
      </c>
      <c r="G29" s="12">
        <v>3</v>
      </c>
      <c r="H29" s="8">
        <v>2.7</v>
      </c>
      <c r="I29" s="12">
        <v>0</v>
      </c>
    </row>
    <row r="30" spans="2:9" ht="15" customHeight="1" x14ac:dyDescent="0.2">
      <c r="B30" t="s">
        <v>58</v>
      </c>
      <c r="C30" s="12">
        <v>15</v>
      </c>
      <c r="D30" s="8">
        <v>5.81</v>
      </c>
      <c r="E30" s="12">
        <v>7</v>
      </c>
      <c r="F30" s="8">
        <v>5.19</v>
      </c>
      <c r="G30" s="12">
        <v>2</v>
      </c>
      <c r="H30" s="8">
        <v>1.8</v>
      </c>
      <c r="I30" s="12">
        <v>0</v>
      </c>
    </row>
    <row r="31" spans="2:9" ht="15" customHeight="1" x14ac:dyDescent="0.2">
      <c r="B31" t="s">
        <v>43</v>
      </c>
      <c r="C31" s="12">
        <v>14</v>
      </c>
      <c r="D31" s="8">
        <v>5.43</v>
      </c>
      <c r="E31" s="12">
        <v>3</v>
      </c>
      <c r="F31" s="8">
        <v>2.2200000000000002</v>
      </c>
      <c r="G31" s="12">
        <v>11</v>
      </c>
      <c r="H31" s="8">
        <v>9.91</v>
      </c>
      <c r="I31" s="12">
        <v>0</v>
      </c>
    </row>
    <row r="32" spans="2:9" ht="15" customHeight="1" x14ac:dyDescent="0.2">
      <c r="B32" t="s">
        <v>69</v>
      </c>
      <c r="C32" s="12">
        <v>13</v>
      </c>
      <c r="D32" s="8">
        <v>5.04</v>
      </c>
      <c r="E32" s="12">
        <v>9</v>
      </c>
      <c r="F32" s="8">
        <v>6.67</v>
      </c>
      <c r="G32" s="12">
        <v>4</v>
      </c>
      <c r="H32" s="8">
        <v>3.6</v>
      </c>
      <c r="I32" s="12">
        <v>0</v>
      </c>
    </row>
    <row r="33" spans="2:9" ht="15" customHeight="1" x14ac:dyDescent="0.2">
      <c r="B33" t="s">
        <v>49</v>
      </c>
      <c r="C33" s="12">
        <v>8</v>
      </c>
      <c r="D33" s="8">
        <v>3.1</v>
      </c>
      <c r="E33" s="12">
        <v>4</v>
      </c>
      <c r="F33" s="8">
        <v>2.96</v>
      </c>
      <c r="G33" s="12">
        <v>4</v>
      </c>
      <c r="H33" s="8">
        <v>3.6</v>
      </c>
      <c r="I33" s="12">
        <v>0</v>
      </c>
    </row>
    <row r="34" spans="2:9" ht="15" customHeight="1" x14ac:dyDescent="0.2">
      <c r="B34" t="s">
        <v>50</v>
      </c>
      <c r="C34" s="12">
        <v>8</v>
      </c>
      <c r="D34" s="8">
        <v>3.1</v>
      </c>
      <c r="E34" s="12">
        <v>5</v>
      </c>
      <c r="F34" s="8">
        <v>3.7</v>
      </c>
      <c r="G34" s="12">
        <v>3</v>
      </c>
      <c r="H34" s="8">
        <v>2.7</v>
      </c>
      <c r="I34" s="12">
        <v>0</v>
      </c>
    </row>
    <row r="35" spans="2:9" ht="15" customHeight="1" x14ac:dyDescent="0.2">
      <c r="B35" t="s">
        <v>64</v>
      </c>
      <c r="C35" s="12">
        <v>7</v>
      </c>
      <c r="D35" s="8">
        <v>2.71</v>
      </c>
      <c r="E35" s="12">
        <v>2</v>
      </c>
      <c r="F35" s="8">
        <v>1.48</v>
      </c>
      <c r="G35" s="12">
        <v>3</v>
      </c>
      <c r="H35" s="8">
        <v>2.7</v>
      </c>
      <c r="I35" s="12">
        <v>2</v>
      </c>
    </row>
    <row r="36" spans="2:9" ht="15" customHeight="1" x14ac:dyDescent="0.2">
      <c r="B36" t="s">
        <v>52</v>
      </c>
      <c r="C36" s="12">
        <v>7</v>
      </c>
      <c r="D36" s="8">
        <v>2.71</v>
      </c>
      <c r="E36" s="12">
        <v>1</v>
      </c>
      <c r="F36" s="8">
        <v>0.74</v>
      </c>
      <c r="G36" s="12">
        <v>6</v>
      </c>
      <c r="H36" s="8">
        <v>5.41</v>
      </c>
      <c r="I36" s="12">
        <v>0</v>
      </c>
    </row>
    <row r="37" spans="2:9" ht="15" customHeight="1" x14ac:dyDescent="0.2">
      <c r="B37" t="s">
        <v>60</v>
      </c>
      <c r="C37" s="12">
        <v>5</v>
      </c>
      <c r="D37" s="8">
        <v>1.94</v>
      </c>
      <c r="E37" s="12">
        <v>0</v>
      </c>
      <c r="F37" s="8">
        <v>0</v>
      </c>
      <c r="G37" s="12">
        <v>2</v>
      </c>
      <c r="H37" s="8">
        <v>1.8</v>
      </c>
      <c r="I37" s="12">
        <v>0</v>
      </c>
    </row>
    <row r="38" spans="2:9" ht="15" customHeight="1" x14ac:dyDescent="0.2">
      <c r="B38" t="s">
        <v>44</v>
      </c>
      <c r="C38" s="12">
        <v>4</v>
      </c>
      <c r="D38" s="8">
        <v>1.55</v>
      </c>
      <c r="E38" s="12">
        <v>1</v>
      </c>
      <c r="F38" s="8">
        <v>0.74</v>
      </c>
      <c r="G38" s="12">
        <v>3</v>
      </c>
      <c r="H38" s="8">
        <v>2.7</v>
      </c>
      <c r="I38" s="12">
        <v>0</v>
      </c>
    </row>
    <row r="39" spans="2:9" ht="15" customHeight="1" x14ac:dyDescent="0.2">
      <c r="B39" t="s">
        <v>54</v>
      </c>
      <c r="C39" s="12">
        <v>4</v>
      </c>
      <c r="D39" s="8">
        <v>1.55</v>
      </c>
      <c r="E39" s="12">
        <v>1</v>
      </c>
      <c r="F39" s="8">
        <v>0.74</v>
      </c>
      <c r="G39" s="12">
        <v>3</v>
      </c>
      <c r="H39" s="8">
        <v>2.7</v>
      </c>
      <c r="I39" s="12">
        <v>0</v>
      </c>
    </row>
    <row r="40" spans="2:9" ht="15" customHeight="1" x14ac:dyDescent="0.2">
      <c r="B40" t="s">
        <v>66</v>
      </c>
      <c r="C40" s="12">
        <v>4</v>
      </c>
      <c r="D40" s="8">
        <v>1.55</v>
      </c>
      <c r="E40" s="12">
        <v>1</v>
      </c>
      <c r="F40" s="8">
        <v>0.74</v>
      </c>
      <c r="G40" s="12">
        <v>3</v>
      </c>
      <c r="H40" s="8">
        <v>2.7</v>
      </c>
      <c r="I40" s="12">
        <v>0</v>
      </c>
    </row>
    <row r="41" spans="2:9" ht="15" customHeight="1" x14ac:dyDescent="0.2">
      <c r="B41" t="s">
        <v>80</v>
      </c>
      <c r="C41" s="12">
        <v>4</v>
      </c>
      <c r="D41" s="8">
        <v>1.55</v>
      </c>
      <c r="E41" s="12">
        <v>0</v>
      </c>
      <c r="F41" s="8">
        <v>0</v>
      </c>
      <c r="G41" s="12">
        <v>4</v>
      </c>
      <c r="H41" s="8">
        <v>3.6</v>
      </c>
      <c r="I41" s="12">
        <v>0</v>
      </c>
    </row>
    <row r="42" spans="2:9" ht="15" customHeight="1" x14ac:dyDescent="0.2">
      <c r="B42" t="s">
        <v>59</v>
      </c>
      <c r="C42" s="12">
        <v>3</v>
      </c>
      <c r="D42" s="8">
        <v>1.1599999999999999</v>
      </c>
      <c r="E42" s="12">
        <v>3</v>
      </c>
      <c r="F42" s="8">
        <v>2.2200000000000002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46</v>
      </c>
      <c r="C43" s="12">
        <v>2</v>
      </c>
      <c r="D43" s="8">
        <v>0.78</v>
      </c>
      <c r="E43" s="12">
        <v>0</v>
      </c>
      <c r="F43" s="8">
        <v>0</v>
      </c>
      <c r="G43" s="12">
        <v>2</v>
      </c>
      <c r="H43" s="8">
        <v>1.8</v>
      </c>
      <c r="I43" s="12">
        <v>0</v>
      </c>
    </row>
    <row r="44" spans="2:9" ht="15" customHeight="1" x14ac:dyDescent="0.2">
      <c r="B44" t="s">
        <v>48</v>
      </c>
      <c r="C44" s="12">
        <v>2</v>
      </c>
      <c r="D44" s="8">
        <v>0.78</v>
      </c>
      <c r="E44" s="12">
        <v>0</v>
      </c>
      <c r="F44" s="8">
        <v>0</v>
      </c>
      <c r="G44" s="12">
        <v>2</v>
      </c>
      <c r="H44" s="8">
        <v>1.8</v>
      </c>
      <c r="I44" s="12">
        <v>0</v>
      </c>
    </row>
    <row r="45" spans="2:9" ht="15" customHeight="1" x14ac:dyDescent="0.2">
      <c r="B45" t="s">
        <v>85</v>
      </c>
      <c r="C45" s="12">
        <v>2</v>
      </c>
      <c r="D45" s="8">
        <v>0.78</v>
      </c>
      <c r="E45" s="12">
        <v>0</v>
      </c>
      <c r="F45" s="8">
        <v>0</v>
      </c>
      <c r="G45" s="12">
        <v>2</v>
      </c>
      <c r="H45" s="8">
        <v>1.8</v>
      </c>
      <c r="I45" s="12">
        <v>0</v>
      </c>
    </row>
    <row r="46" spans="2:9" ht="15" customHeight="1" x14ac:dyDescent="0.2">
      <c r="B46" t="s">
        <v>82</v>
      </c>
      <c r="C46" s="12">
        <v>2</v>
      </c>
      <c r="D46" s="8">
        <v>0.78</v>
      </c>
      <c r="E46" s="12">
        <v>0</v>
      </c>
      <c r="F46" s="8">
        <v>0</v>
      </c>
      <c r="G46" s="12">
        <v>2</v>
      </c>
      <c r="H46" s="8">
        <v>1.8</v>
      </c>
      <c r="I46" s="12">
        <v>0</v>
      </c>
    </row>
    <row r="49" spans="2:9" ht="33" customHeight="1" x14ac:dyDescent="0.2">
      <c r="B49" t="s">
        <v>165</v>
      </c>
      <c r="C49" s="10" t="s">
        <v>34</v>
      </c>
      <c r="D49" s="10" t="s">
        <v>35</v>
      </c>
      <c r="E49" s="10" t="s">
        <v>36</v>
      </c>
      <c r="F49" s="10" t="s">
        <v>37</v>
      </c>
      <c r="G49" s="10" t="s">
        <v>38</v>
      </c>
      <c r="H49" s="10" t="s">
        <v>39</v>
      </c>
      <c r="I49" s="10" t="s">
        <v>40</v>
      </c>
    </row>
    <row r="50" spans="2:9" ht="15" customHeight="1" x14ac:dyDescent="0.2">
      <c r="B50" t="s">
        <v>100</v>
      </c>
      <c r="C50" s="12">
        <v>37</v>
      </c>
      <c r="D50" s="8">
        <v>14.34</v>
      </c>
      <c r="E50" s="12">
        <v>34</v>
      </c>
      <c r="F50" s="8">
        <v>25.19</v>
      </c>
      <c r="G50" s="12">
        <v>2</v>
      </c>
      <c r="H50" s="8">
        <v>1.8</v>
      </c>
      <c r="I50" s="12">
        <v>1</v>
      </c>
    </row>
    <row r="51" spans="2:9" ht="15" customHeight="1" x14ac:dyDescent="0.2">
      <c r="B51" t="s">
        <v>89</v>
      </c>
      <c r="C51" s="12">
        <v>12</v>
      </c>
      <c r="D51" s="8">
        <v>4.6500000000000004</v>
      </c>
      <c r="E51" s="12">
        <v>1</v>
      </c>
      <c r="F51" s="8">
        <v>0.74</v>
      </c>
      <c r="G51" s="12">
        <v>11</v>
      </c>
      <c r="H51" s="8">
        <v>9.91</v>
      </c>
      <c r="I51" s="12">
        <v>0</v>
      </c>
    </row>
    <row r="52" spans="2:9" ht="15" customHeight="1" x14ac:dyDescent="0.2">
      <c r="B52" t="s">
        <v>116</v>
      </c>
      <c r="C52" s="12">
        <v>12</v>
      </c>
      <c r="D52" s="8">
        <v>4.6500000000000004</v>
      </c>
      <c r="E52" s="12">
        <v>9</v>
      </c>
      <c r="F52" s="8">
        <v>6.67</v>
      </c>
      <c r="G52" s="12">
        <v>3</v>
      </c>
      <c r="H52" s="8">
        <v>2.7</v>
      </c>
      <c r="I52" s="12">
        <v>0</v>
      </c>
    </row>
    <row r="53" spans="2:9" ht="15" customHeight="1" x14ac:dyDescent="0.2">
      <c r="B53" t="s">
        <v>106</v>
      </c>
      <c r="C53" s="12">
        <v>10</v>
      </c>
      <c r="D53" s="8">
        <v>3.88</v>
      </c>
      <c r="E53" s="12">
        <v>10</v>
      </c>
      <c r="F53" s="8">
        <v>7.41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90</v>
      </c>
      <c r="C54" s="12">
        <v>9</v>
      </c>
      <c r="D54" s="8">
        <v>3.49</v>
      </c>
      <c r="E54" s="12">
        <v>4</v>
      </c>
      <c r="F54" s="8">
        <v>2.96</v>
      </c>
      <c r="G54" s="12">
        <v>5</v>
      </c>
      <c r="H54" s="8">
        <v>4.5</v>
      </c>
      <c r="I54" s="12">
        <v>0</v>
      </c>
    </row>
    <row r="55" spans="2:9" ht="15" customHeight="1" x14ac:dyDescent="0.2">
      <c r="B55" t="s">
        <v>91</v>
      </c>
      <c r="C55" s="12">
        <v>8</v>
      </c>
      <c r="D55" s="8">
        <v>3.1</v>
      </c>
      <c r="E55" s="12">
        <v>2</v>
      </c>
      <c r="F55" s="8">
        <v>1.48</v>
      </c>
      <c r="G55" s="12">
        <v>6</v>
      </c>
      <c r="H55" s="8">
        <v>5.41</v>
      </c>
      <c r="I55" s="12">
        <v>0</v>
      </c>
    </row>
    <row r="56" spans="2:9" ht="15" customHeight="1" x14ac:dyDescent="0.2">
      <c r="B56" t="s">
        <v>105</v>
      </c>
      <c r="C56" s="12">
        <v>8</v>
      </c>
      <c r="D56" s="8">
        <v>3.1</v>
      </c>
      <c r="E56" s="12">
        <v>8</v>
      </c>
      <c r="F56" s="8">
        <v>5.93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107</v>
      </c>
      <c r="C57" s="12">
        <v>7</v>
      </c>
      <c r="D57" s="8">
        <v>2.71</v>
      </c>
      <c r="E57" s="12">
        <v>6</v>
      </c>
      <c r="F57" s="8">
        <v>4.4400000000000004</v>
      </c>
      <c r="G57" s="12">
        <v>1</v>
      </c>
      <c r="H57" s="8">
        <v>0.9</v>
      </c>
      <c r="I57" s="12">
        <v>0</v>
      </c>
    </row>
    <row r="58" spans="2:9" ht="15" customHeight="1" x14ac:dyDescent="0.2">
      <c r="B58" t="s">
        <v>145</v>
      </c>
      <c r="C58" s="12">
        <v>6</v>
      </c>
      <c r="D58" s="8">
        <v>2.33</v>
      </c>
      <c r="E58" s="12">
        <v>6</v>
      </c>
      <c r="F58" s="8">
        <v>4.4400000000000004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97</v>
      </c>
      <c r="C59" s="12">
        <v>6</v>
      </c>
      <c r="D59" s="8">
        <v>2.33</v>
      </c>
      <c r="E59" s="12">
        <v>4</v>
      </c>
      <c r="F59" s="8">
        <v>2.96</v>
      </c>
      <c r="G59" s="12">
        <v>2</v>
      </c>
      <c r="H59" s="8">
        <v>1.8</v>
      </c>
      <c r="I59" s="12">
        <v>0</v>
      </c>
    </row>
    <row r="60" spans="2:9" ht="15" customHeight="1" x14ac:dyDescent="0.2">
      <c r="B60" t="s">
        <v>122</v>
      </c>
      <c r="C60" s="12">
        <v>6</v>
      </c>
      <c r="D60" s="8">
        <v>2.33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104</v>
      </c>
      <c r="C61" s="12">
        <v>5</v>
      </c>
      <c r="D61" s="8">
        <v>1.94</v>
      </c>
      <c r="E61" s="12">
        <v>5</v>
      </c>
      <c r="F61" s="8">
        <v>3.7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109</v>
      </c>
      <c r="C62" s="12">
        <v>4</v>
      </c>
      <c r="D62" s="8">
        <v>1.55</v>
      </c>
      <c r="E62" s="12">
        <v>1</v>
      </c>
      <c r="F62" s="8">
        <v>0.74</v>
      </c>
      <c r="G62" s="12">
        <v>3</v>
      </c>
      <c r="H62" s="8">
        <v>2.7</v>
      </c>
      <c r="I62" s="12">
        <v>0</v>
      </c>
    </row>
    <row r="63" spans="2:9" ht="15" customHeight="1" x14ac:dyDescent="0.2">
      <c r="B63" t="s">
        <v>118</v>
      </c>
      <c r="C63" s="12">
        <v>4</v>
      </c>
      <c r="D63" s="8">
        <v>1.55</v>
      </c>
      <c r="E63" s="12">
        <v>3</v>
      </c>
      <c r="F63" s="8">
        <v>2.2200000000000002</v>
      </c>
      <c r="G63" s="12">
        <v>1</v>
      </c>
      <c r="H63" s="8">
        <v>0.9</v>
      </c>
      <c r="I63" s="12">
        <v>0</v>
      </c>
    </row>
    <row r="64" spans="2:9" ht="15" customHeight="1" x14ac:dyDescent="0.2">
      <c r="B64" t="s">
        <v>92</v>
      </c>
      <c r="C64" s="12">
        <v>4</v>
      </c>
      <c r="D64" s="8">
        <v>1.55</v>
      </c>
      <c r="E64" s="12">
        <v>1</v>
      </c>
      <c r="F64" s="8">
        <v>0.74</v>
      </c>
      <c r="G64" s="12">
        <v>3</v>
      </c>
      <c r="H64" s="8">
        <v>2.7</v>
      </c>
      <c r="I64" s="12">
        <v>0</v>
      </c>
    </row>
    <row r="65" spans="2:9" ht="15" customHeight="1" x14ac:dyDescent="0.2">
      <c r="B65" t="s">
        <v>94</v>
      </c>
      <c r="C65" s="12">
        <v>4</v>
      </c>
      <c r="D65" s="8">
        <v>1.55</v>
      </c>
      <c r="E65" s="12">
        <v>1</v>
      </c>
      <c r="F65" s="8">
        <v>0.74</v>
      </c>
      <c r="G65" s="12">
        <v>3</v>
      </c>
      <c r="H65" s="8">
        <v>2.7</v>
      </c>
      <c r="I65" s="12">
        <v>0</v>
      </c>
    </row>
    <row r="66" spans="2:9" ht="15" customHeight="1" x14ac:dyDescent="0.2">
      <c r="B66" t="s">
        <v>95</v>
      </c>
      <c r="C66" s="12">
        <v>4</v>
      </c>
      <c r="D66" s="8">
        <v>1.55</v>
      </c>
      <c r="E66" s="12">
        <v>3</v>
      </c>
      <c r="F66" s="8">
        <v>2.2200000000000002</v>
      </c>
      <c r="G66" s="12">
        <v>1</v>
      </c>
      <c r="H66" s="8">
        <v>0.9</v>
      </c>
      <c r="I66" s="12">
        <v>0</v>
      </c>
    </row>
    <row r="67" spans="2:9" ht="15" customHeight="1" x14ac:dyDescent="0.2">
      <c r="B67" t="s">
        <v>125</v>
      </c>
      <c r="C67" s="12">
        <v>4</v>
      </c>
      <c r="D67" s="8">
        <v>1.55</v>
      </c>
      <c r="E67" s="12">
        <v>2</v>
      </c>
      <c r="F67" s="8">
        <v>1.48</v>
      </c>
      <c r="G67" s="12">
        <v>2</v>
      </c>
      <c r="H67" s="8">
        <v>1.8</v>
      </c>
      <c r="I67" s="12">
        <v>0</v>
      </c>
    </row>
    <row r="68" spans="2:9" ht="15" customHeight="1" x14ac:dyDescent="0.2">
      <c r="B68" t="s">
        <v>98</v>
      </c>
      <c r="C68" s="12">
        <v>4</v>
      </c>
      <c r="D68" s="8">
        <v>1.55</v>
      </c>
      <c r="E68" s="12">
        <v>1</v>
      </c>
      <c r="F68" s="8">
        <v>0.74</v>
      </c>
      <c r="G68" s="12">
        <v>3</v>
      </c>
      <c r="H68" s="8">
        <v>2.7</v>
      </c>
      <c r="I68" s="12">
        <v>0</v>
      </c>
    </row>
    <row r="69" spans="2:9" ht="15" customHeight="1" x14ac:dyDescent="0.2">
      <c r="B69" t="s">
        <v>132</v>
      </c>
      <c r="C69" s="12">
        <v>4</v>
      </c>
      <c r="D69" s="8">
        <v>1.55</v>
      </c>
      <c r="E69" s="12">
        <v>3</v>
      </c>
      <c r="F69" s="8">
        <v>2.2200000000000002</v>
      </c>
      <c r="G69" s="12">
        <v>1</v>
      </c>
      <c r="H69" s="8">
        <v>0.9</v>
      </c>
      <c r="I69" s="12">
        <v>0</v>
      </c>
    </row>
    <row r="70" spans="2:9" ht="15" customHeight="1" x14ac:dyDescent="0.2">
      <c r="B70" t="s">
        <v>126</v>
      </c>
      <c r="C70" s="12">
        <v>4</v>
      </c>
      <c r="D70" s="8">
        <v>1.55</v>
      </c>
      <c r="E70" s="12">
        <v>1</v>
      </c>
      <c r="F70" s="8">
        <v>0.74</v>
      </c>
      <c r="G70" s="12">
        <v>3</v>
      </c>
      <c r="H70" s="8">
        <v>2.7</v>
      </c>
      <c r="I70" s="12">
        <v>0</v>
      </c>
    </row>
    <row r="72" spans="2:9" ht="15" customHeight="1" x14ac:dyDescent="0.2">
      <c r="B72" t="s">
        <v>166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C7B7A-5B3D-44FF-9919-DF4D83A000CF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183</v>
      </c>
    </row>
    <row r="4" spans="2:9" ht="33" customHeight="1" x14ac:dyDescent="0.2">
      <c r="B4" t="s">
        <v>162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82</v>
      </c>
      <c r="D6" s="8">
        <v>18.18</v>
      </c>
      <c r="E6" s="12">
        <v>52</v>
      </c>
      <c r="F6" s="8">
        <v>17.45</v>
      </c>
      <c r="G6" s="12">
        <v>30</v>
      </c>
      <c r="H6" s="8">
        <v>21.58</v>
      </c>
      <c r="I6" s="12">
        <v>0</v>
      </c>
    </row>
    <row r="7" spans="2:9" ht="15" customHeight="1" x14ac:dyDescent="0.2">
      <c r="B7" t="s">
        <v>20</v>
      </c>
      <c r="C7" s="12">
        <v>34</v>
      </c>
      <c r="D7" s="8">
        <v>7.54</v>
      </c>
      <c r="E7" s="12">
        <v>13</v>
      </c>
      <c r="F7" s="8">
        <v>4.3600000000000003</v>
      </c>
      <c r="G7" s="12">
        <v>21</v>
      </c>
      <c r="H7" s="8">
        <v>15.11</v>
      </c>
      <c r="I7" s="12">
        <v>0</v>
      </c>
    </row>
    <row r="8" spans="2:9" ht="15" customHeight="1" x14ac:dyDescent="0.2">
      <c r="B8" t="s">
        <v>21</v>
      </c>
      <c r="C8" s="12">
        <v>2</v>
      </c>
      <c r="D8" s="8">
        <v>0.44</v>
      </c>
      <c r="E8" s="12">
        <v>0</v>
      </c>
      <c r="F8" s="8">
        <v>0</v>
      </c>
      <c r="G8" s="12">
        <v>1</v>
      </c>
      <c r="H8" s="8">
        <v>0.72</v>
      </c>
      <c r="I8" s="12">
        <v>0</v>
      </c>
    </row>
    <row r="9" spans="2:9" ht="15" customHeight="1" x14ac:dyDescent="0.2">
      <c r="B9" t="s">
        <v>22</v>
      </c>
      <c r="C9" s="12">
        <v>2</v>
      </c>
      <c r="D9" s="8">
        <v>0.44</v>
      </c>
      <c r="E9" s="12">
        <v>1</v>
      </c>
      <c r="F9" s="8">
        <v>0.34</v>
      </c>
      <c r="G9" s="12">
        <v>1</v>
      </c>
      <c r="H9" s="8">
        <v>0.72</v>
      </c>
      <c r="I9" s="12">
        <v>0</v>
      </c>
    </row>
    <row r="10" spans="2:9" ht="15" customHeight="1" x14ac:dyDescent="0.2">
      <c r="B10" t="s">
        <v>23</v>
      </c>
      <c r="C10" s="12">
        <v>3</v>
      </c>
      <c r="D10" s="8">
        <v>0.67</v>
      </c>
      <c r="E10" s="12">
        <v>0</v>
      </c>
      <c r="F10" s="8">
        <v>0</v>
      </c>
      <c r="G10" s="12">
        <v>3</v>
      </c>
      <c r="H10" s="8">
        <v>2.16</v>
      </c>
      <c r="I10" s="12">
        <v>0</v>
      </c>
    </row>
    <row r="11" spans="2:9" ht="15" customHeight="1" x14ac:dyDescent="0.2">
      <c r="B11" t="s">
        <v>24</v>
      </c>
      <c r="C11" s="12">
        <v>111</v>
      </c>
      <c r="D11" s="8">
        <v>24.61</v>
      </c>
      <c r="E11" s="12">
        <v>75</v>
      </c>
      <c r="F11" s="8">
        <v>25.17</v>
      </c>
      <c r="G11" s="12">
        <v>36</v>
      </c>
      <c r="H11" s="8">
        <v>25.9</v>
      </c>
      <c r="I11" s="12">
        <v>0</v>
      </c>
    </row>
    <row r="12" spans="2:9" ht="15" customHeight="1" x14ac:dyDescent="0.2">
      <c r="B12" t="s">
        <v>25</v>
      </c>
      <c r="C12" s="12">
        <v>3</v>
      </c>
      <c r="D12" s="8">
        <v>0.67</v>
      </c>
      <c r="E12" s="12">
        <v>0</v>
      </c>
      <c r="F12" s="8">
        <v>0</v>
      </c>
      <c r="G12" s="12">
        <v>3</v>
      </c>
      <c r="H12" s="8">
        <v>2.16</v>
      </c>
      <c r="I12" s="12">
        <v>0</v>
      </c>
    </row>
    <row r="13" spans="2:9" ht="15" customHeight="1" x14ac:dyDescent="0.2">
      <c r="B13" t="s">
        <v>26</v>
      </c>
      <c r="C13" s="12">
        <v>7</v>
      </c>
      <c r="D13" s="8">
        <v>1.55</v>
      </c>
      <c r="E13" s="12">
        <v>0</v>
      </c>
      <c r="F13" s="8">
        <v>0</v>
      </c>
      <c r="G13" s="12">
        <v>7</v>
      </c>
      <c r="H13" s="8">
        <v>5.04</v>
      </c>
      <c r="I13" s="12">
        <v>0</v>
      </c>
    </row>
    <row r="14" spans="2:9" ht="15" customHeight="1" x14ac:dyDescent="0.2">
      <c r="B14" t="s">
        <v>27</v>
      </c>
      <c r="C14" s="12">
        <v>17</v>
      </c>
      <c r="D14" s="8">
        <v>3.77</v>
      </c>
      <c r="E14" s="12">
        <v>12</v>
      </c>
      <c r="F14" s="8">
        <v>4.03</v>
      </c>
      <c r="G14" s="12">
        <v>5</v>
      </c>
      <c r="H14" s="8">
        <v>3.6</v>
      </c>
      <c r="I14" s="12">
        <v>0</v>
      </c>
    </row>
    <row r="15" spans="2:9" ht="15" customHeight="1" x14ac:dyDescent="0.2">
      <c r="B15" t="s">
        <v>28</v>
      </c>
      <c r="C15" s="12">
        <v>98</v>
      </c>
      <c r="D15" s="8">
        <v>21.73</v>
      </c>
      <c r="E15" s="12">
        <v>85</v>
      </c>
      <c r="F15" s="8">
        <v>28.52</v>
      </c>
      <c r="G15" s="12">
        <v>12</v>
      </c>
      <c r="H15" s="8">
        <v>8.6300000000000008</v>
      </c>
      <c r="I15" s="12">
        <v>0</v>
      </c>
    </row>
    <row r="16" spans="2:9" ht="15" customHeight="1" x14ac:dyDescent="0.2">
      <c r="B16" t="s">
        <v>29</v>
      </c>
      <c r="C16" s="12">
        <v>52</v>
      </c>
      <c r="D16" s="8">
        <v>11.53</v>
      </c>
      <c r="E16" s="12">
        <v>41</v>
      </c>
      <c r="F16" s="8">
        <v>13.76</v>
      </c>
      <c r="G16" s="12">
        <v>11</v>
      </c>
      <c r="H16" s="8">
        <v>7.91</v>
      </c>
      <c r="I16" s="12">
        <v>0</v>
      </c>
    </row>
    <row r="17" spans="2:9" ht="15" customHeight="1" x14ac:dyDescent="0.2">
      <c r="B17" t="s">
        <v>30</v>
      </c>
      <c r="C17" s="12">
        <v>19</v>
      </c>
      <c r="D17" s="8">
        <v>4.21</v>
      </c>
      <c r="E17" s="12">
        <v>7</v>
      </c>
      <c r="F17" s="8">
        <v>2.35</v>
      </c>
      <c r="G17" s="12">
        <v>2</v>
      </c>
      <c r="H17" s="8">
        <v>1.44</v>
      </c>
      <c r="I17" s="12">
        <v>0</v>
      </c>
    </row>
    <row r="18" spans="2:9" ht="15" customHeight="1" x14ac:dyDescent="0.2">
      <c r="B18" t="s">
        <v>31</v>
      </c>
      <c r="C18" s="12">
        <v>9</v>
      </c>
      <c r="D18" s="8">
        <v>2</v>
      </c>
      <c r="E18" s="12">
        <v>6</v>
      </c>
      <c r="F18" s="8">
        <v>2.0099999999999998</v>
      </c>
      <c r="G18" s="12">
        <v>3</v>
      </c>
      <c r="H18" s="8">
        <v>2.16</v>
      </c>
      <c r="I18" s="12">
        <v>0</v>
      </c>
    </row>
    <row r="19" spans="2:9" ht="15" customHeight="1" x14ac:dyDescent="0.2">
      <c r="B19" t="s">
        <v>32</v>
      </c>
      <c r="C19" s="12">
        <v>12</v>
      </c>
      <c r="D19" s="8">
        <v>2.66</v>
      </c>
      <c r="E19" s="12">
        <v>6</v>
      </c>
      <c r="F19" s="8">
        <v>2.0099999999999998</v>
      </c>
      <c r="G19" s="12">
        <v>4</v>
      </c>
      <c r="H19" s="8">
        <v>2.88</v>
      </c>
      <c r="I19" s="12">
        <v>0</v>
      </c>
    </row>
    <row r="20" spans="2:9" ht="15" customHeight="1" x14ac:dyDescent="0.2">
      <c r="B20" s="9" t="s">
        <v>163</v>
      </c>
      <c r="C20" s="12">
        <f>SUM(LTBL_18501[総数／事業所数])</f>
        <v>451</v>
      </c>
      <c r="E20" s="12">
        <f>SUBTOTAL(109,LTBL_18501[個人／事業所数])</f>
        <v>298</v>
      </c>
      <c r="G20" s="12">
        <f>SUBTOTAL(109,LTBL_18501[法人／事業所数])</f>
        <v>139</v>
      </c>
      <c r="I20" s="12">
        <f>SUBTOTAL(109,LTBL_18501[法人以外の団体／事業所数])</f>
        <v>0</v>
      </c>
    </row>
    <row r="21" spans="2:9" ht="15" customHeight="1" x14ac:dyDescent="0.2">
      <c r="E21" s="11">
        <f>LTBL_18501[[#Totals],[個人／事業所数]]/LTBL_18501[[#Totals],[総数／事業所数]]</f>
        <v>0.6607538802660754</v>
      </c>
      <c r="G21" s="11">
        <f>LTBL_18501[[#Totals],[法人／事業所数]]/LTBL_18501[[#Totals],[総数／事業所数]]</f>
        <v>0.30820399113082042</v>
      </c>
      <c r="I21" s="11">
        <f>LTBL_18501[[#Totals],[法人以外の団体／事業所数]]/LTBL_18501[[#Totals],[総数／事業所数]]</f>
        <v>0</v>
      </c>
    </row>
    <row r="23" spans="2:9" ht="33" customHeight="1" x14ac:dyDescent="0.2">
      <c r="B23" t="s">
        <v>164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55</v>
      </c>
      <c r="C24" s="12">
        <v>52</v>
      </c>
      <c r="D24" s="8">
        <v>11.53</v>
      </c>
      <c r="E24" s="12">
        <v>49</v>
      </c>
      <c r="F24" s="8">
        <v>16.440000000000001</v>
      </c>
      <c r="G24" s="12">
        <v>3</v>
      </c>
      <c r="H24" s="8">
        <v>2.16</v>
      </c>
      <c r="I24" s="12">
        <v>0</v>
      </c>
    </row>
    <row r="25" spans="2:9" ht="15" customHeight="1" x14ac:dyDescent="0.2">
      <c r="B25" t="s">
        <v>51</v>
      </c>
      <c r="C25" s="12">
        <v>47</v>
      </c>
      <c r="D25" s="8">
        <v>10.42</v>
      </c>
      <c r="E25" s="12">
        <v>26</v>
      </c>
      <c r="F25" s="8">
        <v>8.7200000000000006</v>
      </c>
      <c r="G25" s="12">
        <v>21</v>
      </c>
      <c r="H25" s="8">
        <v>15.11</v>
      </c>
      <c r="I25" s="12">
        <v>0</v>
      </c>
    </row>
    <row r="26" spans="2:9" ht="15" customHeight="1" x14ac:dyDescent="0.2">
      <c r="B26" t="s">
        <v>57</v>
      </c>
      <c r="C26" s="12">
        <v>43</v>
      </c>
      <c r="D26" s="8">
        <v>9.5299999999999994</v>
      </c>
      <c r="E26" s="12">
        <v>39</v>
      </c>
      <c r="F26" s="8">
        <v>13.09</v>
      </c>
      <c r="G26" s="12">
        <v>4</v>
      </c>
      <c r="H26" s="8">
        <v>2.88</v>
      </c>
      <c r="I26" s="12">
        <v>0</v>
      </c>
    </row>
    <row r="27" spans="2:9" ht="15" customHeight="1" x14ac:dyDescent="0.2">
      <c r="B27" t="s">
        <v>56</v>
      </c>
      <c r="C27" s="12">
        <v>40</v>
      </c>
      <c r="D27" s="8">
        <v>8.8699999999999992</v>
      </c>
      <c r="E27" s="12">
        <v>33</v>
      </c>
      <c r="F27" s="8">
        <v>11.07</v>
      </c>
      <c r="G27" s="12">
        <v>7</v>
      </c>
      <c r="H27" s="8">
        <v>5.04</v>
      </c>
      <c r="I27" s="12">
        <v>0</v>
      </c>
    </row>
    <row r="28" spans="2:9" ht="15" customHeight="1" x14ac:dyDescent="0.2">
      <c r="B28" t="s">
        <v>41</v>
      </c>
      <c r="C28" s="12">
        <v>35</v>
      </c>
      <c r="D28" s="8">
        <v>7.76</v>
      </c>
      <c r="E28" s="12">
        <v>14</v>
      </c>
      <c r="F28" s="8">
        <v>4.7</v>
      </c>
      <c r="G28" s="12">
        <v>21</v>
      </c>
      <c r="H28" s="8">
        <v>15.11</v>
      </c>
      <c r="I28" s="12">
        <v>0</v>
      </c>
    </row>
    <row r="29" spans="2:9" ht="15" customHeight="1" x14ac:dyDescent="0.2">
      <c r="B29" t="s">
        <v>49</v>
      </c>
      <c r="C29" s="12">
        <v>32</v>
      </c>
      <c r="D29" s="8">
        <v>7.1</v>
      </c>
      <c r="E29" s="12">
        <v>27</v>
      </c>
      <c r="F29" s="8">
        <v>9.06</v>
      </c>
      <c r="G29" s="12">
        <v>5</v>
      </c>
      <c r="H29" s="8">
        <v>3.6</v>
      </c>
      <c r="I29" s="12">
        <v>0</v>
      </c>
    </row>
    <row r="30" spans="2:9" ht="15" customHeight="1" x14ac:dyDescent="0.2">
      <c r="B30" t="s">
        <v>42</v>
      </c>
      <c r="C30" s="12">
        <v>31</v>
      </c>
      <c r="D30" s="8">
        <v>6.87</v>
      </c>
      <c r="E30" s="12">
        <v>26</v>
      </c>
      <c r="F30" s="8">
        <v>8.7200000000000006</v>
      </c>
      <c r="G30" s="12">
        <v>5</v>
      </c>
      <c r="H30" s="8">
        <v>3.6</v>
      </c>
      <c r="I30" s="12">
        <v>0</v>
      </c>
    </row>
    <row r="31" spans="2:9" ht="15" customHeight="1" x14ac:dyDescent="0.2">
      <c r="B31" t="s">
        <v>58</v>
      </c>
      <c r="C31" s="12">
        <v>19</v>
      </c>
      <c r="D31" s="8">
        <v>4.21</v>
      </c>
      <c r="E31" s="12">
        <v>7</v>
      </c>
      <c r="F31" s="8">
        <v>2.35</v>
      </c>
      <c r="G31" s="12">
        <v>2</v>
      </c>
      <c r="H31" s="8">
        <v>1.44</v>
      </c>
      <c r="I31" s="12">
        <v>0</v>
      </c>
    </row>
    <row r="32" spans="2:9" ht="15" customHeight="1" x14ac:dyDescent="0.2">
      <c r="B32" t="s">
        <v>43</v>
      </c>
      <c r="C32" s="12">
        <v>16</v>
      </c>
      <c r="D32" s="8">
        <v>3.55</v>
      </c>
      <c r="E32" s="12">
        <v>12</v>
      </c>
      <c r="F32" s="8">
        <v>4.03</v>
      </c>
      <c r="G32" s="12">
        <v>4</v>
      </c>
      <c r="H32" s="8">
        <v>2.88</v>
      </c>
      <c r="I32" s="12">
        <v>0</v>
      </c>
    </row>
    <row r="33" spans="2:9" ht="15" customHeight="1" x14ac:dyDescent="0.2">
      <c r="B33" t="s">
        <v>50</v>
      </c>
      <c r="C33" s="12">
        <v>13</v>
      </c>
      <c r="D33" s="8">
        <v>2.88</v>
      </c>
      <c r="E33" s="12">
        <v>12</v>
      </c>
      <c r="F33" s="8">
        <v>4.03</v>
      </c>
      <c r="G33" s="12">
        <v>1</v>
      </c>
      <c r="H33" s="8">
        <v>0.72</v>
      </c>
      <c r="I33" s="12">
        <v>0</v>
      </c>
    </row>
    <row r="34" spans="2:9" ht="15" customHeight="1" x14ac:dyDescent="0.2">
      <c r="B34" t="s">
        <v>54</v>
      </c>
      <c r="C34" s="12">
        <v>10</v>
      </c>
      <c r="D34" s="8">
        <v>2.2200000000000002</v>
      </c>
      <c r="E34" s="12">
        <v>7</v>
      </c>
      <c r="F34" s="8">
        <v>2.35</v>
      </c>
      <c r="G34" s="12">
        <v>3</v>
      </c>
      <c r="H34" s="8">
        <v>2.16</v>
      </c>
      <c r="I34" s="12">
        <v>0</v>
      </c>
    </row>
    <row r="35" spans="2:9" ht="15" customHeight="1" x14ac:dyDescent="0.2">
      <c r="B35" t="s">
        <v>64</v>
      </c>
      <c r="C35" s="12">
        <v>7</v>
      </c>
      <c r="D35" s="8">
        <v>1.55</v>
      </c>
      <c r="E35" s="12">
        <v>4</v>
      </c>
      <c r="F35" s="8">
        <v>1.34</v>
      </c>
      <c r="G35" s="12">
        <v>3</v>
      </c>
      <c r="H35" s="8">
        <v>2.16</v>
      </c>
      <c r="I35" s="12">
        <v>0</v>
      </c>
    </row>
    <row r="36" spans="2:9" ht="15" customHeight="1" x14ac:dyDescent="0.2">
      <c r="B36" t="s">
        <v>53</v>
      </c>
      <c r="C36" s="12">
        <v>7</v>
      </c>
      <c r="D36" s="8">
        <v>1.55</v>
      </c>
      <c r="E36" s="12">
        <v>5</v>
      </c>
      <c r="F36" s="8">
        <v>1.68</v>
      </c>
      <c r="G36" s="12">
        <v>2</v>
      </c>
      <c r="H36" s="8">
        <v>1.44</v>
      </c>
      <c r="I36" s="12">
        <v>0</v>
      </c>
    </row>
    <row r="37" spans="2:9" ht="15" customHeight="1" x14ac:dyDescent="0.2">
      <c r="B37" t="s">
        <v>59</v>
      </c>
      <c r="C37" s="12">
        <v>7</v>
      </c>
      <c r="D37" s="8">
        <v>1.55</v>
      </c>
      <c r="E37" s="12">
        <v>6</v>
      </c>
      <c r="F37" s="8">
        <v>2.0099999999999998</v>
      </c>
      <c r="G37" s="12">
        <v>1</v>
      </c>
      <c r="H37" s="8">
        <v>0.72</v>
      </c>
      <c r="I37" s="12">
        <v>0</v>
      </c>
    </row>
    <row r="38" spans="2:9" ht="15" customHeight="1" x14ac:dyDescent="0.2">
      <c r="B38" t="s">
        <v>67</v>
      </c>
      <c r="C38" s="12">
        <v>6</v>
      </c>
      <c r="D38" s="8">
        <v>1.33</v>
      </c>
      <c r="E38" s="12">
        <v>1</v>
      </c>
      <c r="F38" s="8">
        <v>0.34</v>
      </c>
      <c r="G38" s="12">
        <v>5</v>
      </c>
      <c r="H38" s="8">
        <v>3.6</v>
      </c>
      <c r="I38" s="12">
        <v>0</v>
      </c>
    </row>
    <row r="39" spans="2:9" ht="15" customHeight="1" x14ac:dyDescent="0.2">
      <c r="B39" t="s">
        <v>75</v>
      </c>
      <c r="C39" s="12">
        <v>6</v>
      </c>
      <c r="D39" s="8">
        <v>1.33</v>
      </c>
      <c r="E39" s="12">
        <v>1</v>
      </c>
      <c r="F39" s="8">
        <v>0.34</v>
      </c>
      <c r="G39" s="12">
        <v>5</v>
      </c>
      <c r="H39" s="8">
        <v>3.6</v>
      </c>
      <c r="I39" s="12">
        <v>0</v>
      </c>
    </row>
    <row r="40" spans="2:9" ht="15" customHeight="1" x14ac:dyDescent="0.2">
      <c r="B40" t="s">
        <v>66</v>
      </c>
      <c r="C40" s="12">
        <v>6</v>
      </c>
      <c r="D40" s="8">
        <v>1.33</v>
      </c>
      <c r="E40" s="12">
        <v>3</v>
      </c>
      <c r="F40" s="8">
        <v>1.01</v>
      </c>
      <c r="G40" s="12">
        <v>2</v>
      </c>
      <c r="H40" s="8">
        <v>1.44</v>
      </c>
      <c r="I40" s="12">
        <v>0</v>
      </c>
    </row>
    <row r="41" spans="2:9" ht="15" customHeight="1" x14ac:dyDescent="0.2">
      <c r="B41" t="s">
        <v>69</v>
      </c>
      <c r="C41" s="12">
        <v>6</v>
      </c>
      <c r="D41" s="8">
        <v>1.33</v>
      </c>
      <c r="E41" s="12">
        <v>2</v>
      </c>
      <c r="F41" s="8">
        <v>0.67</v>
      </c>
      <c r="G41" s="12">
        <v>4</v>
      </c>
      <c r="H41" s="8">
        <v>2.88</v>
      </c>
      <c r="I41" s="12">
        <v>0</v>
      </c>
    </row>
    <row r="42" spans="2:9" ht="15" customHeight="1" x14ac:dyDescent="0.2">
      <c r="B42" t="s">
        <v>62</v>
      </c>
      <c r="C42" s="12">
        <v>5</v>
      </c>
      <c r="D42" s="8">
        <v>1.1100000000000001</v>
      </c>
      <c r="E42" s="12">
        <v>2</v>
      </c>
      <c r="F42" s="8">
        <v>0.67</v>
      </c>
      <c r="G42" s="12">
        <v>3</v>
      </c>
      <c r="H42" s="8">
        <v>2.16</v>
      </c>
      <c r="I42" s="12">
        <v>0</v>
      </c>
    </row>
    <row r="43" spans="2:9" ht="15" customHeight="1" x14ac:dyDescent="0.2">
      <c r="B43" t="s">
        <v>52</v>
      </c>
      <c r="C43" s="12">
        <v>5</v>
      </c>
      <c r="D43" s="8">
        <v>1.1100000000000001</v>
      </c>
      <c r="E43" s="12">
        <v>0</v>
      </c>
      <c r="F43" s="8">
        <v>0</v>
      </c>
      <c r="G43" s="12">
        <v>5</v>
      </c>
      <c r="H43" s="8">
        <v>3.6</v>
      </c>
      <c r="I43" s="12">
        <v>0</v>
      </c>
    </row>
    <row r="44" spans="2:9" ht="15" customHeight="1" x14ac:dyDescent="0.2">
      <c r="B44" t="s">
        <v>82</v>
      </c>
      <c r="C44" s="12">
        <v>5</v>
      </c>
      <c r="D44" s="8">
        <v>1.1100000000000001</v>
      </c>
      <c r="E44" s="12">
        <v>0</v>
      </c>
      <c r="F44" s="8">
        <v>0</v>
      </c>
      <c r="G44" s="12">
        <v>3</v>
      </c>
      <c r="H44" s="8">
        <v>2.16</v>
      </c>
      <c r="I44" s="12">
        <v>0</v>
      </c>
    </row>
    <row r="47" spans="2:9" ht="33" customHeight="1" x14ac:dyDescent="0.2">
      <c r="B47" t="s">
        <v>165</v>
      </c>
      <c r="C47" s="10" t="s">
        <v>34</v>
      </c>
      <c r="D47" s="10" t="s">
        <v>35</v>
      </c>
      <c r="E47" s="10" t="s">
        <v>36</v>
      </c>
      <c r="F47" s="10" t="s">
        <v>37</v>
      </c>
      <c r="G47" s="10" t="s">
        <v>38</v>
      </c>
      <c r="H47" s="10" t="s">
        <v>39</v>
      </c>
      <c r="I47" s="10" t="s">
        <v>40</v>
      </c>
    </row>
    <row r="48" spans="2:9" ht="15" customHeight="1" x14ac:dyDescent="0.2">
      <c r="B48" t="s">
        <v>100</v>
      </c>
      <c r="C48" s="12">
        <v>52</v>
      </c>
      <c r="D48" s="8">
        <v>11.53</v>
      </c>
      <c r="E48" s="12">
        <v>49</v>
      </c>
      <c r="F48" s="8">
        <v>16.440000000000001</v>
      </c>
      <c r="G48" s="12">
        <v>3</v>
      </c>
      <c r="H48" s="8">
        <v>2.16</v>
      </c>
      <c r="I48" s="12">
        <v>0</v>
      </c>
    </row>
    <row r="49" spans="2:9" ht="15" customHeight="1" x14ac:dyDescent="0.2">
      <c r="B49" t="s">
        <v>106</v>
      </c>
      <c r="C49" s="12">
        <v>23</v>
      </c>
      <c r="D49" s="8">
        <v>5.0999999999999996</v>
      </c>
      <c r="E49" s="12">
        <v>21</v>
      </c>
      <c r="F49" s="8">
        <v>7.05</v>
      </c>
      <c r="G49" s="12">
        <v>2</v>
      </c>
      <c r="H49" s="8">
        <v>1.44</v>
      </c>
      <c r="I49" s="12">
        <v>0</v>
      </c>
    </row>
    <row r="50" spans="2:9" ht="15" customHeight="1" x14ac:dyDescent="0.2">
      <c r="B50" t="s">
        <v>105</v>
      </c>
      <c r="C50" s="12">
        <v>15</v>
      </c>
      <c r="D50" s="8">
        <v>3.33</v>
      </c>
      <c r="E50" s="12">
        <v>15</v>
      </c>
      <c r="F50" s="8">
        <v>5.03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97</v>
      </c>
      <c r="C51" s="12">
        <v>12</v>
      </c>
      <c r="D51" s="8">
        <v>2.66</v>
      </c>
      <c r="E51" s="12">
        <v>9</v>
      </c>
      <c r="F51" s="8">
        <v>3.02</v>
      </c>
      <c r="G51" s="12">
        <v>3</v>
      </c>
      <c r="H51" s="8">
        <v>2.16</v>
      </c>
      <c r="I51" s="12">
        <v>0</v>
      </c>
    </row>
    <row r="52" spans="2:9" ht="15" customHeight="1" x14ac:dyDescent="0.2">
      <c r="B52" t="s">
        <v>89</v>
      </c>
      <c r="C52" s="12">
        <v>11</v>
      </c>
      <c r="D52" s="8">
        <v>2.44</v>
      </c>
      <c r="E52" s="12">
        <v>2</v>
      </c>
      <c r="F52" s="8">
        <v>0.67</v>
      </c>
      <c r="G52" s="12">
        <v>9</v>
      </c>
      <c r="H52" s="8">
        <v>6.47</v>
      </c>
      <c r="I52" s="12">
        <v>0</v>
      </c>
    </row>
    <row r="53" spans="2:9" ht="15" customHeight="1" x14ac:dyDescent="0.2">
      <c r="B53" t="s">
        <v>90</v>
      </c>
      <c r="C53" s="12">
        <v>11</v>
      </c>
      <c r="D53" s="8">
        <v>2.44</v>
      </c>
      <c r="E53" s="12">
        <v>7</v>
      </c>
      <c r="F53" s="8">
        <v>2.35</v>
      </c>
      <c r="G53" s="12">
        <v>4</v>
      </c>
      <c r="H53" s="8">
        <v>2.88</v>
      </c>
      <c r="I53" s="12">
        <v>0</v>
      </c>
    </row>
    <row r="54" spans="2:9" ht="15" customHeight="1" x14ac:dyDescent="0.2">
      <c r="B54" t="s">
        <v>94</v>
      </c>
      <c r="C54" s="12">
        <v>10</v>
      </c>
      <c r="D54" s="8">
        <v>2.2200000000000002</v>
      </c>
      <c r="E54" s="12">
        <v>8</v>
      </c>
      <c r="F54" s="8">
        <v>2.68</v>
      </c>
      <c r="G54" s="12">
        <v>2</v>
      </c>
      <c r="H54" s="8">
        <v>1.44</v>
      </c>
      <c r="I54" s="12">
        <v>0</v>
      </c>
    </row>
    <row r="55" spans="2:9" ht="15" customHeight="1" x14ac:dyDescent="0.2">
      <c r="B55" t="s">
        <v>104</v>
      </c>
      <c r="C55" s="12">
        <v>10</v>
      </c>
      <c r="D55" s="8">
        <v>2.2200000000000002</v>
      </c>
      <c r="E55" s="12">
        <v>7</v>
      </c>
      <c r="F55" s="8">
        <v>2.35</v>
      </c>
      <c r="G55" s="12">
        <v>3</v>
      </c>
      <c r="H55" s="8">
        <v>2.16</v>
      </c>
      <c r="I55" s="12">
        <v>0</v>
      </c>
    </row>
    <row r="56" spans="2:9" ht="15" customHeight="1" x14ac:dyDescent="0.2">
      <c r="B56" t="s">
        <v>122</v>
      </c>
      <c r="C56" s="12">
        <v>10</v>
      </c>
      <c r="D56" s="8">
        <v>2.2200000000000002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121</v>
      </c>
      <c r="C57" s="12">
        <v>9</v>
      </c>
      <c r="D57" s="8">
        <v>2</v>
      </c>
      <c r="E57" s="12">
        <v>2</v>
      </c>
      <c r="F57" s="8">
        <v>0.67</v>
      </c>
      <c r="G57" s="12">
        <v>7</v>
      </c>
      <c r="H57" s="8">
        <v>5.04</v>
      </c>
      <c r="I57" s="12">
        <v>0</v>
      </c>
    </row>
    <row r="58" spans="2:9" ht="15" customHeight="1" x14ac:dyDescent="0.2">
      <c r="B58" t="s">
        <v>91</v>
      </c>
      <c r="C58" s="12">
        <v>8</v>
      </c>
      <c r="D58" s="8">
        <v>1.77</v>
      </c>
      <c r="E58" s="12">
        <v>6</v>
      </c>
      <c r="F58" s="8">
        <v>2.0099999999999998</v>
      </c>
      <c r="G58" s="12">
        <v>2</v>
      </c>
      <c r="H58" s="8">
        <v>1.44</v>
      </c>
      <c r="I58" s="12">
        <v>0</v>
      </c>
    </row>
    <row r="59" spans="2:9" ht="15" customHeight="1" x14ac:dyDescent="0.2">
      <c r="B59" t="s">
        <v>92</v>
      </c>
      <c r="C59" s="12">
        <v>8</v>
      </c>
      <c r="D59" s="8">
        <v>1.77</v>
      </c>
      <c r="E59" s="12">
        <v>6</v>
      </c>
      <c r="F59" s="8">
        <v>2.0099999999999998</v>
      </c>
      <c r="G59" s="12">
        <v>2</v>
      </c>
      <c r="H59" s="8">
        <v>1.44</v>
      </c>
      <c r="I59" s="12">
        <v>0</v>
      </c>
    </row>
    <row r="60" spans="2:9" ht="15" customHeight="1" x14ac:dyDescent="0.2">
      <c r="B60" t="s">
        <v>113</v>
      </c>
      <c r="C60" s="12">
        <v>8</v>
      </c>
      <c r="D60" s="8">
        <v>1.77</v>
      </c>
      <c r="E60" s="12">
        <v>8</v>
      </c>
      <c r="F60" s="8">
        <v>2.68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132</v>
      </c>
      <c r="C61" s="12">
        <v>8</v>
      </c>
      <c r="D61" s="8">
        <v>1.77</v>
      </c>
      <c r="E61" s="12">
        <v>7</v>
      </c>
      <c r="F61" s="8">
        <v>2.35</v>
      </c>
      <c r="G61" s="12">
        <v>1</v>
      </c>
      <c r="H61" s="8">
        <v>0.72</v>
      </c>
      <c r="I61" s="12">
        <v>0</v>
      </c>
    </row>
    <row r="62" spans="2:9" ht="15" customHeight="1" x14ac:dyDescent="0.2">
      <c r="B62" t="s">
        <v>102</v>
      </c>
      <c r="C62" s="12">
        <v>8</v>
      </c>
      <c r="D62" s="8">
        <v>1.77</v>
      </c>
      <c r="E62" s="12">
        <v>8</v>
      </c>
      <c r="F62" s="8">
        <v>2.68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95</v>
      </c>
      <c r="C63" s="12">
        <v>7</v>
      </c>
      <c r="D63" s="8">
        <v>1.55</v>
      </c>
      <c r="E63" s="12">
        <v>6</v>
      </c>
      <c r="F63" s="8">
        <v>2.0099999999999998</v>
      </c>
      <c r="G63" s="12">
        <v>1</v>
      </c>
      <c r="H63" s="8">
        <v>0.72</v>
      </c>
      <c r="I63" s="12">
        <v>0</v>
      </c>
    </row>
    <row r="64" spans="2:9" ht="15" customHeight="1" x14ac:dyDescent="0.2">
      <c r="B64" t="s">
        <v>159</v>
      </c>
      <c r="C64" s="12">
        <v>7</v>
      </c>
      <c r="D64" s="8">
        <v>1.55</v>
      </c>
      <c r="E64" s="12">
        <v>6</v>
      </c>
      <c r="F64" s="8">
        <v>2.0099999999999998</v>
      </c>
      <c r="G64" s="12">
        <v>1</v>
      </c>
      <c r="H64" s="8">
        <v>0.72</v>
      </c>
      <c r="I64" s="12">
        <v>0</v>
      </c>
    </row>
    <row r="65" spans="2:9" ht="15" customHeight="1" x14ac:dyDescent="0.2">
      <c r="B65" t="s">
        <v>101</v>
      </c>
      <c r="C65" s="12">
        <v>7</v>
      </c>
      <c r="D65" s="8">
        <v>1.55</v>
      </c>
      <c r="E65" s="12">
        <v>5</v>
      </c>
      <c r="F65" s="8">
        <v>1.68</v>
      </c>
      <c r="G65" s="12">
        <v>2</v>
      </c>
      <c r="H65" s="8">
        <v>1.44</v>
      </c>
      <c r="I65" s="12">
        <v>0</v>
      </c>
    </row>
    <row r="66" spans="2:9" ht="15" customHeight="1" x14ac:dyDescent="0.2">
      <c r="B66" t="s">
        <v>109</v>
      </c>
      <c r="C66" s="12">
        <v>6</v>
      </c>
      <c r="D66" s="8">
        <v>1.33</v>
      </c>
      <c r="E66" s="12">
        <v>3</v>
      </c>
      <c r="F66" s="8">
        <v>1.01</v>
      </c>
      <c r="G66" s="12">
        <v>3</v>
      </c>
      <c r="H66" s="8">
        <v>2.16</v>
      </c>
      <c r="I66" s="12">
        <v>0</v>
      </c>
    </row>
    <row r="67" spans="2:9" ht="15" customHeight="1" x14ac:dyDescent="0.2">
      <c r="B67" t="s">
        <v>158</v>
      </c>
      <c r="C67" s="12">
        <v>6</v>
      </c>
      <c r="D67" s="8">
        <v>1.33</v>
      </c>
      <c r="E67" s="12">
        <v>2</v>
      </c>
      <c r="F67" s="8">
        <v>0.67</v>
      </c>
      <c r="G67" s="12">
        <v>4</v>
      </c>
      <c r="H67" s="8">
        <v>2.88</v>
      </c>
      <c r="I67" s="12">
        <v>0</v>
      </c>
    </row>
    <row r="68" spans="2:9" ht="15" customHeight="1" x14ac:dyDescent="0.2">
      <c r="B68" t="s">
        <v>138</v>
      </c>
      <c r="C68" s="12">
        <v>6</v>
      </c>
      <c r="D68" s="8">
        <v>1.33</v>
      </c>
      <c r="E68" s="12">
        <v>6</v>
      </c>
      <c r="F68" s="8">
        <v>2.0099999999999998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131</v>
      </c>
      <c r="C69" s="12">
        <v>6</v>
      </c>
      <c r="D69" s="8">
        <v>1.33</v>
      </c>
      <c r="E69" s="12">
        <v>4</v>
      </c>
      <c r="F69" s="8">
        <v>1.34</v>
      </c>
      <c r="G69" s="12">
        <v>2</v>
      </c>
      <c r="H69" s="8">
        <v>1.44</v>
      </c>
      <c r="I69" s="12">
        <v>0</v>
      </c>
    </row>
    <row r="70" spans="2:9" ht="15" customHeight="1" x14ac:dyDescent="0.2">
      <c r="B70" t="s">
        <v>108</v>
      </c>
      <c r="C70" s="12">
        <v>6</v>
      </c>
      <c r="D70" s="8">
        <v>1.33</v>
      </c>
      <c r="E70" s="12">
        <v>5</v>
      </c>
      <c r="F70" s="8">
        <v>1.68</v>
      </c>
      <c r="G70" s="12">
        <v>1</v>
      </c>
      <c r="H70" s="8">
        <v>0.72</v>
      </c>
      <c r="I70" s="12">
        <v>0</v>
      </c>
    </row>
    <row r="72" spans="2:9" ht="15" customHeight="1" x14ac:dyDescent="0.2">
      <c r="B72" t="s">
        <v>166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B0C2-B90C-4736-9577-FC3847BCAC80}">
  <sheetPr>
    <pageSetUpPr fitToPage="1"/>
  </sheetPr>
  <dimension ref="A1:I415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87</v>
      </c>
      <c r="B1" s="3" t="s">
        <v>88</v>
      </c>
      <c r="C1" s="7" t="s">
        <v>34</v>
      </c>
      <c r="D1" s="7" t="s">
        <v>35</v>
      </c>
      <c r="E1" s="7" t="s">
        <v>36</v>
      </c>
      <c r="F1" s="7" t="s">
        <v>37</v>
      </c>
      <c r="G1" s="7" t="s">
        <v>38</v>
      </c>
      <c r="H1" s="7" t="s">
        <v>39</v>
      </c>
      <c r="I1" s="7" t="s">
        <v>40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57</v>
      </c>
      <c r="C3" s="4">
        <v>2429</v>
      </c>
      <c r="D3" s="8">
        <v>10.210000000000001</v>
      </c>
      <c r="E3" s="4">
        <v>2106</v>
      </c>
      <c r="F3" s="8">
        <v>16.13</v>
      </c>
      <c r="G3" s="4">
        <v>323</v>
      </c>
      <c r="H3" s="8">
        <v>3.13</v>
      </c>
      <c r="I3" s="4">
        <v>0</v>
      </c>
    </row>
    <row r="4" spans="1:9" x14ac:dyDescent="0.2">
      <c r="A4" s="2">
        <v>2</v>
      </c>
      <c r="B4" s="1" t="s">
        <v>56</v>
      </c>
      <c r="C4" s="4">
        <v>2367</v>
      </c>
      <c r="D4" s="8">
        <v>9.9499999999999993</v>
      </c>
      <c r="E4" s="4">
        <v>2038</v>
      </c>
      <c r="F4" s="8">
        <v>15.61</v>
      </c>
      <c r="G4" s="4">
        <v>326</v>
      </c>
      <c r="H4" s="8">
        <v>3.16</v>
      </c>
      <c r="I4" s="4">
        <v>3</v>
      </c>
    </row>
    <row r="5" spans="1:9" x14ac:dyDescent="0.2">
      <c r="A5" s="2">
        <v>3</v>
      </c>
      <c r="B5" s="1" t="s">
        <v>51</v>
      </c>
      <c r="C5" s="4">
        <v>1617</v>
      </c>
      <c r="D5" s="8">
        <v>6.8</v>
      </c>
      <c r="E5" s="4">
        <v>898</v>
      </c>
      <c r="F5" s="8">
        <v>6.88</v>
      </c>
      <c r="G5" s="4">
        <v>719</v>
      </c>
      <c r="H5" s="8">
        <v>6.96</v>
      </c>
      <c r="I5" s="4">
        <v>0</v>
      </c>
    </row>
    <row r="6" spans="1:9" x14ac:dyDescent="0.2">
      <c r="A6" s="2">
        <v>4</v>
      </c>
      <c r="B6" s="1" t="s">
        <v>41</v>
      </c>
      <c r="C6" s="4">
        <v>1482</v>
      </c>
      <c r="D6" s="8">
        <v>6.23</v>
      </c>
      <c r="E6" s="4">
        <v>412</v>
      </c>
      <c r="F6" s="8">
        <v>3.16</v>
      </c>
      <c r="G6" s="4">
        <v>1070</v>
      </c>
      <c r="H6" s="8">
        <v>10.36</v>
      </c>
      <c r="I6" s="4">
        <v>0</v>
      </c>
    </row>
    <row r="7" spans="1:9" x14ac:dyDescent="0.2">
      <c r="A7" s="2">
        <v>5</v>
      </c>
      <c r="B7" s="1" t="s">
        <v>42</v>
      </c>
      <c r="C7" s="4">
        <v>1206</v>
      </c>
      <c r="D7" s="8">
        <v>5.07</v>
      </c>
      <c r="E7" s="4">
        <v>710</v>
      </c>
      <c r="F7" s="8">
        <v>5.44</v>
      </c>
      <c r="G7" s="4">
        <v>496</v>
      </c>
      <c r="H7" s="8">
        <v>4.8</v>
      </c>
      <c r="I7" s="4">
        <v>0</v>
      </c>
    </row>
    <row r="8" spans="1:9" x14ac:dyDescent="0.2">
      <c r="A8" s="2">
        <v>6</v>
      </c>
      <c r="B8" s="1" t="s">
        <v>49</v>
      </c>
      <c r="C8" s="4">
        <v>1187</v>
      </c>
      <c r="D8" s="8">
        <v>4.99</v>
      </c>
      <c r="E8" s="4">
        <v>876</v>
      </c>
      <c r="F8" s="8">
        <v>6.71</v>
      </c>
      <c r="G8" s="4">
        <v>305</v>
      </c>
      <c r="H8" s="8">
        <v>2.95</v>
      </c>
      <c r="I8" s="4">
        <v>6</v>
      </c>
    </row>
    <row r="9" spans="1:9" x14ac:dyDescent="0.2">
      <c r="A9" s="2">
        <v>7</v>
      </c>
      <c r="B9" s="1" t="s">
        <v>43</v>
      </c>
      <c r="C9" s="4">
        <v>911</v>
      </c>
      <c r="D9" s="8">
        <v>3.83</v>
      </c>
      <c r="E9" s="4">
        <v>293</v>
      </c>
      <c r="F9" s="8">
        <v>2.2400000000000002</v>
      </c>
      <c r="G9" s="4">
        <v>618</v>
      </c>
      <c r="H9" s="8">
        <v>5.98</v>
      </c>
      <c r="I9" s="4">
        <v>0</v>
      </c>
    </row>
    <row r="10" spans="1:9" x14ac:dyDescent="0.2">
      <c r="A10" s="2">
        <v>8</v>
      </c>
      <c r="B10" s="1" t="s">
        <v>58</v>
      </c>
      <c r="C10" s="4">
        <v>852</v>
      </c>
      <c r="D10" s="8">
        <v>3.58</v>
      </c>
      <c r="E10" s="4">
        <v>517</v>
      </c>
      <c r="F10" s="8">
        <v>3.96</v>
      </c>
      <c r="G10" s="4">
        <v>139</v>
      </c>
      <c r="H10" s="8">
        <v>1.35</v>
      </c>
      <c r="I10" s="4">
        <v>1</v>
      </c>
    </row>
    <row r="11" spans="1:9" x14ac:dyDescent="0.2">
      <c r="A11" s="2">
        <v>9</v>
      </c>
      <c r="B11" s="1" t="s">
        <v>52</v>
      </c>
      <c r="C11" s="4">
        <v>808</v>
      </c>
      <c r="D11" s="8">
        <v>3.4</v>
      </c>
      <c r="E11" s="4">
        <v>231</v>
      </c>
      <c r="F11" s="8">
        <v>1.77</v>
      </c>
      <c r="G11" s="4">
        <v>573</v>
      </c>
      <c r="H11" s="8">
        <v>5.55</v>
      </c>
      <c r="I11" s="4">
        <v>1</v>
      </c>
    </row>
    <row r="12" spans="1:9" x14ac:dyDescent="0.2">
      <c r="A12" s="2">
        <v>10</v>
      </c>
      <c r="B12" s="1" t="s">
        <v>48</v>
      </c>
      <c r="C12" s="4">
        <v>742</v>
      </c>
      <c r="D12" s="8">
        <v>3.12</v>
      </c>
      <c r="E12" s="4">
        <v>435</v>
      </c>
      <c r="F12" s="8">
        <v>3.33</v>
      </c>
      <c r="G12" s="4">
        <v>307</v>
      </c>
      <c r="H12" s="8">
        <v>2.97</v>
      </c>
      <c r="I12" s="4">
        <v>0</v>
      </c>
    </row>
    <row r="13" spans="1:9" x14ac:dyDescent="0.2">
      <c r="A13" s="2">
        <v>11</v>
      </c>
      <c r="B13" s="1" t="s">
        <v>45</v>
      </c>
      <c r="C13" s="4">
        <v>735</v>
      </c>
      <c r="D13" s="8">
        <v>3.09</v>
      </c>
      <c r="E13" s="4">
        <v>481</v>
      </c>
      <c r="F13" s="8">
        <v>3.68</v>
      </c>
      <c r="G13" s="4">
        <v>254</v>
      </c>
      <c r="H13" s="8">
        <v>2.46</v>
      </c>
      <c r="I13" s="4">
        <v>0</v>
      </c>
    </row>
    <row r="14" spans="1:9" x14ac:dyDescent="0.2">
      <c r="A14" s="2">
        <v>12</v>
      </c>
      <c r="B14" s="1" t="s">
        <v>44</v>
      </c>
      <c r="C14" s="4">
        <v>672</v>
      </c>
      <c r="D14" s="8">
        <v>2.82</v>
      </c>
      <c r="E14" s="4">
        <v>286</v>
      </c>
      <c r="F14" s="8">
        <v>2.19</v>
      </c>
      <c r="G14" s="4">
        <v>386</v>
      </c>
      <c r="H14" s="8">
        <v>3.74</v>
      </c>
      <c r="I14" s="4">
        <v>0</v>
      </c>
    </row>
    <row r="15" spans="1:9" x14ac:dyDescent="0.2">
      <c r="A15" s="2">
        <v>13</v>
      </c>
      <c r="B15" s="1" t="s">
        <v>50</v>
      </c>
      <c r="C15" s="4">
        <v>662</v>
      </c>
      <c r="D15" s="8">
        <v>2.78</v>
      </c>
      <c r="E15" s="4">
        <v>368</v>
      </c>
      <c r="F15" s="8">
        <v>2.82</v>
      </c>
      <c r="G15" s="4">
        <v>294</v>
      </c>
      <c r="H15" s="8">
        <v>2.85</v>
      </c>
      <c r="I15" s="4">
        <v>0</v>
      </c>
    </row>
    <row r="16" spans="1:9" x14ac:dyDescent="0.2">
      <c r="A16" s="2">
        <v>14</v>
      </c>
      <c r="B16" s="1" t="s">
        <v>59</v>
      </c>
      <c r="C16" s="4">
        <v>597</v>
      </c>
      <c r="D16" s="8">
        <v>2.5099999999999998</v>
      </c>
      <c r="E16" s="4">
        <v>550</v>
      </c>
      <c r="F16" s="8">
        <v>4.21</v>
      </c>
      <c r="G16" s="4">
        <v>47</v>
      </c>
      <c r="H16" s="8">
        <v>0.45</v>
      </c>
      <c r="I16" s="4">
        <v>0</v>
      </c>
    </row>
    <row r="17" spans="1:9" x14ac:dyDescent="0.2">
      <c r="A17" s="2">
        <v>15</v>
      </c>
      <c r="B17" s="1" t="s">
        <v>53</v>
      </c>
      <c r="C17" s="4">
        <v>572</v>
      </c>
      <c r="D17" s="8">
        <v>2.4</v>
      </c>
      <c r="E17" s="4">
        <v>404</v>
      </c>
      <c r="F17" s="8">
        <v>3.09</v>
      </c>
      <c r="G17" s="4">
        <v>168</v>
      </c>
      <c r="H17" s="8">
        <v>1.63</v>
      </c>
      <c r="I17" s="4">
        <v>0</v>
      </c>
    </row>
    <row r="18" spans="1:9" x14ac:dyDescent="0.2">
      <c r="A18" s="2">
        <v>16</v>
      </c>
      <c r="B18" s="1" t="s">
        <v>54</v>
      </c>
      <c r="C18" s="4">
        <v>520</v>
      </c>
      <c r="D18" s="8">
        <v>2.19</v>
      </c>
      <c r="E18" s="4">
        <v>233</v>
      </c>
      <c r="F18" s="8">
        <v>1.78</v>
      </c>
      <c r="G18" s="4">
        <v>281</v>
      </c>
      <c r="H18" s="8">
        <v>2.72</v>
      </c>
      <c r="I18" s="4">
        <v>1</v>
      </c>
    </row>
    <row r="19" spans="1:9" x14ac:dyDescent="0.2">
      <c r="A19" s="2">
        <v>17</v>
      </c>
      <c r="B19" s="1" t="s">
        <v>55</v>
      </c>
      <c r="C19" s="4">
        <v>407</v>
      </c>
      <c r="D19" s="8">
        <v>1.71</v>
      </c>
      <c r="E19" s="4">
        <v>315</v>
      </c>
      <c r="F19" s="8">
        <v>2.41</v>
      </c>
      <c r="G19" s="4">
        <v>89</v>
      </c>
      <c r="H19" s="8">
        <v>0.86</v>
      </c>
      <c r="I19" s="4">
        <v>2</v>
      </c>
    </row>
    <row r="20" spans="1:9" x14ac:dyDescent="0.2">
      <c r="A20" s="2">
        <v>18</v>
      </c>
      <c r="B20" s="1" t="s">
        <v>47</v>
      </c>
      <c r="C20" s="4">
        <v>348</v>
      </c>
      <c r="D20" s="8">
        <v>1.46</v>
      </c>
      <c r="E20" s="4">
        <v>125</v>
      </c>
      <c r="F20" s="8">
        <v>0.96</v>
      </c>
      <c r="G20" s="4">
        <v>223</v>
      </c>
      <c r="H20" s="8">
        <v>2.16</v>
      </c>
      <c r="I20" s="4">
        <v>0</v>
      </c>
    </row>
    <row r="21" spans="1:9" x14ac:dyDescent="0.2">
      <c r="A21" s="2">
        <v>19</v>
      </c>
      <c r="B21" s="1" t="s">
        <v>60</v>
      </c>
      <c r="C21" s="4">
        <v>328</v>
      </c>
      <c r="D21" s="8">
        <v>1.38</v>
      </c>
      <c r="E21" s="4">
        <v>1</v>
      </c>
      <c r="F21" s="8">
        <v>0.01</v>
      </c>
      <c r="G21" s="4">
        <v>233</v>
      </c>
      <c r="H21" s="8">
        <v>2.2599999999999998</v>
      </c>
      <c r="I21" s="4">
        <v>3</v>
      </c>
    </row>
    <row r="22" spans="1:9" x14ac:dyDescent="0.2">
      <c r="A22" s="2">
        <v>20</v>
      </c>
      <c r="B22" s="1" t="s">
        <v>46</v>
      </c>
      <c r="C22" s="4">
        <v>313</v>
      </c>
      <c r="D22" s="8">
        <v>1.32</v>
      </c>
      <c r="E22" s="4">
        <v>48</v>
      </c>
      <c r="F22" s="8">
        <v>0.37</v>
      </c>
      <c r="G22" s="4">
        <v>265</v>
      </c>
      <c r="H22" s="8">
        <v>2.57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56</v>
      </c>
      <c r="C25" s="4">
        <v>950</v>
      </c>
      <c r="D25" s="8">
        <v>10.97</v>
      </c>
      <c r="E25" s="4">
        <v>811</v>
      </c>
      <c r="F25" s="8">
        <v>19.12</v>
      </c>
      <c r="G25" s="4">
        <v>139</v>
      </c>
      <c r="H25" s="8">
        <v>3.19</v>
      </c>
      <c r="I25" s="4">
        <v>0</v>
      </c>
    </row>
    <row r="26" spans="1:9" x14ac:dyDescent="0.2">
      <c r="A26" s="2">
        <v>2</v>
      </c>
      <c r="B26" s="1" t="s">
        <v>57</v>
      </c>
      <c r="C26" s="4">
        <v>908</v>
      </c>
      <c r="D26" s="8">
        <v>10.49</v>
      </c>
      <c r="E26" s="4">
        <v>750</v>
      </c>
      <c r="F26" s="8">
        <v>17.68</v>
      </c>
      <c r="G26" s="4">
        <v>158</v>
      </c>
      <c r="H26" s="8">
        <v>3.62</v>
      </c>
      <c r="I26" s="4">
        <v>0</v>
      </c>
    </row>
    <row r="27" spans="1:9" x14ac:dyDescent="0.2">
      <c r="A27" s="2">
        <v>3</v>
      </c>
      <c r="B27" s="1" t="s">
        <v>51</v>
      </c>
      <c r="C27" s="4">
        <v>550</v>
      </c>
      <c r="D27" s="8">
        <v>6.35</v>
      </c>
      <c r="E27" s="4">
        <v>285</v>
      </c>
      <c r="F27" s="8">
        <v>6.72</v>
      </c>
      <c r="G27" s="4">
        <v>265</v>
      </c>
      <c r="H27" s="8">
        <v>6.08</v>
      </c>
      <c r="I27" s="4">
        <v>0</v>
      </c>
    </row>
    <row r="28" spans="1:9" x14ac:dyDescent="0.2">
      <c r="A28" s="2">
        <v>4</v>
      </c>
      <c r="B28" s="1" t="s">
        <v>41</v>
      </c>
      <c r="C28" s="4">
        <v>452</v>
      </c>
      <c r="D28" s="8">
        <v>5.22</v>
      </c>
      <c r="E28" s="4">
        <v>77</v>
      </c>
      <c r="F28" s="8">
        <v>1.82</v>
      </c>
      <c r="G28" s="4">
        <v>375</v>
      </c>
      <c r="H28" s="8">
        <v>8.6</v>
      </c>
      <c r="I28" s="4">
        <v>0</v>
      </c>
    </row>
    <row r="29" spans="1:9" x14ac:dyDescent="0.2">
      <c r="A29" s="2">
        <v>5</v>
      </c>
      <c r="B29" s="1" t="s">
        <v>42</v>
      </c>
      <c r="C29" s="4">
        <v>407</v>
      </c>
      <c r="D29" s="8">
        <v>4.7</v>
      </c>
      <c r="E29" s="4">
        <v>180</v>
      </c>
      <c r="F29" s="8">
        <v>4.24</v>
      </c>
      <c r="G29" s="4">
        <v>227</v>
      </c>
      <c r="H29" s="8">
        <v>5.21</v>
      </c>
      <c r="I29" s="4">
        <v>0</v>
      </c>
    </row>
    <row r="30" spans="1:9" x14ac:dyDescent="0.2">
      <c r="A30" s="2">
        <v>6</v>
      </c>
      <c r="B30" s="1" t="s">
        <v>52</v>
      </c>
      <c r="C30" s="4">
        <v>397</v>
      </c>
      <c r="D30" s="8">
        <v>4.59</v>
      </c>
      <c r="E30" s="4">
        <v>84</v>
      </c>
      <c r="F30" s="8">
        <v>1.98</v>
      </c>
      <c r="G30" s="4">
        <v>312</v>
      </c>
      <c r="H30" s="8">
        <v>7.16</v>
      </c>
      <c r="I30" s="4">
        <v>1</v>
      </c>
    </row>
    <row r="31" spans="1:9" x14ac:dyDescent="0.2">
      <c r="A31" s="2">
        <v>7</v>
      </c>
      <c r="B31" s="1" t="s">
        <v>49</v>
      </c>
      <c r="C31" s="4">
        <v>351</v>
      </c>
      <c r="D31" s="8">
        <v>4.05</v>
      </c>
      <c r="E31" s="4">
        <v>252</v>
      </c>
      <c r="F31" s="8">
        <v>5.94</v>
      </c>
      <c r="G31" s="4">
        <v>99</v>
      </c>
      <c r="H31" s="8">
        <v>2.27</v>
      </c>
      <c r="I31" s="4">
        <v>0</v>
      </c>
    </row>
    <row r="32" spans="1:9" x14ac:dyDescent="0.2">
      <c r="A32" s="2">
        <v>8</v>
      </c>
      <c r="B32" s="1" t="s">
        <v>48</v>
      </c>
      <c r="C32" s="4">
        <v>327</v>
      </c>
      <c r="D32" s="8">
        <v>3.78</v>
      </c>
      <c r="E32" s="4">
        <v>165</v>
      </c>
      <c r="F32" s="8">
        <v>3.89</v>
      </c>
      <c r="G32" s="4">
        <v>162</v>
      </c>
      <c r="H32" s="8">
        <v>3.72</v>
      </c>
      <c r="I32" s="4">
        <v>0</v>
      </c>
    </row>
    <row r="33" spans="1:9" x14ac:dyDescent="0.2">
      <c r="A33" s="2">
        <v>9</v>
      </c>
      <c r="B33" s="1" t="s">
        <v>43</v>
      </c>
      <c r="C33" s="4">
        <v>297</v>
      </c>
      <c r="D33" s="8">
        <v>3.43</v>
      </c>
      <c r="E33" s="4">
        <v>75</v>
      </c>
      <c r="F33" s="8">
        <v>1.77</v>
      </c>
      <c r="G33" s="4">
        <v>222</v>
      </c>
      <c r="H33" s="8">
        <v>5.09</v>
      </c>
      <c r="I33" s="4">
        <v>0</v>
      </c>
    </row>
    <row r="34" spans="1:9" x14ac:dyDescent="0.2">
      <c r="A34" s="2">
        <v>10</v>
      </c>
      <c r="B34" s="1" t="s">
        <v>53</v>
      </c>
      <c r="C34" s="4">
        <v>291</v>
      </c>
      <c r="D34" s="8">
        <v>3.36</v>
      </c>
      <c r="E34" s="4">
        <v>198</v>
      </c>
      <c r="F34" s="8">
        <v>4.67</v>
      </c>
      <c r="G34" s="4">
        <v>93</v>
      </c>
      <c r="H34" s="8">
        <v>2.13</v>
      </c>
      <c r="I34" s="4">
        <v>0</v>
      </c>
    </row>
    <row r="35" spans="1:9" x14ac:dyDescent="0.2">
      <c r="A35" s="2">
        <v>11</v>
      </c>
      <c r="B35" s="1" t="s">
        <v>58</v>
      </c>
      <c r="C35" s="4">
        <v>289</v>
      </c>
      <c r="D35" s="8">
        <v>3.34</v>
      </c>
      <c r="E35" s="4">
        <v>185</v>
      </c>
      <c r="F35" s="8">
        <v>4.3600000000000003</v>
      </c>
      <c r="G35" s="4">
        <v>66</v>
      </c>
      <c r="H35" s="8">
        <v>1.51</v>
      </c>
      <c r="I35" s="4">
        <v>1</v>
      </c>
    </row>
    <row r="36" spans="1:9" x14ac:dyDescent="0.2">
      <c r="A36" s="2">
        <v>12</v>
      </c>
      <c r="B36" s="1" t="s">
        <v>59</v>
      </c>
      <c r="C36" s="4">
        <v>245</v>
      </c>
      <c r="D36" s="8">
        <v>2.83</v>
      </c>
      <c r="E36" s="4">
        <v>218</v>
      </c>
      <c r="F36" s="8">
        <v>5.14</v>
      </c>
      <c r="G36" s="4">
        <v>27</v>
      </c>
      <c r="H36" s="8">
        <v>0.62</v>
      </c>
      <c r="I36" s="4">
        <v>0</v>
      </c>
    </row>
    <row r="37" spans="1:9" x14ac:dyDescent="0.2">
      <c r="A37" s="2">
        <v>13</v>
      </c>
      <c r="B37" s="1" t="s">
        <v>54</v>
      </c>
      <c r="C37" s="4">
        <v>244</v>
      </c>
      <c r="D37" s="8">
        <v>2.82</v>
      </c>
      <c r="E37" s="4">
        <v>100</v>
      </c>
      <c r="F37" s="8">
        <v>2.36</v>
      </c>
      <c r="G37" s="4">
        <v>142</v>
      </c>
      <c r="H37" s="8">
        <v>3.26</v>
      </c>
      <c r="I37" s="4">
        <v>1</v>
      </c>
    </row>
    <row r="38" spans="1:9" x14ac:dyDescent="0.2">
      <c r="A38" s="2">
        <v>14</v>
      </c>
      <c r="B38" s="1" t="s">
        <v>50</v>
      </c>
      <c r="C38" s="4">
        <v>234</v>
      </c>
      <c r="D38" s="8">
        <v>2.7</v>
      </c>
      <c r="E38" s="4">
        <v>118</v>
      </c>
      <c r="F38" s="8">
        <v>2.78</v>
      </c>
      <c r="G38" s="4">
        <v>116</v>
      </c>
      <c r="H38" s="8">
        <v>2.66</v>
      </c>
      <c r="I38" s="4">
        <v>0</v>
      </c>
    </row>
    <row r="39" spans="1:9" x14ac:dyDescent="0.2">
      <c r="A39" s="2">
        <v>15</v>
      </c>
      <c r="B39" s="1" t="s">
        <v>44</v>
      </c>
      <c r="C39" s="4">
        <v>181</v>
      </c>
      <c r="D39" s="8">
        <v>2.09</v>
      </c>
      <c r="E39" s="4">
        <v>60</v>
      </c>
      <c r="F39" s="8">
        <v>1.41</v>
      </c>
      <c r="G39" s="4">
        <v>121</v>
      </c>
      <c r="H39" s="8">
        <v>2.78</v>
      </c>
      <c r="I39" s="4">
        <v>0</v>
      </c>
    </row>
    <row r="40" spans="1:9" x14ac:dyDescent="0.2">
      <c r="A40" s="2">
        <v>16</v>
      </c>
      <c r="B40" s="1" t="s">
        <v>46</v>
      </c>
      <c r="C40" s="4">
        <v>167</v>
      </c>
      <c r="D40" s="8">
        <v>1.93</v>
      </c>
      <c r="E40" s="4">
        <v>18</v>
      </c>
      <c r="F40" s="8">
        <v>0.42</v>
      </c>
      <c r="G40" s="4">
        <v>149</v>
      </c>
      <c r="H40" s="8">
        <v>3.42</v>
      </c>
      <c r="I40" s="4">
        <v>0</v>
      </c>
    </row>
    <row r="41" spans="1:9" x14ac:dyDescent="0.2">
      <c r="A41" s="2">
        <v>17</v>
      </c>
      <c r="B41" s="1" t="s">
        <v>47</v>
      </c>
      <c r="C41" s="4">
        <v>146</v>
      </c>
      <c r="D41" s="8">
        <v>1.69</v>
      </c>
      <c r="E41" s="4">
        <v>35</v>
      </c>
      <c r="F41" s="8">
        <v>0.83</v>
      </c>
      <c r="G41" s="4">
        <v>111</v>
      </c>
      <c r="H41" s="8">
        <v>2.5499999999999998</v>
      </c>
      <c r="I41" s="4">
        <v>0</v>
      </c>
    </row>
    <row r="42" spans="1:9" x14ac:dyDescent="0.2">
      <c r="A42" s="2">
        <v>18</v>
      </c>
      <c r="B42" s="1" t="s">
        <v>63</v>
      </c>
      <c r="C42" s="4">
        <v>136</v>
      </c>
      <c r="D42" s="8">
        <v>1.57</v>
      </c>
      <c r="E42" s="4">
        <v>25</v>
      </c>
      <c r="F42" s="8">
        <v>0.59</v>
      </c>
      <c r="G42" s="4">
        <v>111</v>
      </c>
      <c r="H42" s="8">
        <v>2.5499999999999998</v>
      </c>
      <c r="I42" s="4">
        <v>0</v>
      </c>
    </row>
    <row r="43" spans="1:9" x14ac:dyDescent="0.2">
      <c r="A43" s="2">
        <v>19</v>
      </c>
      <c r="B43" s="1" t="s">
        <v>62</v>
      </c>
      <c r="C43" s="4">
        <v>119</v>
      </c>
      <c r="D43" s="8">
        <v>1.37</v>
      </c>
      <c r="E43" s="4">
        <v>17</v>
      </c>
      <c r="F43" s="8">
        <v>0.4</v>
      </c>
      <c r="G43" s="4">
        <v>102</v>
      </c>
      <c r="H43" s="8">
        <v>2.34</v>
      </c>
      <c r="I43" s="4">
        <v>0</v>
      </c>
    </row>
    <row r="44" spans="1:9" x14ac:dyDescent="0.2">
      <c r="A44" s="2">
        <v>20</v>
      </c>
      <c r="B44" s="1" t="s">
        <v>61</v>
      </c>
      <c r="C44" s="4">
        <v>107</v>
      </c>
      <c r="D44" s="8">
        <v>1.24</v>
      </c>
      <c r="E44" s="4">
        <v>27</v>
      </c>
      <c r="F44" s="8">
        <v>0.64</v>
      </c>
      <c r="G44" s="4">
        <v>80</v>
      </c>
      <c r="H44" s="8">
        <v>1.84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56</v>
      </c>
      <c r="C47" s="4">
        <v>236</v>
      </c>
      <c r="D47" s="8">
        <v>13.18</v>
      </c>
      <c r="E47" s="4">
        <v>196</v>
      </c>
      <c r="F47" s="8">
        <v>23</v>
      </c>
      <c r="G47" s="4">
        <v>40</v>
      </c>
      <c r="H47" s="8">
        <v>4.3899999999999997</v>
      </c>
      <c r="I47" s="4">
        <v>0</v>
      </c>
    </row>
    <row r="48" spans="1:9" x14ac:dyDescent="0.2">
      <c r="A48" s="2">
        <v>2</v>
      </c>
      <c r="B48" s="1" t="s">
        <v>57</v>
      </c>
      <c r="C48" s="4">
        <v>179</v>
      </c>
      <c r="D48" s="8">
        <v>9.99</v>
      </c>
      <c r="E48" s="4">
        <v>145</v>
      </c>
      <c r="F48" s="8">
        <v>17.02</v>
      </c>
      <c r="G48" s="4">
        <v>34</v>
      </c>
      <c r="H48" s="8">
        <v>3.73</v>
      </c>
      <c r="I48" s="4">
        <v>0</v>
      </c>
    </row>
    <row r="49" spans="1:9" x14ac:dyDescent="0.2">
      <c r="A49" s="2">
        <v>3</v>
      </c>
      <c r="B49" s="1" t="s">
        <v>43</v>
      </c>
      <c r="C49" s="4">
        <v>125</v>
      </c>
      <c r="D49" s="8">
        <v>6.98</v>
      </c>
      <c r="E49" s="4">
        <v>16</v>
      </c>
      <c r="F49" s="8">
        <v>1.88</v>
      </c>
      <c r="G49" s="4">
        <v>109</v>
      </c>
      <c r="H49" s="8">
        <v>11.95</v>
      </c>
      <c r="I49" s="4">
        <v>0</v>
      </c>
    </row>
    <row r="50" spans="1:9" x14ac:dyDescent="0.2">
      <c r="A50" s="2">
        <v>4</v>
      </c>
      <c r="B50" s="1" t="s">
        <v>41</v>
      </c>
      <c r="C50" s="4">
        <v>123</v>
      </c>
      <c r="D50" s="8">
        <v>6.87</v>
      </c>
      <c r="E50" s="4">
        <v>27</v>
      </c>
      <c r="F50" s="8">
        <v>3.17</v>
      </c>
      <c r="G50" s="4">
        <v>96</v>
      </c>
      <c r="H50" s="8">
        <v>10.53</v>
      </c>
      <c r="I50" s="4">
        <v>0</v>
      </c>
    </row>
    <row r="51" spans="1:9" x14ac:dyDescent="0.2">
      <c r="A51" s="2">
        <v>5</v>
      </c>
      <c r="B51" s="1" t="s">
        <v>51</v>
      </c>
      <c r="C51" s="4">
        <v>113</v>
      </c>
      <c r="D51" s="8">
        <v>6.31</v>
      </c>
      <c r="E51" s="4">
        <v>65</v>
      </c>
      <c r="F51" s="8">
        <v>7.63</v>
      </c>
      <c r="G51" s="4">
        <v>48</v>
      </c>
      <c r="H51" s="8">
        <v>5.26</v>
      </c>
      <c r="I51" s="4">
        <v>0</v>
      </c>
    </row>
    <row r="52" spans="1:9" x14ac:dyDescent="0.2">
      <c r="A52" s="2">
        <v>6</v>
      </c>
      <c r="B52" s="1" t="s">
        <v>42</v>
      </c>
      <c r="C52" s="4">
        <v>89</v>
      </c>
      <c r="D52" s="8">
        <v>4.97</v>
      </c>
      <c r="E52" s="4">
        <v>30</v>
      </c>
      <c r="F52" s="8">
        <v>3.52</v>
      </c>
      <c r="G52" s="4">
        <v>59</v>
      </c>
      <c r="H52" s="8">
        <v>6.47</v>
      </c>
      <c r="I52" s="4">
        <v>0</v>
      </c>
    </row>
    <row r="53" spans="1:9" x14ac:dyDescent="0.2">
      <c r="A53" s="2">
        <v>7</v>
      </c>
      <c r="B53" s="1" t="s">
        <v>49</v>
      </c>
      <c r="C53" s="4">
        <v>85</v>
      </c>
      <c r="D53" s="8">
        <v>4.75</v>
      </c>
      <c r="E53" s="4">
        <v>40</v>
      </c>
      <c r="F53" s="8">
        <v>4.6900000000000004</v>
      </c>
      <c r="G53" s="4">
        <v>45</v>
      </c>
      <c r="H53" s="8">
        <v>4.93</v>
      </c>
      <c r="I53" s="4">
        <v>0</v>
      </c>
    </row>
    <row r="54" spans="1:9" x14ac:dyDescent="0.2">
      <c r="A54" s="2">
        <v>8</v>
      </c>
      <c r="B54" s="1" t="s">
        <v>52</v>
      </c>
      <c r="C54" s="4">
        <v>63</v>
      </c>
      <c r="D54" s="8">
        <v>3.52</v>
      </c>
      <c r="E54" s="4">
        <v>19</v>
      </c>
      <c r="F54" s="8">
        <v>2.23</v>
      </c>
      <c r="G54" s="4">
        <v>44</v>
      </c>
      <c r="H54" s="8">
        <v>4.82</v>
      </c>
      <c r="I54" s="4">
        <v>0</v>
      </c>
    </row>
    <row r="55" spans="1:9" x14ac:dyDescent="0.2">
      <c r="A55" s="2">
        <v>9</v>
      </c>
      <c r="B55" s="1" t="s">
        <v>48</v>
      </c>
      <c r="C55" s="4">
        <v>53</v>
      </c>
      <c r="D55" s="8">
        <v>2.96</v>
      </c>
      <c r="E55" s="4">
        <v>26</v>
      </c>
      <c r="F55" s="8">
        <v>3.05</v>
      </c>
      <c r="G55" s="4">
        <v>27</v>
      </c>
      <c r="H55" s="8">
        <v>2.96</v>
      </c>
      <c r="I55" s="4">
        <v>0</v>
      </c>
    </row>
    <row r="56" spans="1:9" x14ac:dyDescent="0.2">
      <c r="A56" s="2">
        <v>10</v>
      </c>
      <c r="B56" s="1" t="s">
        <v>50</v>
      </c>
      <c r="C56" s="4">
        <v>51</v>
      </c>
      <c r="D56" s="8">
        <v>2.85</v>
      </c>
      <c r="E56" s="4">
        <v>25</v>
      </c>
      <c r="F56" s="8">
        <v>2.93</v>
      </c>
      <c r="G56" s="4">
        <v>26</v>
      </c>
      <c r="H56" s="8">
        <v>2.85</v>
      </c>
      <c r="I56" s="4">
        <v>0</v>
      </c>
    </row>
    <row r="57" spans="1:9" x14ac:dyDescent="0.2">
      <c r="A57" s="2">
        <v>11</v>
      </c>
      <c r="B57" s="1" t="s">
        <v>55</v>
      </c>
      <c r="C57" s="4">
        <v>48</v>
      </c>
      <c r="D57" s="8">
        <v>2.68</v>
      </c>
      <c r="E57" s="4">
        <v>31</v>
      </c>
      <c r="F57" s="8">
        <v>3.64</v>
      </c>
      <c r="G57" s="4">
        <v>17</v>
      </c>
      <c r="H57" s="8">
        <v>1.86</v>
      </c>
      <c r="I57" s="4">
        <v>0</v>
      </c>
    </row>
    <row r="58" spans="1:9" x14ac:dyDescent="0.2">
      <c r="A58" s="2">
        <v>12</v>
      </c>
      <c r="B58" s="1" t="s">
        <v>59</v>
      </c>
      <c r="C58" s="4">
        <v>46</v>
      </c>
      <c r="D58" s="8">
        <v>2.57</v>
      </c>
      <c r="E58" s="4">
        <v>44</v>
      </c>
      <c r="F58" s="8">
        <v>5.16</v>
      </c>
      <c r="G58" s="4">
        <v>2</v>
      </c>
      <c r="H58" s="8">
        <v>0.22</v>
      </c>
      <c r="I58" s="4">
        <v>0</v>
      </c>
    </row>
    <row r="59" spans="1:9" x14ac:dyDescent="0.2">
      <c r="A59" s="2">
        <v>13</v>
      </c>
      <c r="B59" s="1" t="s">
        <v>58</v>
      </c>
      <c r="C59" s="4">
        <v>45</v>
      </c>
      <c r="D59" s="8">
        <v>2.5099999999999998</v>
      </c>
      <c r="E59" s="4">
        <v>32</v>
      </c>
      <c r="F59" s="8">
        <v>3.76</v>
      </c>
      <c r="G59" s="4">
        <v>5</v>
      </c>
      <c r="H59" s="8">
        <v>0.55000000000000004</v>
      </c>
      <c r="I59" s="4">
        <v>0</v>
      </c>
    </row>
    <row r="60" spans="1:9" x14ac:dyDescent="0.2">
      <c r="A60" s="2">
        <v>14</v>
      </c>
      <c r="B60" s="1" t="s">
        <v>53</v>
      </c>
      <c r="C60" s="4">
        <v>35</v>
      </c>
      <c r="D60" s="8">
        <v>1.95</v>
      </c>
      <c r="E60" s="4">
        <v>25</v>
      </c>
      <c r="F60" s="8">
        <v>2.93</v>
      </c>
      <c r="G60" s="4">
        <v>10</v>
      </c>
      <c r="H60" s="8">
        <v>1.1000000000000001</v>
      </c>
      <c r="I60" s="4">
        <v>0</v>
      </c>
    </row>
    <row r="61" spans="1:9" x14ac:dyDescent="0.2">
      <c r="A61" s="2">
        <v>15</v>
      </c>
      <c r="B61" s="1" t="s">
        <v>54</v>
      </c>
      <c r="C61" s="4">
        <v>34</v>
      </c>
      <c r="D61" s="8">
        <v>1.9</v>
      </c>
      <c r="E61" s="4">
        <v>12</v>
      </c>
      <c r="F61" s="8">
        <v>1.41</v>
      </c>
      <c r="G61" s="4">
        <v>21</v>
      </c>
      <c r="H61" s="8">
        <v>2.2999999999999998</v>
      </c>
      <c r="I61" s="4">
        <v>0</v>
      </c>
    </row>
    <row r="62" spans="1:9" x14ac:dyDescent="0.2">
      <c r="A62" s="2">
        <v>16</v>
      </c>
      <c r="B62" s="1" t="s">
        <v>62</v>
      </c>
      <c r="C62" s="4">
        <v>33</v>
      </c>
      <c r="D62" s="8">
        <v>1.84</v>
      </c>
      <c r="E62" s="4">
        <v>7</v>
      </c>
      <c r="F62" s="8">
        <v>0.82</v>
      </c>
      <c r="G62" s="4">
        <v>26</v>
      </c>
      <c r="H62" s="8">
        <v>2.85</v>
      </c>
      <c r="I62" s="4">
        <v>0</v>
      </c>
    </row>
    <row r="63" spans="1:9" x14ac:dyDescent="0.2">
      <c r="A63" s="2">
        <v>17</v>
      </c>
      <c r="B63" s="1" t="s">
        <v>64</v>
      </c>
      <c r="C63" s="4">
        <v>31</v>
      </c>
      <c r="D63" s="8">
        <v>1.73</v>
      </c>
      <c r="E63" s="4">
        <v>19</v>
      </c>
      <c r="F63" s="8">
        <v>2.23</v>
      </c>
      <c r="G63" s="4">
        <v>12</v>
      </c>
      <c r="H63" s="8">
        <v>1.32</v>
      </c>
      <c r="I63" s="4">
        <v>0</v>
      </c>
    </row>
    <row r="64" spans="1:9" x14ac:dyDescent="0.2">
      <c r="A64" s="2">
        <v>18</v>
      </c>
      <c r="B64" s="1" t="s">
        <v>66</v>
      </c>
      <c r="C64" s="4">
        <v>26</v>
      </c>
      <c r="D64" s="8">
        <v>1.45</v>
      </c>
      <c r="E64" s="4">
        <v>7</v>
      </c>
      <c r="F64" s="8">
        <v>0.82</v>
      </c>
      <c r="G64" s="4">
        <v>18</v>
      </c>
      <c r="H64" s="8">
        <v>1.97</v>
      </c>
      <c r="I64" s="4">
        <v>0</v>
      </c>
    </row>
    <row r="65" spans="1:9" x14ac:dyDescent="0.2">
      <c r="A65" s="2">
        <v>19</v>
      </c>
      <c r="B65" s="1" t="s">
        <v>65</v>
      </c>
      <c r="C65" s="4">
        <v>24</v>
      </c>
      <c r="D65" s="8">
        <v>1.34</v>
      </c>
      <c r="E65" s="4">
        <v>6</v>
      </c>
      <c r="F65" s="8">
        <v>0.7</v>
      </c>
      <c r="G65" s="4">
        <v>18</v>
      </c>
      <c r="H65" s="8">
        <v>1.97</v>
      </c>
      <c r="I65" s="4">
        <v>0</v>
      </c>
    </row>
    <row r="66" spans="1:9" x14ac:dyDescent="0.2">
      <c r="A66" s="2">
        <v>20</v>
      </c>
      <c r="B66" s="1" t="s">
        <v>46</v>
      </c>
      <c r="C66" s="4">
        <v>22</v>
      </c>
      <c r="D66" s="8">
        <v>1.23</v>
      </c>
      <c r="E66" s="4">
        <v>4</v>
      </c>
      <c r="F66" s="8">
        <v>0.47</v>
      </c>
      <c r="G66" s="4">
        <v>18</v>
      </c>
      <c r="H66" s="8">
        <v>1.97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56</v>
      </c>
      <c r="C69" s="4">
        <v>109</v>
      </c>
      <c r="D69" s="8">
        <v>10.220000000000001</v>
      </c>
      <c r="E69" s="4">
        <v>102</v>
      </c>
      <c r="F69" s="8">
        <v>15.55</v>
      </c>
      <c r="G69" s="4">
        <v>7</v>
      </c>
      <c r="H69" s="8">
        <v>1.87</v>
      </c>
      <c r="I69" s="4">
        <v>0</v>
      </c>
    </row>
    <row r="70" spans="1:9" x14ac:dyDescent="0.2">
      <c r="A70" s="2">
        <v>2</v>
      </c>
      <c r="B70" s="1" t="s">
        <v>57</v>
      </c>
      <c r="C70" s="4">
        <v>100</v>
      </c>
      <c r="D70" s="8">
        <v>9.3699999999999992</v>
      </c>
      <c r="E70" s="4">
        <v>88</v>
      </c>
      <c r="F70" s="8">
        <v>13.41</v>
      </c>
      <c r="G70" s="4">
        <v>12</v>
      </c>
      <c r="H70" s="8">
        <v>3.2</v>
      </c>
      <c r="I70" s="4">
        <v>0</v>
      </c>
    </row>
    <row r="71" spans="1:9" x14ac:dyDescent="0.2">
      <c r="A71" s="2">
        <v>3</v>
      </c>
      <c r="B71" s="1" t="s">
        <v>51</v>
      </c>
      <c r="C71" s="4">
        <v>85</v>
      </c>
      <c r="D71" s="8">
        <v>7.97</v>
      </c>
      <c r="E71" s="4">
        <v>58</v>
      </c>
      <c r="F71" s="8">
        <v>8.84</v>
      </c>
      <c r="G71" s="4">
        <v>27</v>
      </c>
      <c r="H71" s="8">
        <v>7.2</v>
      </c>
      <c r="I71" s="4">
        <v>0</v>
      </c>
    </row>
    <row r="72" spans="1:9" x14ac:dyDescent="0.2">
      <c r="A72" s="2">
        <v>4</v>
      </c>
      <c r="B72" s="1" t="s">
        <v>41</v>
      </c>
      <c r="C72" s="4">
        <v>75</v>
      </c>
      <c r="D72" s="8">
        <v>7.03</v>
      </c>
      <c r="E72" s="4">
        <v>32</v>
      </c>
      <c r="F72" s="8">
        <v>4.88</v>
      </c>
      <c r="G72" s="4">
        <v>43</v>
      </c>
      <c r="H72" s="8">
        <v>11.47</v>
      </c>
      <c r="I72" s="4">
        <v>0</v>
      </c>
    </row>
    <row r="73" spans="1:9" x14ac:dyDescent="0.2">
      <c r="A73" s="2">
        <v>5</v>
      </c>
      <c r="B73" s="1" t="s">
        <v>49</v>
      </c>
      <c r="C73" s="4">
        <v>74</v>
      </c>
      <c r="D73" s="8">
        <v>6.94</v>
      </c>
      <c r="E73" s="4">
        <v>50</v>
      </c>
      <c r="F73" s="8">
        <v>7.62</v>
      </c>
      <c r="G73" s="4">
        <v>24</v>
      </c>
      <c r="H73" s="8">
        <v>6.4</v>
      </c>
      <c r="I73" s="4">
        <v>0</v>
      </c>
    </row>
    <row r="74" spans="1:9" x14ac:dyDescent="0.2">
      <c r="A74" s="2">
        <v>6</v>
      </c>
      <c r="B74" s="1" t="s">
        <v>58</v>
      </c>
      <c r="C74" s="4">
        <v>48</v>
      </c>
      <c r="D74" s="8">
        <v>4.5</v>
      </c>
      <c r="E74" s="4">
        <v>29</v>
      </c>
      <c r="F74" s="8">
        <v>4.42</v>
      </c>
      <c r="G74" s="4">
        <v>4</v>
      </c>
      <c r="H74" s="8">
        <v>1.07</v>
      </c>
      <c r="I74" s="4">
        <v>0</v>
      </c>
    </row>
    <row r="75" spans="1:9" x14ac:dyDescent="0.2">
      <c r="A75" s="2">
        <v>7</v>
      </c>
      <c r="B75" s="1" t="s">
        <v>52</v>
      </c>
      <c r="C75" s="4">
        <v>46</v>
      </c>
      <c r="D75" s="8">
        <v>4.3099999999999996</v>
      </c>
      <c r="E75" s="4">
        <v>22</v>
      </c>
      <c r="F75" s="8">
        <v>3.35</v>
      </c>
      <c r="G75" s="4">
        <v>24</v>
      </c>
      <c r="H75" s="8">
        <v>6.4</v>
      </c>
      <c r="I75" s="4">
        <v>0</v>
      </c>
    </row>
    <row r="76" spans="1:9" x14ac:dyDescent="0.2">
      <c r="A76" s="2">
        <v>8</v>
      </c>
      <c r="B76" s="1" t="s">
        <v>43</v>
      </c>
      <c r="C76" s="4">
        <v>45</v>
      </c>
      <c r="D76" s="8">
        <v>4.22</v>
      </c>
      <c r="E76" s="4">
        <v>23</v>
      </c>
      <c r="F76" s="8">
        <v>3.51</v>
      </c>
      <c r="G76" s="4">
        <v>22</v>
      </c>
      <c r="H76" s="8">
        <v>5.87</v>
      </c>
      <c r="I76" s="4">
        <v>0</v>
      </c>
    </row>
    <row r="77" spans="1:9" x14ac:dyDescent="0.2">
      <c r="A77" s="2">
        <v>9</v>
      </c>
      <c r="B77" s="1" t="s">
        <v>42</v>
      </c>
      <c r="C77" s="4">
        <v>42</v>
      </c>
      <c r="D77" s="8">
        <v>3.94</v>
      </c>
      <c r="E77" s="4">
        <v>30</v>
      </c>
      <c r="F77" s="8">
        <v>4.57</v>
      </c>
      <c r="G77" s="4">
        <v>12</v>
      </c>
      <c r="H77" s="8">
        <v>3.2</v>
      </c>
      <c r="I77" s="4">
        <v>0</v>
      </c>
    </row>
    <row r="78" spans="1:9" x14ac:dyDescent="0.2">
      <c r="A78" s="2">
        <v>10</v>
      </c>
      <c r="B78" s="1" t="s">
        <v>55</v>
      </c>
      <c r="C78" s="4">
        <v>33</v>
      </c>
      <c r="D78" s="8">
        <v>3.09</v>
      </c>
      <c r="E78" s="4">
        <v>29</v>
      </c>
      <c r="F78" s="8">
        <v>4.42</v>
      </c>
      <c r="G78" s="4">
        <v>4</v>
      </c>
      <c r="H78" s="8">
        <v>1.07</v>
      </c>
      <c r="I78" s="4">
        <v>0</v>
      </c>
    </row>
    <row r="79" spans="1:9" x14ac:dyDescent="0.2">
      <c r="A79" s="2">
        <v>11</v>
      </c>
      <c r="B79" s="1" t="s">
        <v>53</v>
      </c>
      <c r="C79" s="4">
        <v>30</v>
      </c>
      <c r="D79" s="8">
        <v>2.81</v>
      </c>
      <c r="E79" s="4">
        <v>23</v>
      </c>
      <c r="F79" s="8">
        <v>3.51</v>
      </c>
      <c r="G79" s="4">
        <v>7</v>
      </c>
      <c r="H79" s="8">
        <v>1.87</v>
      </c>
      <c r="I79" s="4">
        <v>0</v>
      </c>
    </row>
    <row r="80" spans="1:9" x14ac:dyDescent="0.2">
      <c r="A80" s="2">
        <v>12</v>
      </c>
      <c r="B80" s="1" t="s">
        <v>59</v>
      </c>
      <c r="C80" s="4">
        <v>27</v>
      </c>
      <c r="D80" s="8">
        <v>2.5299999999999998</v>
      </c>
      <c r="E80" s="4">
        <v>25</v>
      </c>
      <c r="F80" s="8">
        <v>3.81</v>
      </c>
      <c r="G80" s="4">
        <v>2</v>
      </c>
      <c r="H80" s="8">
        <v>0.53</v>
      </c>
      <c r="I80" s="4">
        <v>0</v>
      </c>
    </row>
    <row r="81" spans="1:9" x14ac:dyDescent="0.2">
      <c r="A81" s="2">
        <v>13</v>
      </c>
      <c r="B81" s="1" t="s">
        <v>50</v>
      </c>
      <c r="C81" s="4">
        <v>26</v>
      </c>
      <c r="D81" s="8">
        <v>2.44</v>
      </c>
      <c r="E81" s="4">
        <v>16</v>
      </c>
      <c r="F81" s="8">
        <v>2.44</v>
      </c>
      <c r="G81" s="4">
        <v>10</v>
      </c>
      <c r="H81" s="8">
        <v>2.67</v>
      </c>
      <c r="I81" s="4">
        <v>0</v>
      </c>
    </row>
    <row r="82" spans="1:9" x14ac:dyDescent="0.2">
      <c r="A82" s="2">
        <v>14</v>
      </c>
      <c r="B82" s="1" t="s">
        <v>48</v>
      </c>
      <c r="C82" s="4">
        <v>23</v>
      </c>
      <c r="D82" s="8">
        <v>2.16</v>
      </c>
      <c r="E82" s="4">
        <v>13</v>
      </c>
      <c r="F82" s="8">
        <v>1.98</v>
      </c>
      <c r="G82" s="4">
        <v>10</v>
      </c>
      <c r="H82" s="8">
        <v>2.67</v>
      </c>
      <c r="I82" s="4">
        <v>0</v>
      </c>
    </row>
    <row r="83" spans="1:9" x14ac:dyDescent="0.2">
      <c r="A83" s="2">
        <v>15</v>
      </c>
      <c r="B83" s="1" t="s">
        <v>64</v>
      </c>
      <c r="C83" s="4">
        <v>21</v>
      </c>
      <c r="D83" s="8">
        <v>1.97</v>
      </c>
      <c r="E83" s="4">
        <v>9</v>
      </c>
      <c r="F83" s="8">
        <v>1.37</v>
      </c>
      <c r="G83" s="4">
        <v>12</v>
      </c>
      <c r="H83" s="8">
        <v>3.2</v>
      </c>
      <c r="I83" s="4">
        <v>0</v>
      </c>
    </row>
    <row r="84" spans="1:9" x14ac:dyDescent="0.2">
      <c r="A84" s="2">
        <v>15</v>
      </c>
      <c r="B84" s="1" t="s">
        <v>54</v>
      </c>
      <c r="C84" s="4">
        <v>21</v>
      </c>
      <c r="D84" s="8">
        <v>1.97</v>
      </c>
      <c r="E84" s="4">
        <v>11</v>
      </c>
      <c r="F84" s="8">
        <v>1.68</v>
      </c>
      <c r="G84" s="4">
        <v>8</v>
      </c>
      <c r="H84" s="8">
        <v>2.13</v>
      </c>
      <c r="I84" s="4">
        <v>0</v>
      </c>
    </row>
    <row r="85" spans="1:9" x14ac:dyDescent="0.2">
      <c r="A85" s="2">
        <v>17</v>
      </c>
      <c r="B85" s="1" t="s">
        <v>47</v>
      </c>
      <c r="C85" s="4">
        <v>18</v>
      </c>
      <c r="D85" s="8">
        <v>1.69</v>
      </c>
      <c r="E85" s="4">
        <v>4</v>
      </c>
      <c r="F85" s="8">
        <v>0.61</v>
      </c>
      <c r="G85" s="4">
        <v>14</v>
      </c>
      <c r="H85" s="8">
        <v>3.73</v>
      </c>
      <c r="I85" s="4">
        <v>0</v>
      </c>
    </row>
    <row r="86" spans="1:9" x14ac:dyDescent="0.2">
      <c r="A86" s="2">
        <v>17</v>
      </c>
      <c r="B86" s="1" t="s">
        <v>69</v>
      </c>
      <c r="C86" s="4">
        <v>18</v>
      </c>
      <c r="D86" s="8">
        <v>1.69</v>
      </c>
      <c r="E86" s="4">
        <v>14</v>
      </c>
      <c r="F86" s="8">
        <v>2.13</v>
      </c>
      <c r="G86" s="4">
        <v>4</v>
      </c>
      <c r="H86" s="8">
        <v>1.07</v>
      </c>
      <c r="I86" s="4">
        <v>0</v>
      </c>
    </row>
    <row r="87" spans="1:9" x14ac:dyDescent="0.2">
      <c r="A87" s="2">
        <v>19</v>
      </c>
      <c r="B87" s="1" t="s">
        <v>67</v>
      </c>
      <c r="C87" s="4">
        <v>15</v>
      </c>
      <c r="D87" s="8">
        <v>1.41</v>
      </c>
      <c r="E87" s="4">
        <v>7</v>
      </c>
      <c r="F87" s="8">
        <v>1.07</v>
      </c>
      <c r="G87" s="4">
        <v>8</v>
      </c>
      <c r="H87" s="8">
        <v>2.13</v>
      </c>
      <c r="I87" s="4">
        <v>0</v>
      </c>
    </row>
    <row r="88" spans="1:9" x14ac:dyDescent="0.2">
      <c r="A88" s="2">
        <v>19</v>
      </c>
      <c r="B88" s="1" t="s">
        <v>68</v>
      </c>
      <c r="C88" s="4">
        <v>15</v>
      </c>
      <c r="D88" s="8">
        <v>1.41</v>
      </c>
      <c r="E88" s="4">
        <v>9</v>
      </c>
      <c r="F88" s="8">
        <v>1.37</v>
      </c>
      <c r="G88" s="4">
        <v>5</v>
      </c>
      <c r="H88" s="8">
        <v>1.33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56</v>
      </c>
      <c r="C91" s="4">
        <v>136</v>
      </c>
      <c r="D91" s="8">
        <v>12.07</v>
      </c>
      <c r="E91" s="4">
        <v>128</v>
      </c>
      <c r="F91" s="8">
        <v>18.600000000000001</v>
      </c>
      <c r="G91" s="4">
        <v>8</v>
      </c>
      <c r="H91" s="8">
        <v>1.94</v>
      </c>
      <c r="I91" s="4">
        <v>0</v>
      </c>
    </row>
    <row r="92" spans="1:9" x14ac:dyDescent="0.2">
      <c r="A92" s="2">
        <v>2</v>
      </c>
      <c r="B92" s="1" t="s">
        <v>57</v>
      </c>
      <c r="C92" s="4">
        <v>134</v>
      </c>
      <c r="D92" s="8">
        <v>11.89</v>
      </c>
      <c r="E92" s="4">
        <v>124</v>
      </c>
      <c r="F92" s="8">
        <v>18.02</v>
      </c>
      <c r="G92" s="4">
        <v>10</v>
      </c>
      <c r="H92" s="8">
        <v>2.4300000000000002</v>
      </c>
      <c r="I92" s="4">
        <v>0</v>
      </c>
    </row>
    <row r="93" spans="1:9" x14ac:dyDescent="0.2">
      <c r="A93" s="2">
        <v>3</v>
      </c>
      <c r="B93" s="1" t="s">
        <v>41</v>
      </c>
      <c r="C93" s="4">
        <v>97</v>
      </c>
      <c r="D93" s="8">
        <v>8.61</v>
      </c>
      <c r="E93" s="4">
        <v>20</v>
      </c>
      <c r="F93" s="8">
        <v>2.91</v>
      </c>
      <c r="G93" s="4">
        <v>77</v>
      </c>
      <c r="H93" s="8">
        <v>18.690000000000001</v>
      </c>
      <c r="I93" s="4">
        <v>0</v>
      </c>
    </row>
    <row r="94" spans="1:9" x14ac:dyDescent="0.2">
      <c r="A94" s="2">
        <v>4</v>
      </c>
      <c r="B94" s="1" t="s">
        <v>42</v>
      </c>
      <c r="C94" s="4">
        <v>92</v>
      </c>
      <c r="D94" s="8">
        <v>8.16</v>
      </c>
      <c r="E94" s="4">
        <v>60</v>
      </c>
      <c r="F94" s="8">
        <v>8.7200000000000006</v>
      </c>
      <c r="G94" s="4">
        <v>32</v>
      </c>
      <c r="H94" s="8">
        <v>7.77</v>
      </c>
      <c r="I94" s="4">
        <v>0</v>
      </c>
    </row>
    <row r="95" spans="1:9" x14ac:dyDescent="0.2">
      <c r="A95" s="2">
        <v>5</v>
      </c>
      <c r="B95" s="1" t="s">
        <v>51</v>
      </c>
      <c r="C95" s="4">
        <v>84</v>
      </c>
      <c r="D95" s="8">
        <v>7.45</v>
      </c>
      <c r="E95" s="4">
        <v>49</v>
      </c>
      <c r="F95" s="8">
        <v>7.12</v>
      </c>
      <c r="G95" s="4">
        <v>35</v>
      </c>
      <c r="H95" s="8">
        <v>8.5</v>
      </c>
      <c r="I95" s="4">
        <v>0</v>
      </c>
    </row>
    <row r="96" spans="1:9" x14ac:dyDescent="0.2">
      <c r="A96" s="2">
        <v>6</v>
      </c>
      <c r="B96" s="1" t="s">
        <v>49</v>
      </c>
      <c r="C96" s="4">
        <v>56</v>
      </c>
      <c r="D96" s="8">
        <v>4.97</v>
      </c>
      <c r="E96" s="4">
        <v>49</v>
      </c>
      <c r="F96" s="8">
        <v>7.12</v>
      </c>
      <c r="G96" s="4">
        <v>7</v>
      </c>
      <c r="H96" s="8">
        <v>1.7</v>
      </c>
      <c r="I96" s="4">
        <v>0</v>
      </c>
    </row>
    <row r="97" spans="1:9" x14ac:dyDescent="0.2">
      <c r="A97" s="2">
        <v>7</v>
      </c>
      <c r="B97" s="1" t="s">
        <v>48</v>
      </c>
      <c r="C97" s="4">
        <v>50</v>
      </c>
      <c r="D97" s="8">
        <v>4.4400000000000004</v>
      </c>
      <c r="E97" s="4">
        <v>37</v>
      </c>
      <c r="F97" s="8">
        <v>5.38</v>
      </c>
      <c r="G97" s="4">
        <v>13</v>
      </c>
      <c r="H97" s="8">
        <v>3.16</v>
      </c>
      <c r="I97" s="4">
        <v>0</v>
      </c>
    </row>
    <row r="98" spans="1:9" x14ac:dyDescent="0.2">
      <c r="A98" s="2">
        <v>8</v>
      </c>
      <c r="B98" s="1" t="s">
        <v>44</v>
      </c>
      <c r="C98" s="4">
        <v>49</v>
      </c>
      <c r="D98" s="8">
        <v>4.3499999999999996</v>
      </c>
      <c r="E98" s="4">
        <v>24</v>
      </c>
      <c r="F98" s="8">
        <v>3.49</v>
      </c>
      <c r="G98" s="4">
        <v>25</v>
      </c>
      <c r="H98" s="8">
        <v>6.07</v>
      </c>
      <c r="I98" s="4">
        <v>0</v>
      </c>
    </row>
    <row r="99" spans="1:9" x14ac:dyDescent="0.2">
      <c r="A99" s="2">
        <v>9</v>
      </c>
      <c r="B99" s="1" t="s">
        <v>58</v>
      </c>
      <c r="C99" s="4">
        <v>44</v>
      </c>
      <c r="D99" s="8">
        <v>3.9</v>
      </c>
      <c r="E99" s="4">
        <v>23</v>
      </c>
      <c r="F99" s="8">
        <v>3.34</v>
      </c>
      <c r="G99" s="4">
        <v>4</v>
      </c>
      <c r="H99" s="8">
        <v>0.97</v>
      </c>
      <c r="I99" s="4">
        <v>0</v>
      </c>
    </row>
    <row r="100" spans="1:9" x14ac:dyDescent="0.2">
      <c r="A100" s="2">
        <v>10</v>
      </c>
      <c r="B100" s="1" t="s">
        <v>50</v>
      </c>
      <c r="C100" s="4">
        <v>35</v>
      </c>
      <c r="D100" s="8">
        <v>3.11</v>
      </c>
      <c r="E100" s="4">
        <v>23</v>
      </c>
      <c r="F100" s="8">
        <v>3.34</v>
      </c>
      <c r="G100" s="4">
        <v>12</v>
      </c>
      <c r="H100" s="8">
        <v>2.91</v>
      </c>
      <c r="I100" s="4">
        <v>0</v>
      </c>
    </row>
    <row r="101" spans="1:9" x14ac:dyDescent="0.2">
      <c r="A101" s="2">
        <v>11</v>
      </c>
      <c r="B101" s="1" t="s">
        <v>60</v>
      </c>
      <c r="C101" s="4">
        <v>34</v>
      </c>
      <c r="D101" s="8">
        <v>3.02</v>
      </c>
      <c r="E101" s="4">
        <v>0</v>
      </c>
      <c r="F101" s="8">
        <v>0</v>
      </c>
      <c r="G101" s="4">
        <v>31</v>
      </c>
      <c r="H101" s="8">
        <v>7.52</v>
      </c>
      <c r="I101" s="4">
        <v>1</v>
      </c>
    </row>
    <row r="102" spans="1:9" x14ac:dyDescent="0.2">
      <c r="A102" s="2">
        <v>12</v>
      </c>
      <c r="B102" s="1" t="s">
        <v>59</v>
      </c>
      <c r="C102" s="4">
        <v>32</v>
      </c>
      <c r="D102" s="8">
        <v>2.84</v>
      </c>
      <c r="E102" s="4">
        <v>29</v>
      </c>
      <c r="F102" s="8">
        <v>4.22</v>
      </c>
      <c r="G102" s="4">
        <v>3</v>
      </c>
      <c r="H102" s="8">
        <v>0.73</v>
      </c>
      <c r="I102" s="4">
        <v>0</v>
      </c>
    </row>
    <row r="103" spans="1:9" x14ac:dyDescent="0.2">
      <c r="A103" s="2">
        <v>13</v>
      </c>
      <c r="B103" s="1" t="s">
        <v>43</v>
      </c>
      <c r="C103" s="4">
        <v>27</v>
      </c>
      <c r="D103" s="8">
        <v>2.4</v>
      </c>
      <c r="E103" s="4">
        <v>9</v>
      </c>
      <c r="F103" s="8">
        <v>1.31</v>
      </c>
      <c r="G103" s="4">
        <v>18</v>
      </c>
      <c r="H103" s="8">
        <v>4.37</v>
      </c>
      <c r="I103" s="4">
        <v>0</v>
      </c>
    </row>
    <row r="104" spans="1:9" x14ac:dyDescent="0.2">
      <c r="A104" s="2">
        <v>14</v>
      </c>
      <c r="B104" s="1" t="s">
        <v>55</v>
      </c>
      <c r="C104" s="4">
        <v>17</v>
      </c>
      <c r="D104" s="8">
        <v>1.51</v>
      </c>
      <c r="E104" s="4">
        <v>14</v>
      </c>
      <c r="F104" s="8">
        <v>2.0299999999999998</v>
      </c>
      <c r="G104" s="4">
        <v>3</v>
      </c>
      <c r="H104" s="8">
        <v>0.73</v>
      </c>
      <c r="I104" s="4">
        <v>0</v>
      </c>
    </row>
    <row r="105" spans="1:9" x14ac:dyDescent="0.2">
      <c r="A105" s="2">
        <v>15</v>
      </c>
      <c r="B105" s="1" t="s">
        <v>70</v>
      </c>
      <c r="C105" s="4">
        <v>16</v>
      </c>
      <c r="D105" s="8">
        <v>1.42</v>
      </c>
      <c r="E105" s="4">
        <v>12</v>
      </c>
      <c r="F105" s="8">
        <v>1.74</v>
      </c>
      <c r="G105" s="4">
        <v>4</v>
      </c>
      <c r="H105" s="8">
        <v>0.97</v>
      </c>
      <c r="I105" s="4">
        <v>0</v>
      </c>
    </row>
    <row r="106" spans="1:9" x14ac:dyDescent="0.2">
      <c r="A106" s="2">
        <v>15</v>
      </c>
      <c r="B106" s="1" t="s">
        <v>52</v>
      </c>
      <c r="C106" s="4">
        <v>16</v>
      </c>
      <c r="D106" s="8">
        <v>1.42</v>
      </c>
      <c r="E106" s="4">
        <v>3</v>
      </c>
      <c r="F106" s="8">
        <v>0.44</v>
      </c>
      <c r="G106" s="4">
        <v>13</v>
      </c>
      <c r="H106" s="8">
        <v>3.16</v>
      </c>
      <c r="I106" s="4">
        <v>0</v>
      </c>
    </row>
    <row r="107" spans="1:9" x14ac:dyDescent="0.2">
      <c r="A107" s="2">
        <v>15</v>
      </c>
      <c r="B107" s="1" t="s">
        <v>54</v>
      </c>
      <c r="C107" s="4">
        <v>16</v>
      </c>
      <c r="D107" s="8">
        <v>1.42</v>
      </c>
      <c r="E107" s="4">
        <v>6</v>
      </c>
      <c r="F107" s="8">
        <v>0.87</v>
      </c>
      <c r="G107" s="4">
        <v>10</v>
      </c>
      <c r="H107" s="8">
        <v>2.4300000000000002</v>
      </c>
      <c r="I107" s="4">
        <v>0</v>
      </c>
    </row>
    <row r="108" spans="1:9" x14ac:dyDescent="0.2">
      <c r="A108" s="2">
        <v>18</v>
      </c>
      <c r="B108" s="1" t="s">
        <v>64</v>
      </c>
      <c r="C108" s="4">
        <v>15</v>
      </c>
      <c r="D108" s="8">
        <v>1.33</v>
      </c>
      <c r="E108" s="4">
        <v>7</v>
      </c>
      <c r="F108" s="8">
        <v>1.02</v>
      </c>
      <c r="G108" s="4">
        <v>8</v>
      </c>
      <c r="H108" s="8">
        <v>1.94</v>
      </c>
      <c r="I108" s="4">
        <v>0</v>
      </c>
    </row>
    <row r="109" spans="1:9" x14ac:dyDescent="0.2">
      <c r="A109" s="2">
        <v>19</v>
      </c>
      <c r="B109" s="1" t="s">
        <v>53</v>
      </c>
      <c r="C109" s="4">
        <v>13</v>
      </c>
      <c r="D109" s="8">
        <v>1.1499999999999999</v>
      </c>
      <c r="E109" s="4">
        <v>9</v>
      </c>
      <c r="F109" s="8">
        <v>1.31</v>
      </c>
      <c r="G109" s="4">
        <v>4</v>
      </c>
      <c r="H109" s="8">
        <v>0.97</v>
      </c>
      <c r="I109" s="4">
        <v>0</v>
      </c>
    </row>
    <row r="110" spans="1:9" x14ac:dyDescent="0.2">
      <c r="A110" s="2">
        <v>20</v>
      </c>
      <c r="B110" s="1" t="s">
        <v>66</v>
      </c>
      <c r="C110" s="4">
        <v>12</v>
      </c>
      <c r="D110" s="8">
        <v>1.06</v>
      </c>
      <c r="E110" s="4">
        <v>10</v>
      </c>
      <c r="F110" s="8">
        <v>1.45</v>
      </c>
      <c r="G110" s="4">
        <v>2</v>
      </c>
      <c r="H110" s="8">
        <v>0.49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57</v>
      </c>
      <c r="C113" s="4">
        <v>89</v>
      </c>
      <c r="D113" s="8">
        <v>12.01</v>
      </c>
      <c r="E113" s="4">
        <v>86</v>
      </c>
      <c r="F113" s="8">
        <v>18.420000000000002</v>
      </c>
      <c r="G113" s="4">
        <v>3</v>
      </c>
      <c r="H113" s="8">
        <v>1.23</v>
      </c>
      <c r="I113" s="4">
        <v>0</v>
      </c>
    </row>
    <row r="114" spans="1:9" x14ac:dyDescent="0.2">
      <c r="A114" s="2">
        <v>2</v>
      </c>
      <c r="B114" s="1" t="s">
        <v>56</v>
      </c>
      <c r="C114" s="4">
        <v>73</v>
      </c>
      <c r="D114" s="8">
        <v>9.85</v>
      </c>
      <c r="E114" s="4">
        <v>63</v>
      </c>
      <c r="F114" s="8">
        <v>13.49</v>
      </c>
      <c r="G114" s="4">
        <v>9</v>
      </c>
      <c r="H114" s="8">
        <v>3.69</v>
      </c>
      <c r="I114" s="4">
        <v>1</v>
      </c>
    </row>
    <row r="115" spans="1:9" x14ac:dyDescent="0.2">
      <c r="A115" s="2">
        <v>3</v>
      </c>
      <c r="B115" s="1" t="s">
        <v>41</v>
      </c>
      <c r="C115" s="4">
        <v>59</v>
      </c>
      <c r="D115" s="8">
        <v>7.96</v>
      </c>
      <c r="E115" s="4">
        <v>21</v>
      </c>
      <c r="F115" s="8">
        <v>4.5</v>
      </c>
      <c r="G115" s="4">
        <v>38</v>
      </c>
      <c r="H115" s="8">
        <v>15.57</v>
      </c>
      <c r="I115" s="4">
        <v>0</v>
      </c>
    </row>
    <row r="116" spans="1:9" x14ac:dyDescent="0.2">
      <c r="A116" s="2">
        <v>4</v>
      </c>
      <c r="B116" s="1" t="s">
        <v>49</v>
      </c>
      <c r="C116" s="4">
        <v>55</v>
      </c>
      <c r="D116" s="8">
        <v>7.42</v>
      </c>
      <c r="E116" s="4">
        <v>43</v>
      </c>
      <c r="F116" s="8">
        <v>9.2100000000000009</v>
      </c>
      <c r="G116" s="4">
        <v>12</v>
      </c>
      <c r="H116" s="8">
        <v>4.92</v>
      </c>
      <c r="I116" s="4">
        <v>0</v>
      </c>
    </row>
    <row r="117" spans="1:9" x14ac:dyDescent="0.2">
      <c r="A117" s="2">
        <v>4</v>
      </c>
      <c r="B117" s="1" t="s">
        <v>51</v>
      </c>
      <c r="C117" s="4">
        <v>55</v>
      </c>
      <c r="D117" s="8">
        <v>7.42</v>
      </c>
      <c r="E117" s="4">
        <v>31</v>
      </c>
      <c r="F117" s="8">
        <v>6.64</v>
      </c>
      <c r="G117" s="4">
        <v>24</v>
      </c>
      <c r="H117" s="8">
        <v>9.84</v>
      </c>
      <c r="I117" s="4">
        <v>0</v>
      </c>
    </row>
    <row r="118" spans="1:9" x14ac:dyDescent="0.2">
      <c r="A118" s="2">
        <v>6</v>
      </c>
      <c r="B118" s="1" t="s">
        <v>42</v>
      </c>
      <c r="C118" s="4">
        <v>42</v>
      </c>
      <c r="D118" s="8">
        <v>5.67</v>
      </c>
      <c r="E118" s="4">
        <v>29</v>
      </c>
      <c r="F118" s="8">
        <v>6.21</v>
      </c>
      <c r="G118" s="4">
        <v>13</v>
      </c>
      <c r="H118" s="8">
        <v>5.33</v>
      </c>
      <c r="I118" s="4">
        <v>0</v>
      </c>
    </row>
    <row r="119" spans="1:9" x14ac:dyDescent="0.2">
      <c r="A119" s="2">
        <v>6</v>
      </c>
      <c r="B119" s="1" t="s">
        <v>44</v>
      </c>
      <c r="C119" s="4">
        <v>42</v>
      </c>
      <c r="D119" s="8">
        <v>5.67</v>
      </c>
      <c r="E119" s="4">
        <v>19</v>
      </c>
      <c r="F119" s="8">
        <v>4.07</v>
      </c>
      <c r="G119" s="4">
        <v>23</v>
      </c>
      <c r="H119" s="8">
        <v>9.43</v>
      </c>
      <c r="I119" s="4">
        <v>0</v>
      </c>
    </row>
    <row r="120" spans="1:9" x14ac:dyDescent="0.2">
      <c r="A120" s="2">
        <v>8</v>
      </c>
      <c r="B120" s="1" t="s">
        <v>43</v>
      </c>
      <c r="C120" s="4">
        <v>33</v>
      </c>
      <c r="D120" s="8">
        <v>4.45</v>
      </c>
      <c r="E120" s="4">
        <v>12</v>
      </c>
      <c r="F120" s="8">
        <v>2.57</v>
      </c>
      <c r="G120" s="4">
        <v>21</v>
      </c>
      <c r="H120" s="8">
        <v>8.61</v>
      </c>
      <c r="I120" s="4">
        <v>0</v>
      </c>
    </row>
    <row r="121" spans="1:9" x14ac:dyDescent="0.2">
      <c r="A121" s="2">
        <v>9</v>
      </c>
      <c r="B121" s="1" t="s">
        <v>58</v>
      </c>
      <c r="C121" s="4">
        <v>30</v>
      </c>
      <c r="D121" s="8">
        <v>4.05</v>
      </c>
      <c r="E121" s="4">
        <v>14</v>
      </c>
      <c r="F121" s="8">
        <v>3</v>
      </c>
      <c r="G121" s="4">
        <v>5</v>
      </c>
      <c r="H121" s="8">
        <v>2.0499999999999998</v>
      </c>
      <c r="I121" s="4">
        <v>0</v>
      </c>
    </row>
    <row r="122" spans="1:9" x14ac:dyDescent="0.2">
      <c r="A122" s="2">
        <v>10</v>
      </c>
      <c r="B122" s="1" t="s">
        <v>50</v>
      </c>
      <c r="C122" s="4">
        <v>27</v>
      </c>
      <c r="D122" s="8">
        <v>3.64</v>
      </c>
      <c r="E122" s="4">
        <v>16</v>
      </c>
      <c r="F122" s="8">
        <v>3.43</v>
      </c>
      <c r="G122" s="4">
        <v>11</v>
      </c>
      <c r="H122" s="8">
        <v>4.51</v>
      </c>
      <c r="I122" s="4">
        <v>0</v>
      </c>
    </row>
    <row r="123" spans="1:9" x14ac:dyDescent="0.2">
      <c r="A123" s="2">
        <v>11</v>
      </c>
      <c r="B123" s="1" t="s">
        <v>48</v>
      </c>
      <c r="C123" s="4">
        <v>20</v>
      </c>
      <c r="D123" s="8">
        <v>2.7</v>
      </c>
      <c r="E123" s="4">
        <v>14</v>
      </c>
      <c r="F123" s="8">
        <v>3</v>
      </c>
      <c r="G123" s="4">
        <v>6</v>
      </c>
      <c r="H123" s="8">
        <v>2.46</v>
      </c>
      <c r="I123" s="4">
        <v>0</v>
      </c>
    </row>
    <row r="124" spans="1:9" x14ac:dyDescent="0.2">
      <c r="A124" s="2">
        <v>12</v>
      </c>
      <c r="B124" s="1" t="s">
        <v>59</v>
      </c>
      <c r="C124" s="4">
        <v>16</v>
      </c>
      <c r="D124" s="8">
        <v>2.16</v>
      </c>
      <c r="E124" s="4">
        <v>16</v>
      </c>
      <c r="F124" s="8">
        <v>3.43</v>
      </c>
      <c r="G124" s="4">
        <v>0</v>
      </c>
      <c r="H124" s="8">
        <v>0</v>
      </c>
      <c r="I124" s="4">
        <v>0</v>
      </c>
    </row>
    <row r="125" spans="1:9" x14ac:dyDescent="0.2">
      <c r="A125" s="2">
        <v>13</v>
      </c>
      <c r="B125" s="1" t="s">
        <v>66</v>
      </c>
      <c r="C125" s="4">
        <v>15</v>
      </c>
      <c r="D125" s="8">
        <v>2.02</v>
      </c>
      <c r="E125" s="4">
        <v>13</v>
      </c>
      <c r="F125" s="8">
        <v>2.78</v>
      </c>
      <c r="G125" s="4">
        <v>2</v>
      </c>
      <c r="H125" s="8">
        <v>0.82</v>
      </c>
      <c r="I125" s="4">
        <v>0</v>
      </c>
    </row>
    <row r="126" spans="1:9" x14ac:dyDescent="0.2">
      <c r="A126" s="2">
        <v>14</v>
      </c>
      <c r="B126" s="1" t="s">
        <v>53</v>
      </c>
      <c r="C126" s="4">
        <v>14</v>
      </c>
      <c r="D126" s="8">
        <v>1.89</v>
      </c>
      <c r="E126" s="4">
        <v>10</v>
      </c>
      <c r="F126" s="8">
        <v>2.14</v>
      </c>
      <c r="G126" s="4">
        <v>4</v>
      </c>
      <c r="H126" s="8">
        <v>1.64</v>
      </c>
      <c r="I126" s="4">
        <v>0</v>
      </c>
    </row>
    <row r="127" spans="1:9" x14ac:dyDescent="0.2">
      <c r="A127" s="2">
        <v>15</v>
      </c>
      <c r="B127" s="1" t="s">
        <v>54</v>
      </c>
      <c r="C127" s="4">
        <v>12</v>
      </c>
      <c r="D127" s="8">
        <v>1.62</v>
      </c>
      <c r="E127" s="4">
        <v>9</v>
      </c>
      <c r="F127" s="8">
        <v>1.93</v>
      </c>
      <c r="G127" s="4">
        <v>3</v>
      </c>
      <c r="H127" s="8">
        <v>1.23</v>
      </c>
      <c r="I127" s="4">
        <v>0</v>
      </c>
    </row>
    <row r="128" spans="1:9" x14ac:dyDescent="0.2">
      <c r="A128" s="2">
        <v>16</v>
      </c>
      <c r="B128" s="1" t="s">
        <v>64</v>
      </c>
      <c r="C128" s="4">
        <v>10</v>
      </c>
      <c r="D128" s="8">
        <v>1.35</v>
      </c>
      <c r="E128" s="4">
        <v>8</v>
      </c>
      <c r="F128" s="8">
        <v>1.71</v>
      </c>
      <c r="G128" s="4">
        <v>2</v>
      </c>
      <c r="H128" s="8">
        <v>0.82</v>
      </c>
      <c r="I128" s="4">
        <v>0</v>
      </c>
    </row>
    <row r="129" spans="1:9" x14ac:dyDescent="0.2">
      <c r="A129" s="2">
        <v>16</v>
      </c>
      <c r="B129" s="1" t="s">
        <v>52</v>
      </c>
      <c r="C129" s="4">
        <v>10</v>
      </c>
      <c r="D129" s="8">
        <v>1.35</v>
      </c>
      <c r="E129" s="4">
        <v>4</v>
      </c>
      <c r="F129" s="8">
        <v>0.86</v>
      </c>
      <c r="G129" s="4">
        <v>5</v>
      </c>
      <c r="H129" s="8">
        <v>2.0499999999999998</v>
      </c>
      <c r="I129" s="4">
        <v>0</v>
      </c>
    </row>
    <row r="130" spans="1:9" x14ac:dyDescent="0.2">
      <c r="A130" s="2">
        <v>16</v>
      </c>
      <c r="B130" s="1" t="s">
        <v>60</v>
      </c>
      <c r="C130" s="4">
        <v>10</v>
      </c>
      <c r="D130" s="8">
        <v>1.35</v>
      </c>
      <c r="E130" s="4">
        <v>0</v>
      </c>
      <c r="F130" s="8">
        <v>0</v>
      </c>
      <c r="G130" s="4">
        <v>3</v>
      </c>
      <c r="H130" s="8">
        <v>1.23</v>
      </c>
      <c r="I130" s="4">
        <v>0</v>
      </c>
    </row>
    <row r="131" spans="1:9" x14ac:dyDescent="0.2">
      <c r="A131" s="2">
        <v>16</v>
      </c>
      <c r="B131" s="1" t="s">
        <v>72</v>
      </c>
      <c r="C131" s="4">
        <v>10</v>
      </c>
      <c r="D131" s="8">
        <v>1.35</v>
      </c>
      <c r="E131" s="4">
        <v>7</v>
      </c>
      <c r="F131" s="8">
        <v>1.5</v>
      </c>
      <c r="G131" s="4">
        <v>3</v>
      </c>
      <c r="H131" s="8">
        <v>1.23</v>
      </c>
      <c r="I131" s="4">
        <v>0</v>
      </c>
    </row>
    <row r="132" spans="1:9" x14ac:dyDescent="0.2">
      <c r="A132" s="2">
        <v>20</v>
      </c>
      <c r="B132" s="1" t="s">
        <v>71</v>
      </c>
      <c r="C132" s="4">
        <v>9</v>
      </c>
      <c r="D132" s="8">
        <v>1.21</v>
      </c>
      <c r="E132" s="4">
        <v>7</v>
      </c>
      <c r="F132" s="8">
        <v>1.5</v>
      </c>
      <c r="G132" s="4">
        <v>2</v>
      </c>
      <c r="H132" s="8">
        <v>0.82</v>
      </c>
      <c r="I132" s="4">
        <v>0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45</v>
      </c>
      <c r="C135" s="4">
        <v>500</v>
      </c>
      <c r="D135" s="8">
        <v>22.74</v>
      </c>
      <c r="E135" s="4">
        <v>352</v>
      </c>
      <c r="F135" s="8">
        <v>27.12</v>
      </c>
      <c r="G135" s="4">
        <v>148</v>
      </c>
      <c r="H135" s="8">
        <v>17.010000000000002</v>
      </c>
      <c r="I135" s="4">
        <v>0</v>
      </c>
    </row>
    <row r="136" spans="1:9" x14ac:dyDescent="0.2">
      <c r="A136" s="2">
        <v>2</v>
      </c>
      <c r="B136" s="1" t="s">
        <v>57</v>
      </c>
      <c r="C136" s="4">
        <v>197</v>
      </c>
      <c r="D136" s="8">
        <v>8.9600000000000009</v>
      </c>
      <c r="E136" s="4">
        <v>171</v>
      </c>
      <c r="F136" s="8">
        <v>13.17</v>
      </c>
      <c r="G136" s="4">
        <v>26</v>
      </c>
      <c r="H136" s="8">
        <v>2.99</v>
      </c>
      <c r="I136" s="4">
        <v>0</v>
      </c>
    </row>
    <row r="137" spans="1:9" x14ac:dyDescent="0.2">
      <c r="A137" s="2">
        <v>3</v>
      </c>
      <c r="B137" s="1" t="s">
        <v>56</v>
      </c>
      <c r="C137" s="4">
        <v>147</v>
      </c>
      <c r="D137" s="8">
        <v>6.68</v>
      </c>
      <c r="E137" s="4">
        <v>125</v>
      </c>
      <c r="F137" s="8">
        <v>9.6300000000000008</v>
      </c>
      <c r="G137" s="4">
        <v>22</v>
      </c>
      <c r="H137" s="8">
        <v>2.5299999999999998</v>
      </c>
      <c r="I137" s="4">
        <v>0</v>
      </c>
    </row>
    <row r="138" spans="1:9" x14ac:dyDescent="0.2">
      <c r="A138" s="2">
        <v>4</v>
      </c>
      <c r="B138" s="1" t="s">
        <v>51</v>
      </c>
      <c r="C138" s="4">
        <v>122</v>
      </c>
      <c r="D138" s="8">
        <v>5.55</v>
      </c>
      <c r="E138" s="4">
        <v>51</v>
      </c>
      <c r="F138" s="8">
        <v>3.93</v>
      </c>
      <c r="G138" s="4">
        <v>71</v>
      </c>
      <c r="H138" s="8">
        <v>8.16</v>
      </c>
      <c r="I138" s="4">
        <v>0</v>
      </c>
    </row>
    <row r="139" spans="1:9" x14ac:dyDescent="0.2">
      <c r="A139" s="2">
        <v>5</v>
      </c>
      <c r="B139" s="1" t="s">
        <v>41</v>
      </c>
      <c r="C139" s="4">
        <v>91</v>
      </c>
      <c r="D139" s="8">
        <v>4.1399999999999997</v>
      </c>
      <c r="E139" s="4">
        <v>28</v>
      </c>
      <c r="F139" s="8">
        <v>2.16</v>
      </c>
      <c r="G139" s="4">
        <v>63</v>
      </c>
      <c r="H139" s="8">
        <v>7.24</v>
      </c>
      <c r="I139" s="4">
        <v>0</v>
      </c>
    </row>
    <row r="140" spans="1:9" x14ac:dyDescent="0.2">
      <c r="A140" s="2">
        <v>6</v>
      </c>
      <c r="B140" s="1" t="s">
        <v>58</v>
      </c>
      <c r="C140" s="4">
        <v>74</v>
      </c>
      <c r="D140" s="8">
        <v>3.37</v>
      </c>
      <c r="E140" s="4">
        <v>54</v>
      </c>
      <c r="F140" s="8">
        <v>4.16</v>
      </c>
      <c r="G140" s="4">
        <v>11</v>
      </c>
      <c r="H140" s="8">
        <v>1.26</v>
      </c>
      <c r="I140" s="4">
        <v>0</v>
      </c>
    </row>
    <row r="141" spans="1:9" x14ac:dyDescent="0.2">
      <c r="A141" s="2">
        <v>7</v>
      </c>
      <c r="B141" s="1" t="s">
        <v>42</v>
      </c>
      <c r="C141" s="4">
        <v>73</v>
      </c>
      <c r="D141" s="8">
        <v>3.32</v>
      </c>
      <c r="E141" s="4">
        <v>51</v>
      </c>
      <c r="F141" s="8">
        <v>3.93</v>
      </c>
      <c r="G141" s="4">
        <v>22</v>
      </c>
      <c r="H141" s="8">
        <v>2.5299999999999998</v>
      </c>
      <c r="I141" s="4">
        <v>0</v>
      </c>
    </row>
    <row r="142" spans="1:9" x14ac:dyDescent="0.2">
      <c r="A142" s="2">
        <v>8</v>
      </c>
      <c r="B142" s="1" t="s">
        <v>49</v>
      </c>
      <c r="C142" s="4">
        <v>70</v>
      </c>
      <c r="D142" s="8">
        <v>3.18</v>
      </c>
      <c r="E142" s="4">
        <v>52</v>
      </c>
      <c r="F142" s="8">
        <v>4.01</v>
      </c>
      <c r="G142" s="4">
        <v>17</v>
      </c>
      <c r="H142" s="8">
        <v>1.95</v>
      </c>
      <c r="I142" s="4">
        <v>1</v>
      </c>
    </row>
    <row r="143" spans="1:9" x14ac:dyDescent="0.2">
      <c r="A143" s="2">
        <v>9</v>
      </c>
      <c r="B143" s="1" t="s">
        <v>44</v>
      </c>
      <c r="C143" s="4">
        <v>56</v>
      </c>
      <c r="D143" s="8">
        <v>2.5499999999999998</v>
      </c>
      <c r="E143" s="4">
        <v>25</v>
      </c>
      <c r="F143" s="8">
        <v>1.93</v>
      </c>
      <c r="G143" s="4">
        <v>31</v>
      </c>
      <c r="H143" s="8">
        <v>3.56</v>
      </c>
      <c r="I143" s="4">
        <v>0</v>
      </c>
    </row>
    <row r="144" spans="1:9" x14ac:dyDescent="0.2">
      <c r="A144" s="2">
        <v>9</v>
      </c>
      <c r="B144" s="1" t="s">
        <v>59</v>
      </c>
      <c r="C144" s="4">
        <v>56</v>
      </c>
      <c r="D144" s="8">
        <v>2.5499999999999998</v>
      </c>
      <c r="E144" s="4">
        <v>52</v>
      </c>
      <c r="F144" s="8">
        <v>4.01</v>
      </c>
      <c r="G144" s="4">
        <v>4</v>
      </c>
      <c r="H144" s="8">
        <v>0.46</v>
      </c>
      <c r="I144" s="4">
        <v>0</v>
      </c>
    </row>
    <row r="145" spans="1:9" x14ac:dyDescent="0.2">
      <c r="A145" s="2">
        <v>11</v>
      </c>
      <c r="B145" s="1" t="s">
        <v>48</v>
      </c>
      <c r="C145" s="4">
        <v>54</v>
      </c>
      <c r="D145" s="8">
        <v>2.46</v>
      </c>
      <c r="E145" s="4">
        <v>30</v>
      </c>
      <c r="F145" s="8">
        <v>2.31</v>
      </c>
      <c r="G145" s="4">
        <v>24</v>
      </c>
      <c r="H145" s="8">
        <v>2.76</v>
      </c>
      <c r="I145" s="4">
        <v>0</v>
      </c>
    </row>
    <row r="146" spans="1:9" x14ac:dyDescent="0.2">
      <c r="A146" s="2">
        <v>12</v>
      </c>
      <c r="B146" s="1" t="s">
        <v>43</v>
      </c>
      <c r="C146" s="4">
        <v>53</v>
      </c>
      <c r="D146" s="8">
        <v>2.41</v>
      </c>
      <c r="E146" s="4">
        <v>22</v>
      </c>
      <c r="F146" s="8">
        <v>1.69</v>
      </c>
      <c r="G146" s="4">
        <v>31</v>
      </c>
      <c r="H146" s="8">
        <v>3.56</v>
      </c>
      <c r="I146" s="4">
        <v>0</v>
      </c>
    </row>
    <row r="147" spans="1:9" x14ac:dyDescent="0.2">
      <c r="A147" s="2">
        <v>12</v>
      </c>
      <c r="B147" s="1" t="s">
        <v>46</v>
      </c>
      <c r="C147" s="4">
        <v>53</v>
      </c>
      <c r="D147" s="8">
        <v>2.41</v>
      </c>
      <c r="E147" s="4">
        <v>11</v>
      </c>
      <c r="F147" s="8">
        <v>0.85</v>
      </c>
      <c r="G147" s="4">
        <v>42</v>
      </c>
      <c r="H147" s="8">
        <v>4.83</v>
      </c>
      <c r="I147" s="4">
        <v>0</v>
      </c>
    </row>
    <row r="148" spans="1:9" x14ac:dyDescent="0.2">
      <c r="A148" s="2">
        <v>12</v>
      </c>
      <c r="B148" s="1" t="s">
        <v>52</v>
      </c>
      <c r="C148" s="4">
        <v>53</v>
      </c>
      <c r="D148" s="8">
        <v>2.41</v>
      </c>
      <c r="E148" s="4">
        <v>19</v>
      </c>
      <c r="F148" s="8">
        <v>1.46</v>
      </c>
      <c r="G148" s="4">
        <v>34</v>
      </c>
      <c r="H148" s="8">
        <v>3.91</v>
      </c>
      <c r="I148" s="4">
        <v>0</v>
      </c>
    </row>
    <row r="149" spans="1:9" x14ac:dyDescent="0.2">
      <c r="A149" s="2">
        <v>15</v>
      </c>
      <c r="B149" s="1" t="s">
        <v>50</v>
      </c>
      <c r="C149" s="4">
        <v>49</v>
      </c>
      <c r="D149" s="8">
        <v>2.23</v>
      </c>
      <c r="E149" s="4">
        <v>25</v>
      </c>
      <c r="F149" s="8">
        <v>1.93</v>
      </c>
      <c r="G149" s="4">
        <v>24</v>
      </c>
      <c r="H149" s="8">
        <v>2.76</v>
      </c>
      <c r="I149" s="4">
        <v>0</v>
      </c>
    </row>
    <row r="150" spans="1:9" x14ac:dyDescent="0.2">
      <c r="A150" s="2">
        <v>16</v>
      </c>
      <c r="B150" s="1" t="s">
        <v>53</v>
      </c>
      <c r="C150" s="4">
        <v>47</v>
      </c>
      <c r="D150" s="8">
        <v>2.14</v>
      </c>
      <c r="E150" s="4">
        <v>29</v>
      </c>
      <c r="F150" s="8">
        <v>2.23</v>
      </c>
      <c r="G150" s="4">
        <v>18</v>
      </c>
      <c r="H150" s="8">
        <v>2.0699999999999998</v>
      </c>
      <c r="I150" s="4">
        <v>0</v>
      </c>
    </row>
    <row r="151" spans="1:9" x14ac:dyDescent="0.2">
      <c r="A151" s="2">
        <v>17</v>
      </c>
      <c r="B151" s="1" t="s">
        <v>47</v>
      </c>
      <c r="C151" s="4">
        <v>39</v>
      </c>
      <c r="D151" s="8">
        <v>1.77</v>
      </c>
      <c r="E151" s="4">
        <v>16</v>
      </c>
      <c r="F151" s="8">
        <v>1.23</v>
      </c>
      <c r="G151" s="4">
        <v>23</v>
      </c>
      <c r="H151" s="8">
        <v>2.64</v>
      </c>
      <c r="I151" s="4">
        <v>0</v>
      </c>
    </row>
    <row r="152" spans="1:9" x14ac:dyDescent="0.2">
      <c r="A152" s="2">
        <v>18</v>
      </c>
      <c r="B152" s="1" t="s">
        <v>70</v>
      </c>
      <c r="C152" s="4">
        <v>32</v>
      </c>
      <c r="D152" s="8">
        <v>1.46</v>
      </c>
      <c r="E152" s="4">
        <v>17</v>
      </c>
      <c r="F152" s="8">
        <v>1.31</v>
      </c>
      <c r="G152" s="4">
        <v>15</v>
      </c>
      <c r="H152" s="8">
        <v>1.72</v>
      </c>
      <c r="I152" s="4">
        <v>0</v>
      </c>
    </row>
    <row r="153" spans="1:9" x14ac:dyDescent="0.2">
      <c r="A153" s="2">
        <v>19</v>
      </c>
      <c r="B153" s="1" t="s">
        <v>73</v>
      </c>
      <c r="C153" s="4">
        <v>31</v>
      </c>
      <c r="D153" s="8">
        <v>1.41</v>
      </c>
      <c r="E153" s="4">
        <v>5</v>
      </c>
      <c r="F153" s="8">
        <v>0.39</v>
      </c>
      <c r="G153" s="4">
        <v>26</v>
      </c>
      <c r="H153" s="8">
        <v>2.99</v>
      </c>
      <c r="I153" s="4">
        <v>0</v>
      </c>
    </row>
    <row r="154" spans="1:9" x14ac:dyDescent="0.2">
      <c r="A154" s="2">
        <v>20</v>
      </c>
      <c r="B154" s="1" t="s">
        <v>54</v>
      </c>
      <c r="C154" s="4">
        <v>30</v>
      </c>
      <c r="D154" s="8">
        <v>1.36</v>
      </c>
      <c r="E154" s="4">
        <v>20</v>
      </c>
      <c r="F154" s="8">
        <v>1.54</v>
      </c>
      <c r="G154" s="4">
        <v>10</v>
      </c>
      <c r="H154" s="8">
        <v>1.1499999999999999</v>
      </c>
      <c r="I154" s="4">
        <v>0</v>
      </c>
    </row>
    <row r="155" spans="1:9" x14ac:dyDescent="0.2">
      <c r="A155" s="1"/>
      <c r="C155" s="4"/>
      <c r="D155" s="8"/>
      <c r="E155" s="4"/>
      <c r="F155" s="8"/>
      <c r="G155" s="4"/>
      <c r="H155" s="8"/>
      <c r="I155" s="4"/>
    </row>
    <row r="156" spans="1:9" x14ac:dyDescent="0.2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2">
      <c r="A157" s="2">
        <v>1</v>
      </c>
      <c r="B157" s="1" t="s">
        <v>56</v>
      </c>
      <c r="C157" s="4">
        <v>104</v>
      </c>
      <c r="D157" s="8">
        <v>13.81</v>
      </c>
      <c r="E157" s="4">
        <v>95</v>
      </c>
      <c r="F157" s="8">
        <v>20.93</v>
      </c>
      <c r="G157" s="4">
        <v>8</v>
      </c>
      <c r="H157" s="8">
        <v>2.8</v>
      </c>
      <c r="I157" s="4">
        <v>1</v>
      </c>
    </row>
    <row r="158" spans="1:9" x14ac:dyDescent="0.2">
      <c r="A158" s="2">
        <v>2</v>
      </c>
      <c r="B158" s="1" t="s">
        <v>57</v>
      </c>
      <c r="C158" s="4">
        <v>76</v>
      </c>
      <c r="D158" s="8">
        <v>10.09</v>
      </c>
      <c r="E158" s="4">
        <v>70</v>
      </c>
      <c r="F158" s="8">
        <v>15.42</v>
      </c>
      <c r="G158" s="4">
        <v>6</v>
      </c>
      <c r="H158" s="8">
        <v>2.1</v>
      </c>
      <c r="I158" s="4">
        <v>0</v>
      </c>
    </row>
    <row r="159" spans="1:9" x14ac:dyDescent="0.2">
      <c r="A159" s="2">
        <v>3</v>
      </c>
      <c r="B159" s="1" t="s">
        <v>41</v>
      </c>
      <c r="C159" s="4">
        <v>55</v>
      </c>
      <c r="D159" s="8">
        <v>7.3</v>
      </c>
      <c r="E159" s="4">
        <v>18</v>
      </c>
      <c r="F159" s="8">
        <v>3.96</v>
      </c>
      <c r="G159" s="4">
        <v>37</v>
      </c>
      <c r="H159" s="8">
        <v>12.94</v>
      </c>
      <c r="I159" s="4">
        <v>0</v>
      </c>
    </row>
    <row r="160" spans="1:9" x14ac:dyDescent="0.2">
      <c r="A160" s="2">
        <v>4</v>
      </c>
      <c r="B160" s="1" t="s">
        <v>49</v>
      </c>
      <c r="C160" s="4">
        <v>52</v>
      </c>
      <c r="D160" s="8">
        <v>6.91</v>
      </c>
      <c r="E160" s="4">
        <v>39</v>
      </c>
      <c r="F160" s="8">
        <v>8.59</v>
      </c>
      <c r="G160" s="4">
        <v>13</v>
      </c>
      <c r="H160" s="8">
        <v>4.55</v>
      </c>
      <c r="I160" s="4">
        <v>0</v>
      </c>
    </row>
    <row r="161" spans="1:9" x14ac:dyDescent="0.2">
      <c r="A161" s="2">
        <v>5</v>
      </c>
      <c r="B161" s="1" t="s">
        <v>51</v>
      </c>
      <c r="C161" s="4">
        <v>50</v>
      </c>
      <c r="D161" s="8">
        <v>6.64</v>
      </c>
      <c r="E161" s="4">
        <v>29</v>
      </c>
      <c r="F161" s="8">
        <v>6.39</v>
      </c>
      <c r="G161" s="4">
        <v>21</v>
      </c>
      <c r="H161" s="8">
        <v>7.34</v>
      </c>
      <c r="I161" s="4">
        <v>0</v>
      </c>
    </row>
    <row r="162" spans="1:9" x14ac:dyDescent="0.2">
      <c r="A162" s="2">
        <v>6</v>
      </c>
      <c r="B162" s="1" t="s">
        <v>42</v>
      </c>
      <c r="C162" s="4">
        <v>35</v>
      </c>
      <c r="D162" s="8">
        <v>4.6500000000000004</v>
      </c>
      <c r="E162" s="4">
        <v>25</v>
      </c>
      <c r="F162" s="8">
        <v>5.51</v>
      </c>
      <c r="G162" s="4">
        <v>10</v>
      </c>
      <c r="H162" s="8">
        <v>3.5</v>
      </c>
      <c r="I162" s="4">
        <v>0</v>
      </c>
    </row>
    <row r="163" spans="1:9" x14ac:dyDescent="0.2">
      <c r="A163" s="2">
        <v>6</v>
      </c>
      <c r="B163" s="1" t="s">
        <v>43</v>
      </c>
      <c r="C163" s="4">
        <v>35</v>
      </c>
      <c r="D163" s="8">
        <v>4.6500000000000004</v>
      </c>
      <c r="E163" s="4">
        <v>17</v>
      </c>
      <c r="F163" s="8">
        <v>3.74</v>
      </c>
      <c r="G163" s="4">
        <v>18</v>
      </c>
      <c r="H163" s="8">
        <v>6.29</v>
      </c>
      <c r="I163" s="4">
        <v>0</v>
      </c>
    </row>
    <row r="164" spans="1:9" x14ac:dyDescent="0.2">
      <c r="A164" s="2">
        <v>8</v>
      </c>
      <c r="B164" s="1" t="s">
        <v>58</v>
      </c>
      <c r="C164" s="4">
        <v>28</v>
      </c>
      <c r="D164" s="8">
        <v>3.72</v>
      </c>
      <c r="E164" s="4">
        <v>19</v>
      </c>
      <c r="F164" s="8">
        <v>4.1900000000000004</v>
      </c>
      <c r="G164" s="4">
        <v>1</v>
      </c>
      <c r="H164" s="8">
        <v>0.35</v>
      </c>
      <c r="I164" s="4">
        <v>0</v>
      </c>
    </row>
    <row r="165" spans="1:9" x14ac:dyDescent="0.2">
      <c r="A165" s="2">
        <v>9</v>
      </c>
      <c r="B165" s="1" t="s">
        <v>48</v>
      </c>
      <c r="C165" s="4">
        <v>24</v>
      </c>
      <c r="D165" s="8">
        <v>3.19</v>
      </c>
      <c r="E165" s="4">
        <v>17</v>
      </c>
      <c r="F165" s="8">
        <v>3.74</v>
      </c>
      <c r="G165" s="4">
        <v>7</v>
      </c>
      <c r="H165" s="8">
        <v>2.4500000000000002</v>
      </c>
      <c r="I165" s="4">
        <v>0</v>
      </c>
    </row>
    <row r="166" spans="1:9" x14ac:dyDescent="0.2">
      <c r="A166" s="2">
        <v>10</v>
      </c>
      <c r="B166" s="1" t="s">
        <v>44</v>
      </c>
      <c r="C166" s="4">
        <v>23</v>
      </c>
      <c r="D166" s="8">
        <v>3.05</v>
      </c>
      <c r="E166" s="4">
        <v>7</v>
      </c>
      <c r="F166" s="8">
        <v>1.54</v>
      </c>
      <c r="G166" s="4">
        <v>16</v>
      </c>
      <c r="H166" s="8">
        <v>5.59</v>
      </c>
      <c r="I166" s="4">
        <v>0</v>
      </c>
    </row>
    <row r="167" spans="1:9" x14ac:dyDescent="0.2">
      <c r="A167" s="2">
        <v>11</v>
      </c>
      <c r="B167" s="1" t="s">
        <v>50</v>
      </c>
      <c r="C167" s="4">
        <v>21</v>
      </c>
      <c r="D167" s="8">
        <v>2.79</v>
      </c>
      <c r="E167" s="4">
        <v>11</v>
      </c>
      <c r="F167" s="8">
        <v>2.42</v>
      </c>
      <c r="G167" s="4">
        <v>10</v>
      </c>
      <c r="H167" s="8">
        <v>3.5</v>
      </c>
      <c r="I167" s="4">
        <v>0</v>
      </c>
    </row>
    <row r="168" spans="1:9" x14ac:dyDescent="0.2">
      <c r="A168" s="2">
        <v>12</v>
      </c>
      <c r="B168" s="1" t="s">
        <v>54</v>
      </c>
      <c r="C168" s="4">
        <v>17</v>
      </c>
      <c r="D168" s="8">
        <v>2.2599999999999998</v>
      </c>
      <c r="E168" s="4">
        <v>10</v>
      </c>
      <c r="F168" s="8">
        <v>2.2000000000000002</v>
      </c>
      <c r="G168" s="4">
        <v>7</v>
      </c>
      <c r="H168" s="8">
        <v>2.4500000000000002</v>
      </c>
      <c r="I168" s="4">
        <v>0</v>
      </c>
    </row>
    <row r="169" spans="1:9" x14ac:dyDescent="0.2">
      <c r="A169" s="2">
        <v>13</v>
      </c>
      <c r="B169" s="1" t="s">
        <v>59</v>
      </c>
      <c r="C169" s="4">
        <v>16</v>
      </c>
      <c r="D169" s="8">
        <v>2.12</v>
      </c>
      <c r="E169" s="4">
        <v>15</v>
      </c>
      <c r="F169" s="8">
        <v>3.3</v>
      </c>
      <c r="G169" s="4">
        <v>1</v>
      </c>
      <c r="H169" s="8">
        <v>0.35</v>
      </c>
      <c r="I169" s="4">
        <v>0</v>
      </c>
    </row>
    <row r="170" spans="1:9" x14ac:dyDescent="0.2">
      <c r="A170" s="2">
        <v>14</v>
      </c>
      <c r="B170" s="1" t="s">
        <v>52</v>
      </c>
      <c r="C170" s="4">
        <v>12</v>
      </c>
      <c r="D170" s="8">
        <v>1.59</v>
      </c>
      <c r="E170" s="4">
        <v>5</v>
      </c>
      <c r="F170" s="8">
        <v>1.1000000000000001</v>
      </c>
      <c r="G170" s="4">
        <v>7</v>
      </c>
      <c r="H170" s="8">
        <v>2.4500000000000002</v>
      </c>
      <c r="I170" s="4">
        <v>0</v>
      </c>
    </row>
    <row r="171" spans="1:9" x14ac:dyDescent="0.2">
      <c r="A171" s="2">
        <v>15</v>
      </c>
      <c r="B171" s="1" t="s">
        <v>53</v>
      </c>
      <c r="C171" s="4">
        <v>11</v>
      </c>
      <c r="D171" s="8">
        <v>1.46</v>
      </c>
      <c r="E171" s="4">
        <v>9</v>
      </c>
      <c r="F171" s="8">
        <v>1.98</v>
      </c>
      <c r="G171" s="4">
        <v>2</v>
      </c>
      <c r="H171" s="8">
        <v>0.7</v>
      </c>
      <c r="I171" s="4">
        <v>0</v>
      </c>
    </row>
    <row r="172" spans="1:9" x14ac:dyDescent="0.2">
      <c r="A172" s="2">
        <v>15</v>
      </c>
      <c r="B172" s="1" t="s">
        <v>66</v>
      </c>
      <c r="C172" s="4">
        <v>11</v>
      </c>
      <c r="D172" s="8">
        <v>1.46</v>
      </c>
      <c r="E172" s="4">
        <v>4</v>
      </c>
      <c r="F172" s="8">
        <v>0.88</v>
      </c>
      <c r="G172" s="4">
        <v>7</v>
      </c>
      <c r="H172" s="8">
        <v>2.4500000000000002</v>
      </c>
      <c r="I172" s="4">
        <v>0</v>
      </c>
    </row>
    <row r="173" spans="1:9" x14ac:dyDescent="0.2">
      <c r="A173" s="2">
        <v>17</v>
      </c>
      <c r="B173" s="1" t="s">
        <v>74</v>
      </c>
      <c r="C173" s="4">
        <v>10</v>
      </c>
      <c r="D173" s="8">
        <v>1.33</v>
      </c>
      <c r="E173" s="4">
        <v>6</v>
      </c>
      <c r="F173" s="8">
        <v>1.32</v>
      </c>
      <c r="G173" s="4">
        <v>4</v>
      </c>
      <c r="H173" s="8">
        <v>1.4</v>
      </c>
      <c r="I173" s="4">
        <v>0</v>
      </c>
    </row>
    <row r="174" spans="1:9" x14ac:dyDescent="0.2">
      <c r="A174" s="2">
        <v>17</v>
      </c>
      <c r="B174" s="1" t="s">
        <v>75</v>
      </c>
      <c r="C174" s="4">
        <v>10</v>
      </c>
      <c r="D174" s="8">
        <v>1.33</v>
      </c>
      <c r="E174" s="4">
        <v>1</v>
      </c>
      <c r="F174" s="8">
        <v>0.22</v>
      </c>
      <c r="G174" s="4">
        <v>9</v>
      </c>
      <c r="H174" s="8">
        <v>3.15</v>
      </c>
      <c r="I174" s="4">
        <v>0</v>
      </c>
    </row>
    <row r="175" spans="1:9" x14ac:dyDescent="0.2">
      <c r="A175" s="2">
        <v>19</v>
      </c>
      <c r="B175" s="1" t="s">
        <v>71</v>
      </c>
      <c r="C175" s="4">
        <v>8</v>
      </c>
      <c r="D175" s="8">
        <v>1.06</v>
      </c>
      <c r="E175" s="4">
        <v>6</v>
      </c>
      <c r="F175" s="8">
        <v>1.32</v>
      </c>
      <c r="G175" s="4">
        <v>2</v>
      </c>
      <c r="H175" s="8">
        <v>0.7</v>
      </c>
      <c r="I175" s="4">
        <v>0</v>
      </c>
    </row>
    <row r="176" spans="1:9" x14ac:dyDescent="0.2">
      <c r="A176" s="2">
        <v>19</v>
      </c>
      <c r="B176" s="1" t="s">
        <v>70</v>
      </c>
      <c r="C176" s="4">
        <v>8</v>
      </c>
      <c r="D176" s="8">
        <v>1.06</v>
      </c>
      <c r="E176" s="4">
        <v>4</v>
      </c>
      <c r="F176" s="8">
        <v>0.88</v>
      </c>
      <c r="G176" s="4">
        <v>4</v>
      </c>
      <c r="H176" s="8">
        <v>1.4</v>
      </c>
      <c r="I176" s="4">
        <v>0</v>
      </c>
    </row>
    <row r="177" spans="1:9" x14ac:dyDescent="0.2">
      <c r="A177" s="2">
        <v>19</v>
      </c>
      <c r="B177" s="1" t="s">
        <v>55</v>
      </c>
      <c r="C177" s="4">
        <v>8</v>
      </c>
      <c r="D177" s="8">
        <v>1.06</v>
      </c>
      <c r="E177" s="4">
        <v>4</v>
      </c>
      <c r="F177" s="8">
        <v>0.88</v>
      </c>
      <c r="G177" s="4">
        <v>4</v>
      </c>
      <c r="H177" s="8">
        <v>1.4</v>
      </c>
      <c r="I177" s="4">
        <v>0</v>
      </c>
    </row>
    <row r="178" spans="1:9" x14ac:dyDescent="0.2">
      <c r="A178" s="2">
        <v>19</v>
      </c>
      <c r="B178" s="1" t="s">
        <v>68</v>
      </c>
      <c r="C178" s="4">
        <v>8</v>
      </c>
      <c r="D178" s="8">
        <v>1.06</v>
      </c>
      <c r="E178" s="4">
        <v>5</v>
      </c>
      <c r="F178" s="8">
        <v>1.1000000000000001</v>
      </c>
      <c r="G178" s="4">
        <v>3</v>
      </c>
      <c r="H178" s="8">
        <v>1.05</v>
      </c>
      <c r="I178" s="4">
        <v>0</v>
      </c>
    </row>
    <row r="179" spans="1:9" x14ac:dyDescent="0.2">
      <c r="A179" s="2">
        <v>19</v>
      </c>
      <c r="B179" s="1" t="s">
        <v>69</v>
      </c>
      <c r="C179" s="4">
        <v>8</v>
      </c>
      <c r="D179" s="8">
        <v>1.06</v>
      </c>
      <c r="E179" s="4">
        <v>2</v>
      </c>
      <c r="F179" s="8">
        <v>0.44</v>
      </c>
      <c r="G179" s="4">
        <v>4</v>
      </c>
      <c r="H179" s="8">
        <v>1.4</v>
      </c>
      <c r="I179" s="4">
        <v>0</v>
      </c>
    </row>
    <row r="180" spans="1:9" x14ac:dyDescent="0.2">
      <c r="A180" s="2">
        <v>19</v>
      </c>
      <c r="B180" s="1" t="s">
        <v>60</v>
      </c>
      <c r="C180" s="4">
        <v>8</v>
      </c>
      <c r="D180" s="8">
        <v>1.06</v>
      </c>
      <c r="E180" s="4">
        <v>0</v>
      </c>
      <c r="F180" s="8">
        <v>0</v>
      </c>
      <c r="G180" s="4">
        <v>6</v>
      </c>
      <c r="H180" s="8">
        <v>2.1</v>
      </c>
      <c r="I180" s="4">
        <v>1</v>
      </c>
    </row>
    <row r="181" spans="1:9" x14ac:dyDescent="0.2">
      <c r="A181" s="1"/>
      <c r="C181" s="4"/>
      <c r="D181" s="8"/>
      <c r="E181" s="4"/>
      <c r="F181" s="8"/>
      <c r="G181" s="4"/>
      <c r="H181" s="8"/>
      <c r="I181" s="4"/>
    </row>
    <row r="182" spans="1:9" x14ac:dyDescent="0.2">
      <c r="A182" s="1" t="s">
        <v>8</v>
      </c>
      <c r="C182" s="4"/>
      <c r="D182" s="8"/>
      <c r="E182" s="4"/>
      <c r="F182" s="8"/>
      <c r="G182" s="4"/>
      <c r="H182" s="8"/>
      <c r="I182" s="4"/>
    </row>
    <row r="183" spans="1:9" x14ac:dyDescent="0.2">
      <c r="A183" s="2">
        <v>1</v>
      </c>
      <c r="B183" s="1" t="s">
        <v>57</v>
      </c>
      <c r="C183" s="4">
        <v>266</v>
      </c>
      <c r="D183" s="8">
        <v>10.26</v>
      </c>
      <c r="E183" s="4">
        <v>233</v>
      </c>
      <c r="F183" s="8">
        <v>14.54</v>
      </c>
      <c r="G183" s="4">
        <v>33</v>
      </c>
      <c r="H183" s="8">
        <v>3.42</v>
      </c>
      <c r="I183" s="4">
        <v>0</v>
      </c>
    </row>
    <row r="184" spans="1:9" x14ac:dyDescent="0.2">
      <c r="A184" s="2">
        <v>2</v>
      </c>
      <c r="B184" s="1" t="s">
        <v>56</v>
      </c>
      <c r="C184" s="4">
        <v>237</v>
      </c>
      <c r="D184" s="8">
        <v>9.14</v>
      </c>
      <c r="E184" s="4">
        <v>216</v>
      </c>
      <c r="F184" s="8">
        <v>13.47</v>
      </c>
      <c r="G184" s="4">
        <v>21</v>
      </c>
      <c r="H184" s="8">
        <v>2.1800000000000002</v>
      </c>
      <c r="I184" s="4">
        <v>0</v>
      </c>
    </row>
    <row r="185" spans="1:9" x14ac:dyDescent="0.2">
      <c r="A185" s="2">
        <v>3</v>
      </c>
      <c r="B185" s="1" t="s">
        <v>51</v>
      </c>
      <c r="C185" s="4">
        <v>177</v>
      </c>
      <c r="D185" s="8">
        <v>6.83</v>
      </c>
      <c r="E185" s="4">
        <v>109</v>
      </c>
      <c r="F185" s="8">
        <v>6.8</v>
      </c>
      <c r="G185" s="4">
        <v>68</v>
      </c>
      <c r="H185" s="8">
        <v>7.05</v>
      </c>
      <c r="I185" s="4">
        <v>0</v>
      </c>
    </row>
    <row r="186" spans="1:9" x14ac:dyDescent="0.2">
      <c r="A186" s="2">
        <v>4</v>
      </c>
      <c r="B186" s="1" t="s">
        <v>41</v>
      </c>
      <c r="C186" s="4">
        <v>153</v>
      </c>
      <c r="D186" s="8">
        <v>5.9</v>
      </c>
      <c r="E186" s="4">
        <v>67</v>
      </c>
      <c r="F186" s="8">
        <v>4.18</v>
      </c>
      <c r="G186" s="4">
        <v>86</v>
      </c>
      <c r="H186" s="8">
        <v>8.92</v>
      </c>
      <c r="I186" s="4">
        <v>0</v>
      </c>
    </row>
    <row r="187" spans="1:9" x14ac:dyDescent="0.2">
      <c r="A187" s="2">
        <v>5</v>
      </c>
      <c r="B187" s="1" t="s">
        <v>42</v>
      </c>
      <c r="C187" s="4">
        <v>152</v>
      </c>
      <c r="D187" s="8">
        <v>5.86</v>
      </c>
      <c r="E187" s="4">
        <v>118</v>
      </c>
      <c r="F187" s="8">
        <v>7.36</v>
      </c>
      <c r="G187" s="4">
        <v>34</v>
      </c>
      <c r="H187" s="8">
        <v>3.53</v>
      </c>
      <c r="I187" s="4">
        <v>0</v>
      </c>
    </row>
    <row r="188" spans="1:9" x14ac:dyDescent="0.2">
      <c r="A188" s="2">
        <v>6</v>
      </c>
      <c r="B188" s="1" t="s">
        <v>49</v>
      </c>
      <c r="C188" s="4">
        <v>147</v>
      </c>
      <c r="D188" s="8">
        <v>5.67</v>
      </c>
      <c r="E188" s="4">
        <v>120</v>
      </c>
      <c r="F188" s="8">
        <v>7.49</v>
      </c>
      <c r="G188" s="4">
        <v>24</v>
      </c>
      <c r="H188" s="8">
        <v>2.4900000000000002</v>
      </c>
      <c r="I188" s="4">
        <v>3</v>
      </c>
    </row>
    <row r="189" spans="1:9" x14ac:dyDescent="0.2">
      <c r="A189" s="2">
        <v>7</v>
      </c>
      <c r="B189" s="1" t="s">
        <v>44</v>
      </c>
      <c r="C189" s="4">
        <v>99</v>
      </c>
      <c r="D189" s="8">
        <v>3.82</v>
      </c>
      <c r="E189" s="4">
        <v>47</v>
      </c>
      <c r="F189" s="8">
        <v>2.93</v>
      </c>
      <c r="G189" s="4">
        <v>52</v>
      </c>
      <c r="H189" s="8">
        <v>5.39</v>
      </c>
      <c r="I189" s="4">
        <v>0</v>
      </c>
    </row>
    <row r="190" spans="1:9" x14ac:dyDescent="0.2">
      <c r="A190" s="2">
        <v>7</v>
      </c>
      <c r="B190" s="1" t="s">
        <v>52</v>
      </c>
      <c r="C190" s="4">
        <v>99</v>
      </c>
      <c r="D190" s="8">
        <v>3.82</v>
      </c>
      <c r="E190" s="4">
        <v>32</v>
      </c>
      <c r="F190" s="8">
        <v>2</v>
      </c>
      <c r="G190" s="4">
        <v>67</v>
      </c>
      <c r="H190" s="8">
        <v>6.95</v>
      </c>
      <c r="I190" s="4">
        <v>0</v>
      </c>
    </row>
    <row r="191" spans="1:9" x14ac:dyDescent="0.2">
      <c r="A191" s="2">
        <v>9</v>
      </c>
      <c r="B191" s="1" t="s">
        <v>58</v>
      </c>
      <c r="C191" s="4">
        <v>94</v>
      </c>
      <c r="D191" s="8">
        <v>3.63</v>
      </c>
      <c r="E191" s="4">
        <v>61</v>
      </c>
      <c r="F191" s="8">
        <v>3.81</v>
      </c>
      <c r="G191" s="4">
        <v>13</v>
      </c>
      <c r="H191" s="8">
        <v>1.35</v>
      </c>
      <c r="I191" s="4">
        <v>0</v>
      </c>
    </row>
    <row r="192" spans="1:9" x14ac:dyDescent="0.2">
      <c r="A192" s="2">
        <v>10</v>
      </c>
      <c r="B192" s="1" t="s">
        <v>48</v>
      </c>
      <c r="C192" s="4">
        <v>89</v>
      </c>
      <c r="D192" s="8">
        <v>3.43</v>
      </c>
      <c r="E192" s="4">
        <v>62</v>
      </c>
      <c r="F192" s="8">
        <v>3.87</v>
      </c>
      <c r="G192" s="4">
        <v>27</v>
      </c>
      <c r="H192" s="8">
        <v>2.8</v>
      </c>
      <c r="I192" s="4">
        <v>0</v>
      </c>
    </row>
    <row r="193" spans="1:9" x14ac:dyDescent="0.2">
      <c r="A193" s="2">
        <v>10</v>
      </c>
      <c r="B193" s="1" t="s">
        <v>50</v>
      </c>
      <c r="C193" s="4">
        <v>89</v>
      </c>
      <c r="D193" s="8">
        <v>3.43</v>
      </c>
      <c r="E193" s="4">
        <v>55</v>
      </c>
      <c r="F193" s="8">
        <v>3.43</v>
      </c>
      <c r="G193" s="4">
        <v>34</v>
      </c>
      <c r="H193" s="8">
        <v>3.53</v>
      </c>
      <c r="I193" s="4">
        <v>0</v>
      </c>
    </row>
    <row r="194" spans="1:9" x14ac:dyDescent="0.2">
      <c r="A194" s="2">
        <v>12</v>
      </c>
      <c r="B194" s="1" t="s">
        <v>47</v>
      </c>
      <c r="C194" s="4">
        <v>76</v>
      </c>
      <c r="D194" s="8">
        <v>2.93</v>
      </c>
      <c r="E194" s="4">
        <v>42</v>
      </c>
      <c r="F194" s="8">
        <v>2.62</v>
      </c>
      <c r="G194" s="4">
        <v>34</v>
      </c>
      <c r="H194" s="8">
        <v>3.53</v>
      </c>
      <c r="I194" s="4">
        <v>0</v>
      </c>
    </row>
    <row r="195" spans="1:9" x14ac:dyDescent="0.2">
      <c r="A195" s="2">
        <v>13</v>
      </c>
      <c r="B195" s="1" t="s">
        <v>43</v>
      </c>
      <c r="C195" s="4">
        <v>74</v>
      </c>
      <c r="D195" s="8">
        <v>2.85</v>
      </c>
      <c r="E195" s="4">
        <v>29</v>
      </c>
      <c r="F195" s="8">
        <v>1.81</v>
      </c>
      <c r="G195" s="4">
        <v>45</v>
      </c>
      <c r="H195" s="8">
        <v>4.67</v>
      </c>
      <c r="I195" s="4">
        <v>0</v>
      </c>
    </row>
    <row r="196" spans="1:9" x14ac:dyDescent="0.2">
      <c r="A196" s="2">
        <v>14</v>
      </c>
      <c r="B196" s="1" t="s">
        <v>59</v>
      </c>
      <c r="C196" s="4">
        <v>65</v>
      </c>
      <c r="D196" s="8">
        <v>2.5099999999999998</v>
      </c>
      <c r="E196" s="4">
        <v>63</v>
      </c>
      <c r="F196" s="8">
        <v>3.93</v>
      </c>
      <c r="G196" s="4">
        <v>2</v>
      </c>
      <c r="H196" s="8">
        <v>0.21</v>
      </c>
      <c r="I196" s="4">
        <v>0</v>
      </c>
    </row>
    <row r="197" spans="1:9" x14ac:dyDescent="0.2">
      <c r="A197" s="2">
        <v>15</v>
      </c>
      <c r="B197" s="1" t="s">
        <v>53</v>
      </c>
      <c r="C197" s="4">
        <v>57</v>
      </c>
      <c r="D197" s="8">
        <v>2.2000000000000002</v>
      </c>
      <c r="E197" s="4">
        <v>44</v>
      </c>
      <c r="F197" s="8">
        <v>2.74</v>
      </c>
      <c r="G197" s="4">
        <v>13</v>
      </c>
      <c r="H197" s="8">
        <v>1.35</v>
      </c>
      <c r="I197" s="4">
        <v>0</v>
      </c>
    </row>
    <row r="198" spans="1:9" x14ac:dyDescent="0.2">
      <c r="A198" s="2">
        <v>16</v>
      </c>
      <c r="B198" s="1" t="s">
        <v>45</v>
      </c>
      <c r="C198" s="4">
        <v>52</v>
      </c>
      <c r="D198" s="8">
        <v>2.0099999999999998</v>
      </c>
      <c r="E198" s="4">
        <v>32</v>
      </c>
      <c r="F198" s="8">
        <v>2</v>
      </c>
      <c r="G198" s="4">
        <v>20</v>
      </c>
      <c r="H198" s="8">
        <v>2.0699999999999998</v>
      </c>
      <c r="I198" s="4">
        <v>0</v>
      </c>
    </row>
    <row r="199" spans="1:9" x14ac:dyDescent="0.2">
      <c r="A199" s="2">
        <v>17</v>
      </c>
      <c r="B199" s="1" t="s">
        <v>76</v>
      </c>
      <c r="C199" s="4">
        <v>48</v>
      </c>
      <c r="D199" s="8">
        <v>1.85</v>
      </c>
      <c r="E199" s="4">
        <v>25</v>
      </c>
      <c r="F199" s="8">
        <v>1.56</v>
      </c>
      <c r="G199" s="4">
        <v>23</v>
      </c>
      <c r="H199" s="8">
        <v>2.39</v>
      </c>
      <c r="I199" s="4">
        <v>0</v>
      </c>
    </row>
    <row r="200" spans="1:9" x14ac:dyDescent="0.2">
      <c r="A200" s="2">
        <v>18</v>
      </c>
      <c r="B200" s="1" t="s">
        <v>62</v>
      </c>
      <c r="C200" s="4">
        <v>37</v>
      </c>
      <c r="D200" s="8">
        <v>1.43</v>
      </c>
      <c r="E200" s="4">
        <v>13</v>
      </c>
      <c r="F200" s="8">
        <v>0.81</v>
      </c>
      <c r="G200" s="4">
        <v>24</v>
      </c>
      <c r="H200" s="8">
        <v>2.4900000000000002</v>
      </c>
      <c r="I200" s="4">
        <v>0</v>
      </c>
    </row>
    <row r="201" spans="1:9" x14ac:dyDescent="0.2">
      <c r="A201" s="2">
        <v>19</v>
      </c>
      <c r="B201" s="1" t="s">
        <v>54</v>
      </c>
      <c r="C201" s="4">
        <v>35</v>
      </c>
      <c r="D201" s="8">
        <v>1.35</v>
      </c>
      <c r="E201" s="4">
        <v>24</v>
      </c>
      <c r="F201" s="8">
        <v>1.5</v>
      </c>
      <c r="G201" s="4">
        <v>11</v>
      </c>
      <c r="H201" s="8">
        <v>1.1399999999999999</v>
      </c>
      <c r="I201" s="4">
        <v>0</v>
      </c>
    </row>
    <row r="202" spans="1:9" x14ac:dyDescent="0.2">
      <c r="A202" s="2">
        <v>20</v>
      </c>
      <c r="B202" s="1" t="s">
        <v>70</v>
      </c>
      <c r="C202" s="4">
        <v>34</v>
      </c>
      <c r="D202" s="8">
        <v>1.31</v>
      </c>
      <c r="E202" s="4">
        <v>19</v>
      </c>
      <c r="F202" s="8">
        <v>1.19</v>
      </c>
      <c r="G202" s="4">
        <v>15</v>
      </c>
      <c r="H202" s="8">
        <v>1.56</v>
      </c>
      <c r="I202" s="4">
        <v>0</v>
      </c>
    </row>
    <row r="203" spans="1:9" x14ac:dyDescent="0.2">
      <c r="A203" s="1"/>
      <c r="C203" s="4"/>
      <c r="D203" s="8"/>
      <c r="E203" s="4"/>
      <c r="F203" s="8"/>
      <c r="G203" s="4"/>
      <c r="H203" s="8"/>
      <c r="I203" s="4"/>
    </row>
    <row r="204" spans="1:9" x14ac:dyDescent="0.2">
      <c r="A204" s="1" t="s">
        <v>9</v>
      </c>
      <c r="C204" s="4"/>
      <c r="D204" s="8"/>
      <c r="E204" s="4"/>
      <c r="F204" s="8"/>
      <c r="G204" s="4"/>
      <c r="H204" s="8"/>
      <c r="I204" s="4"/>
    </row>
    <row r="205" spans="1:9" x14ac:dyDescent="0.2">
      <c r="A205" s="2">
        <v>1</v>
      </c>
      <c r="B205" s="1" t="s">
        <v>57</v>
      </c>
      <c r="C205" s="4">
        <v>225</v>
      </c>
      <c r="D205" s="8">
        <v>10.42</v>
      </c>
      <c r="E205" s="4">
        <v>201</v>
      </c>
      <c r="F205" s="8">
        <v>17.93</v>
      </c>
      <c r="G205" s="4">
        <v>24</v>
      </c>
      <c r="H205" s="8">
        <v>2.4500000000000002</v>
      </c>
      <c r="I205" s="4">
        <v>0</v>
      </c>
    </row>
    <row r="206" spans="1:9" x14ac:dyDescent="0.2">
      <c r="A206" s="2">
        <v>2</v>
      </c>
      <c r="B206" s="1" t="s">
        <v>51</v>
      </c>
      <c r="C206" s="4">
        <v>176</v>
      </c>
      <c r="D206" s="8">
        <v>8.15</v>
      </c>
      <c r="E206" s="4">
        <v>87</v>
      </c>
      <c r="F206" s="8">
        <v>7.76</v>
      </c>
      <c r="G206" s="4">
        <v>89</v>
      </c>
      <c r="H206" s="8">
        <v>9.08</v>
      </c>
      <c r="I206" s="4">
        <v>0</v>
      </c>
    </row>
    <row r="207" spans="1:9" x14ac:dyDescent="0.2">
      <c r="A207" s="2">
        <v>3</v>
      </c>
      <c r="B207" s="1" t="s">
        <v>56</v>
      </c>
      <c r="C207" s="4">
        <v>173</v>
      </c>
      <c r="D207" s="8">
        <v>8.01</v>
      </c>
      <c r="E207" s="4">
        <v>134</v>
      </c>
      <c r="F207" s="8">
        <v>11.95</v>
      </c>
      <c r="G207" s="4">
        <v>39</v>
      </c>
      <c r="H207" s="8">
        <v>3.98</v>
      </c>
      <c r="I207" s="4">
        <v>0</v>
      </c>
    </row>
    <row r="208" spans="1:9" x14ac:dyDescent="0.2">
      <c r="A208" s="2">
        <v>4</v>
      </c>
      <c r="B208" s="1" t="s">
        <v>41</v>
      </c>
      <c r="C208" s="4">
        <v>156</v>
      </c>
      <c r="D208" s="8">
        <v>7.23</v>
      </c>
      <c r="E208" s="4">
        <v>55</v>
      </c>
      <c r="F208" s="8">
        <v>4.91</v>
      </c>
      <c r="G208" s="4">
        <v>101</v>
      </c>
      <c r="H208" s="8">
        <v>10.31</v>
      </c>
      <c r="I208" s="4">
        <v>0</v>
      </c>
    </row>
    <row r="209" spans="1:9" x14ac:dyDescent="0.2">
      <c r="A209" s="2">
        <v>5</v>
      </c>
      <c r="B209" s="1" t="s">
        <v>44</v>
      </c>
      <c r="C209" s="4">
        <v>136</v>
      </c>
      <c r="D209" s="8">
        <v>6.3</v>
      </c>
      <c r="E209" s="4">
        <v>60</v>
      </c>
      <c r="F209" s="8">
        <v>5.35</v>
      </c>
      <c r="G209" s="4">
        <v>76</v>
      </c>
      <c r="H209" s="8">
        <v>7.76</v>
      </c>
      <c r="I209" s="4">
        <v>0</v>
      </c>
    </row>
    <row r="210" spans="1:9" x14ac:dyDescent="0.2">
      <c r="A210" s="2">
        <v>6</v>
      </c>
      <c r="B210" s="1" t="s">
        <v>49</v>
      </c>
      <c r="C210" s="4">
        <v>130</v>
      </c>
      <c r="D210" s="8">
        <v>6.02</v>
      </c>
      <c r="E210" s="4">
        <v>94</v>
      </c>
      <c r="F210" s="8">
        <v>8.39</v>
      </c>
      <c r="G210" s="4">
        <v>36</v>
      </c>
      <c r="H210" s="8">
        <v>3.67</v>
      </c>
      <c r="I210" s="4">
        <v>0</v>
      </c>
    </row>
    <row r="211" spans="1:9" x14ac:dyDescent="0.2">
      <c r="A211" s="2">
        <v>7</v>
      </c>
      <c r="B211" s="1" t="s">
        <v>42</v>
      </c>
      <c r="C211" s="4">
        <v>106</v>
      </c>
      <c r="D211" s="8">
        <v>4.91</v>
      </c>
      <c r="E211" s="4">
        <v>61</v>
      </c>
      <c r="F211" s="8">
        <v>5.44</v>
      </c>
      <c r="G211" s="4">
        <v>45</v>
      </c>
      <c r="H211" s="8">
        <v>4.59</v>
      </c>
      <c r="I211" s="4">
        <v>0</v>
      </c>
    </row>
    <row r="212" spans="1:9" x14ac:dyDescent="0.2">
      <c r="A212" s="2">
        <v>8</v>
      </c>
      <c r="B212" s="1" t="s">
        <v>58</v>
      </c>
      <c r="C212" s="4">
        <v>83</v>
      </c>
      <c r="D212" s="8">
        <v>3.84</v>
      </c>
      <c r="E212" s="4">
        <v>39</v>
      </c>
      <c r="F212" s="8">
        <v>3.48</v>
      </c>
      <c r="G212" s="4">
        <v>19</v>
      </c>
      <c r="H212" s="8">
        <v>1.94</v>
      </c>
      <c r="I212" s="4">
        <v>0</v>
      </c>
    </row>
    <row r="213" spans="1:9" x14ac:dyDescent="0.2">
      <c r="A213" s="2">
        <v>9</v>
      </c>
      <c r="B213" s="1" t="s">
        <v>43</v>
      </c>
      <c r="C213" s="4">
        <v>79</v>
      </c>
      <c r="D213" s="8">
        <v>3.66</v>
      </c>
      <c r="E213" s="4">
        <v>26</v>
      </c>
      <c r="F213" s="8">
        <v>2.3199999999999998</v>
      </c>
      <c r="G213" s="4">
        <v>53</v>
      </c>
      <c r="H213" s="8">
        <v>5.41</v>
      </c>
      <c r="I213" s="4">
        <v>0</v>
      </c>
    </row>
    <row r="214" spans="1:9" x14ac:dyDescent="0.2">
      <c r="A214" s="2">
        <v>10</v>
      </c>
      <c r="B214" s="1" t="s">
        <v>48</v>
      </c>
      <c r="C214" s="4">
        <v>64</v>
      </c>
      <c r="D214" s="8">
        <v>2.96</v>
      </c>
      <c r="E214" s="4">
        <v>42</v>
      </c>
      <c r="F214" s="8">
        <v>3.75</v>
      </c>
      <c r="G214" s="4">
        <v>22</v>
      </c>
      <c r="H214" s="8">
        <v>2.2400000000000002</v>
      </c>
      <c r="I214" s="4">
        <v>0</v>
      </c>
    </row>
    <row r="215" spans="1:9" x14ac:dyDescent="0.2">
      <c r="A215" s="2">
        <v>10</v>
      </c>
      <c r="B215" s="1" t="s">
        <v>50</v>
      </c>
      <c r="C215" s="4">
        <v>64</v>
      </c>
      <c r="D215" s="8">
        <v>2.96</v>
      </c>
      <c r="E215" s="4">
        <v>34</v>
      </c>
      <c r="F215" s="8">
        <v>3.03</v>
      </c>
      <c r="G215" s="4">
        <v>30</v>
      </c>
      <c r="H215" s="8">
        <v>3.06</v>
      </c>
      <c r="I215" s="4">
        <v>0</v>
      </c>
    </row>
    <row r="216" spans="1:9" x14ac:dyDescent="0.2">
      <c r="A216" s="2">
        <v>12</v>
      </c>
      <c r="B216" s="1" t="s">
        <v>54</v>
      </c>
      <c r="C216" s="4">
        <v>52</v>
      </c>
      <c r="D216" s="8">
        <v>2.41</v>
      </c>
      <c r="E216" s="4">
        <v>14</v>
      </c>
      <c r="F216" s="8">
        <v>1.25</v>
      </c>
      <c r="G216" s="4">
        <v>38</v>
      </c>
      <c r="H216" s="8">
        <v>3.88</v>
      </c>
      <c r="I216" s="4">
        <v>0</v>
      </c>
    </row>
    <row r="217" spans="1:9" x14ac:dyDescent="0.2">
      <c r="A217" s="2">
        <v>13</v>
      </c>
      <c r="B217" s="1" t="s">
        <v>52</v>
      </c>
      <c r="C217" s="4">
        <v>49</v>
      </c>
      <c r="D217" s="8">
        <v>2.27</v>
      </c>
      <c r="E217" s="4">
        <v>13</v>
      </c>
      <c r="F217" s="8">
        <v>1.1599999999999999</v>
      </c>
      <c r="G217" s="4">
        <v>35</v>
      </c>
      <c r="H217" s="8">
        <v>3.57</v>
      </c>
      <c r="I217" s="4">
        <v>0</v>
      </c>
    </row>
    <row r="218" spans="1:9" x14ac:dyDescent="0.2">
      <c r="A218" s="2">
        <v>13</v>
      </c>
      <c r="B218" s="1" t="s">
        <v>60</v>
      </c>
      <c r="C218" s="4">
        <v>49</v>
      </c>
      <c r="D218" s="8">
        <v>2.27</v>
      </c>
      <c r="E218" s="4">
        <v>0</v>
      </c>
      <c r="F218" s="8">
        <v>0</v>
      </c>
      <c r="G218" s="4">
        <v>23</v>
      </c>
      <c r="H218" s="8">
        <v>2.35</v>
      </c>
      <c r="I218" s="4">
        <v>0</v>
      </c>
    </row>
    <row r="219" spans="1:9" x14ac:dyDescent="0.2">
      <c r="A219" s="2">
        <v>15</v>
      </c>
      <c r="B219" s="1" t="s">
        <v>53</v>
      </c>
      <c r="C219" s="4">
        <v>44</v>
      </c>
      <c r="D219" s="8">
        <v>2.04</v>
      </c>
      <c r="E219" s="4">
        <v>34</v>
      </c>
      <c r="F219" s="8">
        <v>3.03</v>
      </c>
      <c r="G219" s="4">
        <v>10</v>
      </c>
      <c r="H219" s="8">
        <v>1.02</v>
      </c>
      <c r="I219" s="4">
        <v>0</v>
      </c>
    </row>
    <row r="220" spans="1:9" x14ac:dyDescent="0.2">
      <c r="A220" s="2">
        <v>15</v>
      </c>
      <c r="B220" s="1" t="s">
        <v>59</v>
      </c>
      <c r="C220" s="4">
        <v>44</v>
      </c>
      <c r="D220" s="8">
        <v>2.04</v>
      </c>
      <c r="E220" s="4">
        <v>42</v>
      </c>
      <c r="F220" s="8">
        <v>3.75</v>
      </c>
      <c r="G220" s="4">
        <v>2</v>
      </c>
      <c r="H220" s="8">
        <v>0.2</v>
      </c>
      <c r="I220" s="4">
        <v>0</v>
      </c>
    </row>
    <row r="221" spans="1:9" x14ac:dyDescent="0.2">
      <c r="A221" s="2">
        <v>17</v>
      </c>
      <c r="B221" s="1" t="s">
        <v>70</v>
      </c>
      <c r="C221" s="4">
        <v>36</v>
      </c>
      <c r="D221" s="8">
        <v>1.67</v>
      </c>
      <c r="E221" s="4">
        <v>15</v>
      </c>
      <c r="F221" s="8">
        <v>1.34</v>
      </c>
      <c r="G221" s="4">
        <v>21</v>
      </c>
      <c r="H221" s="8">
        <v>2.14</v>
      </c>
      <c r="I221" s="4">
        <v>0</v>
      </c>
    </row>
    <row r="222" spans="1:9" x14ac:dyDescent="0.2">
      <c r="A222" s="2">
        <v>18</v>
      </c>
      <c r="B222" s="1" t="s">
        <v>73</v>
      </c>
      <c r="C222" s="4">
        <v>33</v>
      </c>
      <c r="D222" s="8">
        <v>1.53</v>
      </c>
      <c r="E222" s="4">
        <v>7</v>
      </c>
      <c r="F222" s="8">
        <v>0.62</v>
      </c>
      <c r="G222" s="4">
        <v>26</v>
      </c>
      <c r="H222" s="8">
        <v>2.65</v>
      </c>
      <c r="I222" s="4">
        <v>0</v>
      </c>
    </row>
    <row r="223" spans="1:9" x14ac:dyDescent="0.2">
      <c r="A223" s="2">
        <v>19</v>
      </c>
      <c r="B223" s="1" t="s">
        <v>77</v>
      </c>
      <c r="C223" s="4">
        <v>27</v>
      </c>
      <c r="D223" s="8">
        <v>1.25</v>
      </c>
      <c r="E223" s="4">
        <v>14</v>
      </c>
      <c r="F223" s="8">
        <v>1.25</v>
      </c>
      <c r="G223" s="4">
        <v>13</v>
      </c>
      <c r="H223" s="8">
        <v>1.33</v>
      </c>
      <c r="I223" s="4">
        <v>0</v>
      </c>
    </row>
    <row r="224" spans="1:9" x14ac:dyDescent="0.2">
      <c r="A224" s="2">
        <v>20</v>
      </c>
      <c r="B224" s="1" t="s">
        <v>47</v>
      </c>
      <c r="C224" s="4">
        <v>22</v>
      </c>
      <c r="D224" s="8">
        <v>1.02</v>
      </c>
      <c r="E224" s="4">
        <v>8</v>
      </c>
      <c r="F224" s="8">
        <v>0.71</v>
      </c>
      <c r="G224" s="4">
        <v>14</v>
      </c>
      <c r="H224" s="8">
        <v>1.43</v>
      </c>
      <c r="I224" s="4">
        <v>0</v>
      </c>
    </row>
    <row r="225" spans="1:9" x14ac:dyDescent="0.2">
      <c r="A225" s="1"/>
      <c r="C225" s="4"/>
      <c r="D225" s="8"/>
      <c r="E225" s="4"/>
      <c r="F225" s="8"/>
      <c r="G225" s="4"/>
      <c r="H225" s="8"/>
      <c r="I225" s="4"/>
    </row>
    <row r="226" spans="1:9" x14ac:dyDescent="0.2">
      <c r="A226" s="1" t="s">
        <v>10</v>
      </c>
      <c r="C226" s="4"/>
      <c r="D226" s="8"/>
      <c r="E226" s="4"/>
      <c r="F226" s="8"/>
      <c r="G226" s="4"/>
      <c r="H226" s="8"/>
      <c r="I226" s="4"/>
    </row>
    <row r="227" spans="1:9" x14ac:dyDescent="0.2">
      <c r="A227" s="2">
        <v>1</v>
      </c>
      <c r="B227" s="1" t="s">
        <v>57</v>
      </c>
      <c r="C227" s="4">
        <v>51</v>
      </c>
      <c r="D227" s="8">
        <v>11.04</v>
      </c>
      <c r="E227" s="4">
        <v>47</v>
      </c>
      <c r="F227" s="8">
        <v>16.32</v>
      </c>
      <c r="G227" s="4">
        <v>4</v>
      </c>
      <c r="H227" s="8">
        <v>2.58</v>
      </c>
      <c r="I227" s="4">
        <v>0</v>
      </c>
    </row>
    <row r="228" spans="1:9" x14ac:dyDescent="0.2">
      <c r="A228" s="2">
        <v>2</v>
      </c>
      <c r="B228" s="1" t="s">
        <v>44</v>
      </c>
      <c r="C228" s="4">
        <v>40</v>
      </c>
      <c r="D228" s="8">
        <v>8.66</v>
      </c>
      <c r="E228" s="4">
        <v>19</v>
      </c>
      <c r="F228" s="8">
        <v>6.6</v>
      </c>
      <c r="G228" s="4">
        <v>21</v>
      </c>
      <c r="H228" s="8">
        <v>13.55</v>
      </c>
      <c r="I228" s="4">
        <v>0</v>
      </c>
    </row>
    <row r="229" spans="1:9" x14ac:dyDescent="0.2">
      <c r="A229" s="2">
        <v>3</v>
      </c>
      <c r="B229" s="1" t="s">
        <v>41</v>
      </c>
      <c r="C229" s="4">
        <v>34</v>
      </c>
      <c r="D229" s="8">
        <v>7.36</v>
      </c>
      <c r="E229" s="4">
        <v>10</v>
      </c>
      <c r="F229" s="8">
        <v>3.47</v>
      </c>
      <c r="G229" s="4">
        <v>24</v>
      </c>
      <c r="H229" s="8">
        <v>15.48</v>
      </c>
      <c r="I229" s="4">
        <v>0</v>
      </c>
    </row>
    <row r="230" spans="1:9" x14ac:dyDescent="0.2">
      <c r="A230" s="2">
        <v>4</v>
      </c>
      <c r="B230" s="1" t="s">
        <v>52</v>
      </c>
      <c r="C230" s="4">
        <v>32</v>
      </c>
      <c r="D230" s="8">
        <v>6.93</v>
      </c>
      <c r="E230" s="4">
        <v>25</v>
      </c>
      <c r="F230" s="8">
        <v>8.68</v>
      </c>
      <c r="G230" s="4">
        <v>7</v>
      </c>
      <c r="H230" s="8">
        <v>4.5199999999999996</v>
      </c>
      <c r="I230" s="4">
        <v>0</v>
      </c>
    </row>
    <row r="231" spans="1:9" x14ac:dyDescent="0.2">
      <c r="A231" s="2">
        <v>5</v>
      </c>
      <c r="B231" s="1" t="s">
        <v>51</v>
      </c>
      <c r="C231" s="4">
        <v>31</v>
      </c>
      <c r="D231" s="8">
        <v>6.71</v>
      </c>
      <c r="E231" s="4">
        <v>27</v>
      </c>
      <c r="F231" s="8">
        <v>9.3800000000000008</v>
      </c>
      <c r="G231" s="4">
        <v>4</v>
      </c>
      <c r="H231" s="8">
        <v>2.58</v>
      </c>
      <c r="I231" s="4">
        <v>0</v>
      </c>
    </row>
    <row r="232" spans="1:9" x14ac:dyDescent="0.2">
      <c r="A232" s="2">
        <v>6</v>
      </c>
      <c r="B232" s="1" t="s">
        <v>56</v>
      </c>
      <c r="C232" s="4">
        <v>30</v>
      </c>
      <c r="D232" s="8">
        <v>6.49</v>
      </c>
      <c r="E232" s="4">
        <v>22</v>
      </c>
      <c r="F232" s="8">
        <v>7.64</v>
      </c>
      <c r="G232" s="4">
        <v>8</v>
      </c>
      <c r="H232" s="8">
        <v>5.16</v>
      </c>
      <c r="I232" s="4">
        <v>0</v>
      </c>
    </row>
    <row r="233" spans="1:9" x14ac:dyDescent="0.2">
      <c r="A233" s="2">
        <v>7</v>
      </c>
      <c r="B233" s="1" t="s">
        <v>42</v>
      </c>
      <c r="C233" s="4">
        <v>29</v>
      </c>
      <c r="D233" s="8">
        <v>6.28</v>
      </c>
      <c r="E233" s="4">
        <v>17</v>
      </c>
      <c r="F233" s="8">
        <v>5.9</v>
      </c>
      <c r="G233" s="4">
        <v>12</v>
      </c>
      <c r="H233" s="8">
        <v>7.74</v>
      </c>
      <c r="I233" s="4">
        <v>0</v>
      </c>
    </row>
    <row r="234" spans="1:9" x14ac:dyDescent="0.2">
      <c r="A234" s="2">
        <v>8</v>
      </c>
      <c r="B234" s="1" t="s">
        <v>43</v>
      </c>
      <c r="C234" s="4">
        <v>23</v>
      </c>
      <c r="D234" s="8">
        <v>4.9800000000000004</v>
      </c>
      <c r="E234" s="4">
        <v>13</v>
      </c>
      <c r="F234" s="8">
        <v>4.51</v>
      </c>
      <c r="G234" s="4">
        <v>10</v>
      </c>
      <c r="H234" s="8">
        <v>6.45</v>
      </c>
      <c r="I234" s="4">
        <v>0</v>
      </c>
    </row>
    <row r="235" spans="1:9" x14ac:dyDescent="0.2">
      <c r="A235" s="2">
        <v>9</v>
      </c>
      <c r="B235" s="1" t="s">
        <v>49</v>
      </c>
      <c r="C235" s="4">
        <v>20</v>
      </c>
      <c r="D235" s="8">
        <v>4.33</v>
      </c>
      <c r="E235" s="4">
        <v>15</v>
      </c>
      <c r="F235" s="8">
        <v>5.21</v>
      </c>
      <c r="G235" s="4">
        <v>5</v>
      </c>
      <c r="H235" s="8">
        <v>3.23</v>
      </c>
      <c r="I235" s="4">
        <v>0</v>
      </c>
    </row>
    <row r="236" spans="1:9" x14ac:dyDescent="0.2">
      <c r="A236" s="2">
        <v>9</v>
      </c>
      <c r="B236" s="1" t="s">
        <v>58</v>
      </c>
      <c r="C236" s="4">
        <v>20</v>
      </c>
      <c r="D236" s="8">
        <v>4.33</v>
      </c>
      <c r="E236" s="4">
        <v>15</v>
      </c>
      <c r="F236" s="8">
        <v>5.21</v>
      </c>
      <c r="G236" s="4">
        <v>0</v>
      </c>
      <c r="H236" s="8">
        <v>0</v>
      </c>
      <c r="I236" s="4">
        <v>0</v>
      </c>
    </row>
    <row r="237" spans="1:9" x14ac:dyDescent="0.2">
      <c r="A237" s="2">
        <v>11</v>
      </c>
      <c r="B237" s="1" t="s">
        <v>60</v>
      </c>
      <c r="C237" s="4">
        <v>13</v>
      </c>
      <c r="D237" s="8">
        <v>2.81</v>
      </c>
      <c r="E237" s="4">
        <v>0</v>
      </c>
      <c r="F237" s="8">
        <v>0</v>
      </c>
      <c r="G237" s="4">
        <v>2</v>
      </c>
      <c r="H237" s="8">
        <v>1.29</v>
      </c>
      <c r="I237" s="4">
        <v>0</v>
      </c>
    </row>
    <row r="238" spans="1:9" x14ac:dyDescent="0.2">
      <c r="A238" s="2">
        <v>12</v>
      </c>
      <c r="B238" s="1" t="s">
        <v>54</v>
      </c>
      <c r="C238" s="4">
        <v>11</v>
      </c>
      <c r="D238" s="8">
        <v>2.38</v>
      </c>
      <c r="E238" s="4">
        <v>5</v>
      </c>
      <c r="F238" s="8">
        <v>1.74</v>
      </c>
      <c r="G238" s="4">
        <v>5</v>
      </c>
      <c r="H238" s="8">
        <v>3.23</v>
      </c>
      <c r="I238" s="4">
        <v>0</v>
      </c>
    </row>
    <row r="239" spans="1:9" x14ac:dyDescent="0.2">
      <c r="A239" s="2">
        <v>13</v>
      </c>
      <c r="B239" s="1" t="s">
        <v>50</v>
      </c>
      <c r="C239" s="4">
        <v>10</v>
      </c>
      <c r="D239" s="8">
        <v>2.16</v>
      </c>
      <c r="E239" s="4">
        <v>6</v>
      </c>
      <c r="F239" s="8">
        <v>2.08</v>
      </c>
      <c r="G239" s="4">
        <v>4</v>
      </c>
      <c r="H239" s="8">
        <v>2.58</v>
      </c>
      <c r="I239" s="4">
        <v>0</v>
      </c>
    </row>
    <row r="240" spans="1:9" x14ac:dyDescent="0.2">
      <c r="A240" s="2">
        <v>14</v>
      </c>
      <c r="B240" s="1" t="s">
        <v>59</v>
      </c>
      <c r="C240" s="4">
        <v>9</v>
      </c>
      <c r="D240" s="8">
        <v>1.95</v>
      </c>
      <c r="E240" s="4">
        <v>7</v>
      </c>
      <c r="F240" s="8">
        <v>2.4300000000000002</v>
      </c>
      <c r="G240" s="4">
        <v>2</v>
      </c>
      <c r="H240" s="8">
        <v>1.29</v>
      </c>
      <c r="I240" s="4">
        <v>0</v>
      </c>
    </row>
    <row r="241" spans="1:9" x14ac:dyDescent="0.2">
      <c r="A241" s="2">
        <v>15</v>
      </c>
      <c r="B241" s="1" t="s">
        <v>70</v>
      </c>
      <c r="C241" s="4">
        <v>7</v>
      </c>
      <c r="D241" s="8">
        <v>1.52</v>
      </c>
      <c r="E241" s="4">
        <v>3</v>
      </c>
      <c r="F241" s="8">
        <v>1.04</v>
      </c>
      <c r="G241" s="4">
        <v>4</v>
      </c>
      <c r="H241" s="8">
        <v>2.58</v>
      </c>
      <c r="I241" s="4">
        <v>0</v>
      </c>
    </row>
    <row r="242" spans="1:9" x14ac:dyDescent="0.2">
      <c r="A242" s="2">
        <v>15</v>
      </c>
      <c r="B242" s="1" t="s">
        <v>78</v>
      </c>
      <c r="C242" s="4">
        <v>7</v>
      </c>
      <c r="D242" s="8">
        <v>1.52</v>
      </c>
      <c r="E242" s="4">
        <v>6</v>
      </c>
      <c r="F242" s="8">
        <v>2.08</v>
      </c>
      <c r="G242" s="4">
        <v>1</v>
      </c>
      <c r="H242" s="8">
        <v>0.65</v>
      </c>
      <c r="I242" s="4">
        <v>0</v>
      </c>
    </row>
    <row r="243" spans="1:9" x14ac:dyDescent="0.2">
      <c r="A243" s="2">
        <v>17</v>
      </c>
      <c r="B243" s="1" t="s">
        <v>64</v>
      </c>
      <c r="C243" s="4">
        <v>6</v>
      </c>
      <c r="D243" s="8">
        <v>1.3</v>
      </c>
      <c r="E243" s="4">
        <v>3</v>
      </c>
      <c r="F243" s="8">
        <v>1.04</v>
      </c>
      <c r="G243" s="4">
        <v>3</v>
      </c>
      <c r="H243" s="8">
        <v>1.94</v>
      </c>
      <c r="I243" s="4">
        <v>0</v>
      </c>
    </row>
    <row r="244" spans="1:9" x14ac:dyDescent="0.2">
      <c r="A244" s="2">
        <v>17</v>
      </c>
      <c r="B244" s="1" t="s">
        <v>48</v>
      </c>
      <c r="C244" s="4">
        <v>6</v>
      </c>
      <c r="D244" s="8">
        <v>1.3</v>
      </c>
      <c r="E244" s="4">
        <v>5</v>
      </c>
      <c r="F244" s="8">
        <v>1.74</v>
      </c>
      <c r="G244" s="4">
        <v>1</v>
      </c>
      <c r="H244" s="8">
        <v>0.65</v>
      </c>
      <c r="I244" s="4">
        <v>0</v>
      </c>
    </row>
    <row r="245" spans="1:9" x14ac:dyDescent="0.2">
      <c r="A245" s="2">
        <v>17</v>
      </c>
      <c r="B245" s="1" t="s">
        <v>53</v>
      </c>
      <c r="C245" s="4">
        <v>6</v>
      </c>
      <c r="D245" s="8">
        <v>1.3</v>
      </c>
      <c r="E245" s="4">
        <v>5</v>
      </c>
      <c r="F245" s="8">
        <v>1.74</v>
      </c>
      <c r="G245" s="4">
        <v>1</v>
      </c>
      <c r="H245" s="8">
        <v>0.65</v>
      </c>
      <c r="I245" s="4">
        <v>0</v>
      </c>
    </row>
    <row r="246" spans="1:9" x14ac:dyDescent="0.2">
      <c r="A246" s="2">
        <v>17</v>
      </c>
      <c r="B246" s="1" t="s">
        <v>55</v>
      </c>
      <c r="C246" s="4">
        <v>6</v>
      </c>
      <c r="D246" s="8">
        <v>1.3</v>
      </c>
      <c r="E246" s="4">
        <v>3</v>
      </c>
      <c r="F246" s="8">
        <v>1.04</v>
      </c>
      <c r="G246" s="4">
        <v>3</v>
      </c>
      <c r="H246" s="8">
        <v>1.94</v>
      </c>
      <c r="I246" s="4">
        <v>0</v>
      </c>
    </row>
    <row r="247" spans="1:9" x14ac:dyDescent="0.2">
      <c r="A247" s="1"/>
      <c r="C247" s="4"/>
      <c r="D247" s="8"/>
      <c r="E247" s="4"/>
      <c r="F247" s="8"/>
      <c r="G247" s="4"/>
      <c r="H247" s="8"/>
      <c r="I247" s="4"/>
    </row>
    <row r="248" spans="1:9" x14ac:dyDescent="0.2">
      <c r="A248" s="1" t="s">
        <v>11</v>
      </c>
      <c r="C248" s="4"/>
      <c r="D248" s="8"/>
      <c r="E248" s="4"/>
      <c r="F248" s="8"/>
      <c r="G248" s="4"/>
      <c r="H248" s="8"/>
      <c r="I248" s="4"/>
    </row>
    <row r="249" spans="1:9" x14ac:dyDescent="0.2">
      <c r="A249" s="2">
        <v>1</v>
      </c>
      <c r="B249" s="1" t="s">
        <v>64</v>
      </c>
      <c r="C249" s="4">
        <v>12</v>
      </c>
      <c r="D249" s="8">
        <v>11.54</v>
      </c>
      <c r="E249" s="4">
        <v>6</v>
      </c>
      <c r="F249" s="8">
        <v>9.3800000000000008</v>
      </c>
      <c r="G249" s="4">
        <v>5</v>
      </c>
      <c r="H249" s="8">
        <v>15.15</v>
      </c>
      <c r="I249" s="4">
        <v>1</v>
      </c>
    </row>
    <row r="250" spans="1:9" x14ac:dyDescent="0.2">
      <c r="A250" s="2">
        <v>2</v>
      </c>
      <c r="B250" s="1" t="s">
        <v>56</v>
      </c>
      <c r="C250" s="4">
        <v>11</v>
      </c>
      <c r="D250" s="8">
        <v>10.58</v>
      </c>
      <c r="E250" s="4">
        <v>8</v>
      </c>
      <c r="F250" s="8">
        <v>12.5</v>
      </c>
      <c r="G250" s="4">
        <v>3</v>
      </c>
      <c r="H250" s="8">
        <v>9.09</v>
      </c>
      <c r="I250" s="4">
        <v>0</v>
      </c>
    </row>
    <row r="251" spans="1:9" x14ac:dyDescent="0.2">
      <c r="A251" s="2">
        <v>3</v>
      </c>
      <c r="B251" s="1" t="s">
        <v>41</v>
      </c>
      <c r="C251" s="4">
        <v>10</v>
      </c>
      <c r="D251" s="8">
        <v>9.6199999999999992</v>
      </c>
      <c r="E251" s="4">
        <v>3</v>
      </c>
      <c r="F251" s="8">
        <v>4.6900000000000004</v>
      </c>
      <c r="G251" s="4">
        <v>7</v>
      </c>
      <c r="H251" s="8">
        <v>21.21</v>
      </c>
      <c r="I251" s="4">
        <v>0</v>
      </c>
    </row>
    <row r="252" spans="1:9" x14ac:dyDescent="0.2">
      <c r="A252" s="2">
        <v>4</v>
      </c>
      <c r="B252" s="1" t="s">
        <v>49</v>
      </c>
      <c r="C252" s="4">
        <v>8</v>
      </c>
      <c r="D252" s="8">
        <v>7.69</v>
      </c>
      <c r="E252" s="4">
        <v>7</v>
      </c>
      <c r="F252" s="8">
        <v>10.94</v>
      </c>
      <c r="G252" s="4">
        <v>0</v>
      </c>
      <c r="H252" s="8">
        <v>0</v>
      </c>
      <c r="I252" s="4">
        <v>1</v>
      </c>
    </row>
    <row r="253" spans="1:9" x14ac:dyDescent="0.2">
      <c r="A253" s="2">
        <v>4</v>
      </c>
      <c r="B253" s="1" t="s">
        <v>51</v>
      </c>
      <c r="C253" s="4">
        <v>8</v>
      </c>
      <c r="D253" s="8">
        <v>7.69</v>
      </c>
      <c r="E253" s="4">
        <v>6</v>
      </c>
      <c r="F253" s="8">
        <v>9.3800000000000008</v>
      </c>
      <c r="G253" s="4">
        <v>2</v>
      </c>
      <c r="H253" s="8">
        <v>6.06</v>
      </c>
      <c r="I253" s="4">
        <v>0</v>
      </c>
    </row>
    <row r="254" spans="1:9" x14ac:dyDescent="0.2">
      <c r="A254" s="2">
        <v>6</v>
      </c>
      <c r="B254" s="1" t="s">
        <v>42</v>
      </c>
      <c r="C254" s="4">
        <v>7</v>
      </c>
      <c r="D254" s="8">
        <v>6.73</v>
      </c>
      <c r="E254" s="4">
        <v>5</v>
      </c>
      <c r="F254" s="8">
        <v>7.81</v>
      </c>
      <c r="G254" s="4">
        <v>2</v>
      </c>
      <c r="H254" s="8">
        <v>6.06</v>
      </c>
      <c r="I254" s="4">
        <v>0</v>
      </c>
    </row>
    <row r="255" spans="1:9" x14ac:dyDescent="0.2">
      <c r="A255" s="2">
        <v>6</v>
      </c>
      <c r="B255" s="1" t="s">
        <v>57</v>
      </c>
      <c r="C255" s="4">
        <v>7</v>
      </c>
      <c r="D255" s="8">
        <v>6.73</v>
      </c>
      <c r="E255" s="4">
        <v>6</v>
      </c>
      <c r="F255" s="8">
        <v>9.3800000000000008</v>
      </c>
      <c r="G255" s="4">
        <v>1</v>
      </c>
      <c r="H255" s="8">
        <v>3.03</v>
      </c>
      <c r="I255" s="4">
        <v>0</v>
      </c>
    </row>
    <row r="256" spans="1:9" x14ac:dyDescent="0.2">
      <c r="A256" s="2">
        <v>8</v>
      </c>
      <c r="B256" s="1" t="s">
        <v>45</v>
      </c>
      <c r="C256" s="4">
        <v>4</v>
      </c>
      <c r="D256" s="8">
        <v>3.85</v>
      </c>
      <c r="E256" s="4">
        <v>3</v>
      </c>
      <c r="F256" s="8">
        <v>4.6900000000000004</v>
      </c>
      <c r="G256" s="4">
        <v>1</v>
      </c>
      <c r="H256" s="8">
        <v>3.03</v>
      </c>
      <c r="I256" s="4">
        <v>0</v>
      </c>
    </row>
    <row r="257" spans="1:9" x14ac:dyDescent="0.2">
      <c r="A257" s="2">
        <v>9</v>
      </c>
      <c r="B257" s="1" t="s">
        <v>43</v>
      </c>
      <c r="C257" s="4">
        <v>3</v>
      </c>
      <c r="D257" s="8">
        <v>2.88</v>
      </c>
      <c r="E257" s="4">
        <v>3</v>
      </c>
      <c r="F257" s="8">
        <v>4.6900000000000004</v>
      </c>
      <c r="G257" s="4">
        <v>0</v>
      </c>
      <c r="H257" s="8">
        <v>0</v>
      </c>
      <c r="I257" s="4">
        <v>0</v>
      </c>
    </row>
    <row r="258" spans="1:9" x14ac:dyDescent="0.2">
      <c r="A258" s="2">
        <v>9</v>
      </c>
      <c r="B258" s="1" t="s">
        <v>50</v>
      </c>
      <c r="C258" s="4">
        <v>3</v>
      </c>
      <c r="D258" s="8">
        <v>2.88</v>
      </c>
      <c r="E258" s="4">
        <v>1</v>
      </c>
      <c r="F258" s="8">
        <v>1.56</v>
      </c>
      <c r="G258" s="4">
        <v>2</v>
      </c>
      <c r="H258" s="8">
        <v>6.06</v>
      </c>
      <c r="I258" s="4">
        <v>0</v>
      </c>
    </row>
    <row r="259" spans="1:9" x14ac:dyDescent="0.2">
      <c r="A259" s="2">
        <v>9</v>
      </c>
      <c r="B259" s="1" t="s">
        <v>54</v>
      </c>
      <c r="C259" s="4">
        <v>3</v>
      </c>
      <c r="D259" s="8">
        <v>2.88</v>
      </c>
      <c r="E259" s="4">
        <v>3</v>
      </c>
      <c r="F259" s="8">
        <v>4.6900000000000004</v>
      </c>
      <c r="G259" s="4">
        <v>0</v>
      </c>
      <c r="H259" s="8">
        <v>0</v>
      </c>
      <c r="I259" s="4">
        <v>0</v>
      </c>
    </row>
    <row r="260" spans="1:9" x14ac:dyDescent="0.2">
      <c r="A260" s="2">
        <v>12</v>
      </c>
      <c r="B260" s="1" t="s">
        <v>79</v>
      </c>
      <c r="C260" s="4">
        <v>2</v>
      </c>
      <c r="D260" s="8">
        <v>1.92</v>
      </c>
      <c r="E260" s="4">
        <v>0</v>
      </c>
      <c r="F260" s="8">
        <v>0</v>
      </c>
      <c r="G260" s="4">
        <v>2</v>
      </c>
      <c r="H260" s="8">
        <v>6.06</v>
      </c>
      <c r="I260" s="4">
        <v>0</v>
      </c>
    </row>
    <row r="261" spans="1:9" x14ac:dyDescent="0.2">
      <c r="A261" s="2">
        <v>12</v>
      </c>
      <c r="B261" s="1" t="s">
        <v>44</v>
      </c>
      <c r="C261" s="4">
        <v>2</v>
      </c>
      <c r="D261" s="8">
        <v>1.92</v>
      </c>
      <c r="E261" s="4">
        <v>0</v>
      </c>
      <c r="F261" s="8">
        <v>0</v>
      </c>
      <c r="G261" s="4">
        <v>2</v>
      </c>
      <c r="H261" s="8">
        <v>6.06</v>
      </c>
      <c r="I261" s="4">
        <v>0</v>
      </c>
    </row>
    <row r="262" spans="1:9" x14ac:dyDescent="0.2">
      <c r="A262" s="2">
        <v>12</v>
      </c>
      <c r="B262" s="1" t="s">
        <v>71</v>
      </c>
      <c r="C262" s="4">
        <v>2</v>
      </c>
      <c r="D262" s="8">
        <v>1.92</v>
      </c>
      <c r="E262" s="4">
        <v>2</v>
      </c>
      <c r="F262" s="8">
        <v>3.13</v>
      </c>
      <c r="G262" s="4">
        <v>0</v>
      </c>
      <c r="H262" s="8">
        <v>0</v>
      </c>
      <c r="I262" s="4">
        <v>0</v>
      </c>
    </row>
    <row r="263" spans="1:9" x14ac:dyDescent="0.2">
      <c r="A263" s="2">
        <v>12</v>
      </c>
      <c r="B263" s="1" t="s">
        <v>48</v>
      </c>
      <c r="C263" s="4">
        <v>2</v>
      </c>
      <c r="D263" s="8">
        <v>1.92</v>
      </c>
      <c r="E263" s="4">
        <v>2</v>
      </c>
      <c r="F263" s="8">
        <v>3.13</v>
      </c>
      <c r="G263" s="4">
        <v>0</v>
      </c>
      <c r="H263" s="8">
        <v>0</v>
      </c>
      <c r="I263" s="4">
        <v>0</v>
      </c>
    </row>
    <row r="264" spans="1:9" x14ac:dyDescent="0.2">
      <c r="A264" s="2">
        <v>12</v>
      </c>
      <c r="B264" s="1" t="s">
        <v>66</v>
      </c>
      <c r="C264" s="4">
        <v>2</v>
      </c>
      <c r="D264" s="8">
        <v>1.92</v>
      </c>
      <c r="E264" s="4">
        <v>2</v>
      </c>
      <c r="F264" s="8">
        <v>3.13</v>
      </c>
      <c r="G264" s="4">
        <v>0</v>
      </c>
      <c r="H264" s="8">
        <v>0</v>
      </c>
      <c r="I264" s="4">
        <v>0</v>
      </c>
    </row>
    <row r="265" spans="1:9" x14ac:dyDescent="0.2">
      <c r="A265" s="2">
        <v>12</v>
      </c>
      <c r="B265" s="1" t="s">
        <v>69</v>
      </c>
      <c r="C265" s="4">
        <v>2</v>
      </c>
      <c r="D265" s="8">
        <v>1.92</v>
      </c>
      <c r="E265" s="4">
        <v>0</v>
      </c>
      <c r="F265" s="8">
        <v>0</v>
      </c>
      <c r="G265" s="4">
        <v>1</v>
      </c>
      <c r="H265" s="8">
        <v>3.03</v>
      </c>
      <c r="I265" s="4">
        <v>0</v>
      </c>
    </row>
    <row r="266" spans="1:9" x14ac:dyDescent="0.2">
      <c r="A266" s="2">
        <v>12</v>
      </c>
      <c r="B266" s="1" t="s">
        <v>58</v>
      </c>
      <c r="C266" s="4">
        <v>2</v>
      </c>
      <c r="D266" s="8">
        <v>1.92</v>
      </c>
      <c r="E266" s="4">
        <v>1</v>
      </c>
      <c r="F266" s="8">
        <v>1.56</v>
      </c>
      <c r="G266" s="4">
        <v>0</v>
      </c>
      <c r="H266" s="8">
        <v>0</v>
      </c>
      <c r="I266" s="4">
        <v>0</v>
      </c>
    </row>
    <row r="267" spans="1:9" x14ac:dyDescent="0.2">
      <c r="A267" s="2">
        <v>12</v>
      </c>
      <c r="B267" s="1" t="s">
        <v>60</v>
      </c>
      <c r="C267" s="4">
        <v>2</v>
      </c>
      <c r="D267" s="8">
        <v>1.92</v>
      </c>
      <c r="E267" s="4">
        <v>0</v>
      </c>
      <c r="F267" s="8">
        <v>0</v>
      </c>
      <c r="G267" s="4">
        <v>0</v>
      </c>
      <c r="H267" s="8">
        <v>0</v>
      </c>
      <c r="I267" s="4">
        <v>0</v>
      </c>
    </row>
    <row r="268" spans="1:9" x14ac:dyDescent="0.2">
      <c r="A268" s="2">
        <v>12</v>
      </c>
      <c r="B268" s="1" t="s">
        <v>80</v>
      </c>
      <c r="C268" s="4">
        <v>2</v>
      </c>
      <c r="D268" s="8">
        <v>1.92</v>
      </c>
      <c r="E268" s="4">
        <v>1</v>
      </c>
      <c r="F268" s="8">
        <v>1.56</v>
      </c>
      <c r="G268" s="4">
        <v>0</v>
      </c>
      <c r="H268" s="8">
        <v>0</v>
      </c>
      <c r="I268" s="4">
        <v>1</v>
      </c>
    </row>
    <row r="269" spans="1:9" x14ac:dyDescent="0.2">
      <c r="A269" s="1"/>
      <c r="C269" s="4"/>
      <c r="D269" s="8"/>
      <c r="E269" s="4"/>
      <c r="F269" s="8"/>
      <c r="G269" s="4"/>
      <c r="H269" s="8"/>
      <c r="I269" s="4"/>
    </row>
    <row r="270" spans="1:9" x14ac:dyDescent="0.2">
      <c r="A270" s="1" t="s">
        <v>12</v>
      </c>
      <c r="C270" s="4"/>
      <c r="D270" s="8"/>
      <c r="E270" s="4"/>
      <c r="F270" s="8"/>
      <c r="G270" s="4"/>
      <c r="H270" s="8"/>
      <c r="I270" s="4"/>
    </row>
    <row r="271" spans="1:9" x14ac:dyDescent="0.2">
      <c r="A271" s="2">
        <v>1</v>
      </c>
      <c r="B271" s="1" t="s">
        <v>56</v>
      </c>
      <c r="C271" s="4">
        <v>29</v>
      </c>
      <c r="D271" s="8">
        <v>12.13</v>
      </c>
      <c r="E271" s="4">
        <v>27</v>
      </c>
      <c r="F271" s="8">
        <v>17.88</v>
      </c>
      <c r="G271" s="4">
        <v>2</v>
      </c>
      <c r="H271" s="8">
        <v>2.67</v>
      </c>
      <c r="I271" s="4">
        <v>0</v>
      </c>
    </row>
    <row r="272" spans="1:9" x14ac:dyDescent="0.2">
      <c r="A272" s="2">
        <v>2</v>
      </c>
      <c r="B272" s="1" t="s">
        <v>57</v>
      </c>
      <c r="C272" s="4">
        <v>21</v>
      </c>
      <c r="D272" s="8">
        <v>8.7899999999999991</v>
      </c>
      <c r="E272" s="4">
        <v>20</v>
      </c>
      <c r="F272" s="8">
        <v>13.25</v>
      </c>
      <c r="G272" s="4">
        <v>1</v>
      </c>
      <c r="H272" s="8">
        <v>1.33</v>
      </c>
      <c r="I272" s="4">
        <v>0</v>
      </c>
    </row>
    <row r="273" spans="1:9" x14ac:dyDescent="0.2">
      <c r="A273" s="2">
        <v>3</v>
      </c>
      <c r="B273" s="1" t="s">
        <v>42</v>
      </c>
      <c r="C273" s="4">
        <v>20</v>
      </c>
      <c r="D273" s="8">
        <v>8.3699999999999992</v>
      </c>
      <c r="E273" s="4">
        <v>18</v>
      </c>
      <c r="F273" s="8">
        <v>11.92</v>
      </c>
      <c r="G273" s="4">
        <v>2</v>
      </c>
      <c r="H273" s="8">
        <v>2.67</v>
      </c>
      <c r="I273" s="4">
        <v>0</v>
      </c>
    </row>
    <row r="274" spans="1:9" x14ac:dyDescent="0.2">
      <c r="A274" s="2">
        <v>4</v>
      </c>
      <c r="B274" s="1" t="s">
        <v>58</v>
      </c>
      <c r="C274" s="4">
        <v>19</v>
      </c>
      <c r="D274" s="8">
        <v>7.95</v>
      </c>
      <c r="E274" s="4">
        <v>12</v>
      </c>
      <c r="F274" s="8">
        <v>7.95</v>
      </c>
      <c r="G274" s="4">
        <v>2</v>
      </c>
      <c r="H274" s="8">
        <v>2.67</v>
      </c>
      <c r="I274" s="4">
        <v>0</v>
      </c>
    </row>
    <row r="275" spans="1:9" x14ac:dyDescent="0.2">
      <c r="A275" s="2">
        <v>5</v>
      </c>
      <c r="B275" s="1" t="s">
        <v>41</v>
      </c>
      <c r="C275" s="4">
        <v>18</v>
      </c>
      <c r="D275" s="8">
        <v>7.53</v>
      </c>
      <c r="E275" s="4">
        <v>1</v>
      </c>
      <c r="F275" s="8">
        <v>0.66</v>
      </c>
      <c r="G275" s="4">
        <v>17</v>
      </c>
      <c r="H275" s="8">
        <v>22.67</v>
      </c>
      <c r="I275" s="4">
        <v>0</v>
      </c>
    </row>
    <row r="276" spans="1:9" x14ac:dyDescent="0.2">
      <c r="A276" s="2">
        <v>6</v>
      </c>
      <c r="B276" s="1" t="s">
        <v>49</v>
      </c>
      <c r="C276" s="4">
        <v>17</v>
      </c>
      <c r="D276" s="8">
        <v>7.11</v>
      </c>
      <c r="E276" s="4">
        <v>15</v>
      </c>
      <c r="F276" s="8">
        <v>9.93</v>
      </c>
      <c r="G276" s="4">
        <v>1</v>
      </c>
      <c r="H276" s="8">
        <v>1.33</v>
      </c>
      <c r="I276" s="4">
        <v>1</v>
      </c>
    </row>
    <row r="277" spans="1:9" x14ac:dyDescent="0.2">
      <c r="A277" s="2">
        <v>7</v>
      </c>
      <c r="B277" s="1" t="s">
        <v>51</v>
      </c>
      <c r="C277" s="4">
        <v>13</v>
      </c>
      <c r="D277" s="8">
        <v>5.44</v>
      </c>
      <c r="E277" s="4">
        <v>9</v>
      </c>
      <c r="F277" s="8">
        <v>5.96</v>
      </c>
      <c r="G277" s="4">
        <v>4</v>
      </c>
      <c r="H277" s="8">
        <v>5.33</v>
      </c>
      <c r="I277" s="4">
        <v>0</v>
      </c>
    </row>
    <row r="278" spans="1:9" x14ac:dyDescent="0.2">
      <c r="A278" s="2">
        <v>8</v>
      </c>
      <c r="B278" s="1" t="s">
        <v>43</v>
      </c>
      <c r="C278" s="4">
        <v>10</v>
      </c>
      <c r="D278" s="8">
        <v>4.18</v>
      </c>
      <c r="E278" s="4">
        <v>4</v>
      </c>
      <c r="F278" s="8">
        <v>2.65</v>
      </c>
      <c r="G278" s="4">
        <v>6</v>
      </c>
      <c r="H278" s="8">
        <v>8</v>
      </c>
      <c r="I278" s="4">
        <v>0</v>
      </c>
    </row>
    <row r="279" spans="1:9" x14ac:dyDescent="0.2">
      <c r="A279" s="2">
        <v>9</v>
      </c>
      <c r="B279" s="1" t="s">
        <v>55</v>
      </c>
      <c r="C279" s="4">
        <v>9</v>
      </c>
      <c r="D279" s="8">
        <v>3.77</v>
      </c>
      <c r="E279" s="4">
        <v>8</v>
      </c>
      <c r="F279" s="8">
        <v>5.3</v>
      </c>
      <c r="G279" s="4">
        <v>1</v>
      </c>
      <c r="H279" s="8">
        <v>1.33</v>
      </c>
      <c r="I279" s="4">
        <v>0</v>
      </c>
    </row>
    <row r="280" spans="1:9" x14ac:dyDescent="0.2">
      <c r="A280" s="2">
        <v>10</v>
      </c>
      <c r="B280" s="1" t="s">
        <v>59</v>
      </c>
      <c r="C280" s="4">
        <v>8</v>
      </c>
      <c r="D280" s="8">
        <v>3.35</v>
      </c>
      <c r="E280" s="4">
        <v>8</v>
      </c>
      <c r="F280" s="8">
        <v>5.3</v>
      </c>
      <c r="G280" s="4">
        <v>0</v>
      </c>
      <c r="H280" s="8">
        <v>0</v>
      </c>
      <c r="I280" s="4">
        <v>0</v>
      </c>
    </row>
    <row r="281" spans="1:9" x14ac:dyDescent="0.2">
      <c r="A281" s="2">
        <v>11</v>
      </c>
      <c r="B281" s="1" t="s">
        <v>50</v>
      </c>
      <c r="C281" s="4">
        <v>7</v>
      </c>
      <c r="D281" s="8">
        <v>2.93</v>
      </c>
      <c r="E281" s="4">
        <v>5</v>
      </c>
      <c r="F281" s="8">
        <v>3.31</v>
      </c>
      <c r="G281" s="4">
        <v>2</v>
      </c>
      <c r="H281" s="8">
        <v>2.67</v>
      </c>
      <c r="I281" s="4">
        <v>0</v>
      </c>
    </row>
    <row r="282" spans="1:9" x14ac:dyDescent="0.2">
      <c r="A282" s="2">
        <v>12</v>
      </c>
      <c r="B282" s="1" t="s">
        <v>44</v>
      </c>
      <c r="C282" s="4">
        <v>6</v>
      </c>
      <c r="D282" s="8">
        <v>2.5099999999999998</v>
      </c>
      <c r="E282" s="4">
        <v>6</v>
      </c>
      <c r="F282" s="8">
        <v>3.97</v>
      </c>
      <c r="G282" s="4">
        <v>0</v>
      </c>
      <c r="H282" s="8">
        <v>0</v>
      </c>
      <c r="I282" s="4">
        <v>0</v>
      </c>
    </row>
    <row r="283" spans="1:9" x14ac:dyDescent="0.2">
      <c r="A283" s="2">
        <v>12</v>
      </c>
      <c r="B283" s="1" t="s">
        <v>48</v>
      </c>
      <c r="C283" s="4">
        <v>6</v>
      </c>
      <c r="D283" s="8">
        <v>2.5099999999999998</v>
      </c>
      <c r="E283" s="4">
        <v>4</v>
      </c>
      <c r="F283" s="8">
        <v>2.65</v>
      </c>
      <c r="G283" s="4">
        <v>2</v>
      </c>
      <c r="H283" s="8">
        <v>2.67</v>
      </c>
      <c r="I283" s="4">
        <v>0</v>
      </c>
    </row>
    <row r="284" spans="1:9" x14ac:dyDescent="0.2">
      <c r="A284" s="2">
        <v>12</v>
      </c>
      <c r="B284" s="1" t="s">
        <v>60</v>
      </c>
      <c r="C284" s="4">
        <v>6</v>
      </c>
      <c r="D284" s="8">
        <v>2.5099999999999998</v>
      </c>
      <c r="E284" s="4">
        <v>0</v>
      </c>
      <c r="F284" s="8">
        <v>0</v>
      </c>
      <c r="G284" s="4">
        <v>4</v>
      </c>
      <c r="H284" s="8">
        <v>5.33</v>
      </c>
      <c r="I284" s="4">
        <v>0</v>
      </c>
    </row>
    <row r="285" spans="1:9" x14ac:dyDescent="0.2">
      <c r="A285" s="2">
        <v>15</v>
      </c>
      <c r="B285" s="1" t="s">
        <v>53</v>
      </c>
      <c r="C285" s="4">
        <v>5</v>
      </c>
      <c r="D285" s="8">
        <v>2.09</v>
      </c>
      <c r="E285" s="4">
        <v>3</v>
      </c>
      <c r="F285" s="8">
        <v>1.99</v>
      </c>
      <c r="G285" s="4">
        <v>2</v>
      </c>
      <c r="H285" s="8">
        <v>2.67</v>
      </c>
      <c r="I285" s="4">
        <v>0</v>
      </c>
    </row>
    <row r="286" spans="1:9" x14ac:dyDescent="0.2">
      <c r="A286" s="2">
        <v>15</v>
      </c>
      <c r="B286" s="1" t="s">
        <v>54</v>
      </c>
      <c r="C286" s="4">
        <v>5</v>
      </c>
      <c r="D286" s="8">
        <v>2.09</v>
      </c>
      <c r="E286" s="4">
        <v>1</v>
      </c>
      <c r="F286" s="8">
        <v>0.66</v>
      </c>
      <c r="G286" s="4">
        <v>4</v>
      </c>
      <c r="H286" s="8">
        <v>5.33</v>
      </c>
      <c r="I286" s="4">
        <v>0</v>
      </c>
    </row>
    <row r="287" spans="1:9" x14ac:dyDescent="0.2">
      <c r="A287" s="2">
        <v>17</v>
      </c>
      <c r="B287" s="1" t="s">
        <v>64</v>
      </c>
      <c r="C287" s="4">
        <v>3</v>
      </c>
      <c r="D287" s="8">
        <v>1.26</v>
      </c>
      <c r="E287" s="4">
        <v>1</v>
      </c>
      <c r="F287" s="8">
        <v>0.66</v>
      </c>
      <c r="G287" s="4">
        <v>2</v>
      </c>
      <c r="H287" s="8">
        <v>2.67</v>
      </c>
      <c r="I287" s="4">
        <v>0</v>
      </c>
    </row>
    <row r="288" spans="1:9" x14ac:dyDescent="0.2">
      <c r="A288" s="2">
        <v>17</v>
      </c>
      <c r="B288" s="1" t="s">
        <v>79</v>
      </c>
      <c r="C288" s="4">
        <v>3</v>
      </c>
      <c r="D288" s="8">
        <v>1.26</v>
      </c>
      <c r="E288" s="4">
        <v>0</v>
      </c>
      <c r="F288" s="8">
        <v>0</v>
      </c>
      <c r="G288" s="4">
        <v>3</v>
      </c>
      <c r="H288" s="8">
        <v>4</v>
      </c>
      <c r="I288" s="4">
        <v>0</v>
      </c>
    </row>
    <row r="289" spans="1:9" x14ac:dyDescent="0.2">
      <c r="A289" s="2">
        <v>17</v>
      </c>
      <c r="B289" s="1" t="s">
        <v>81</v>
      </c>
      <c r="C289" s="4">
        <v>3</v>
      </c>
      <c r="D289" s="8">
        <v>1.26</v>
      </c>
      <c r="E289" s="4">
        <v>0</v>
      </c>
      <c r="F289" s="8">
        <v>0</v>
      </c>
      <c r="G289" s="4">
        <v>2</v>
      </c>
      <c r="H289" s="8">
        <v>2.67</v>
      </c>
      <c r="I289" s="4">
        <v>1</v>
      </c>
    </row>
    <row r="290" spans="1:9" x14ac:dyDescent="0.2">
      <c r="A290" s="2">
        <v>17</v>
      </c>
      <c r="B290" s="1" t="s">
        <v>52</v>
      </c>
      <c r="C290" s="4">
        <v>3</v>
      </c>
      <c r="D290" s="8">
        <v>1.26</v>
      </c>
      <c r="E290" s="4">
        <v>0</v>
      </c>
      <c r="F290" s="8">
        <v>0</v>
      </c>
      <c r="G290" s="4">
        <v>3</v>
      </c>
      <c r="H290" s="8">
        <v>4</v>
      </c>
      <c r="I290" s="4">
        <v>0</v>
      </c>
    </row>
    <row r="291" spans="1:9" x14ac:dyDescent="0.2">
      <c r="A291" s="2">
        <v>17</v>
      </c>
      <c r="B291" s="1" t="s">
        <v>66</v>
      </c>
      <c r="C291" s="4">
        <v>3</v>
      </c>
      <c r="D291" s="8">
        <v>1.26</v>
      </c>
      <c r="E291" s="4">
        <v>1</v>
      </c>
      <c r="F291" s="8">
        <v>0.66</v>
      </c>
      <c r="G291" s="4">
        <v>2</v>
      </c>
      <c r="H291" s="8">
        <v>2.67</v>
      </c>
      <c r="I291" s="4">
        <v>0</v>
      </c>
    </row>
    <row r="292" spans="1:9" x14ac:dyDescent="0.2">
      <c r="A292" s="2">
        <v>17</v>
      </c>
      <c r="B292" s="1" t="s">
        <v>69</v>
      </c>
      <c r="C292" s="4">
        <v>3</v>
      </c>
      <c r="D292" s="8">
        <v>1.26</v>
      </c>
      <c r="E292" s="4">
        <v>0</v>
      </c>
      <c r="F292" s="8">
        <v>0</v>
      </c>
      <c r="G292" s="4">
        <v>3</v>
      </c>
      <c r="H292" s="8">
        <v>4</v>
      </c>
      <c r="I292" s="4">
        <v>0</v>
      </c>
    </row>
    <row r="293" spans="1:9" x14ac:dyDescent="0.2">
      <c r="A293" s="2">
        <v>17</v>
      </c>
      <c r="B293" s="1" t="s">
        <v>82</v>
      </c>
      <c r="C293" s="4">
        <v>3</v>
      </c>
      <c r="D293" s="8">
        <v>1.26</v>
      </c>
      <c r="E293" s="4">
        <v>0</v>
      </c>
      <c r="F293" s="8">
        <v>0</v>
      </c>
      <c r="G293" s="4">
        <v>2</v>
      </c>
      <c r="H293" s="8">
        <v>2.67</v>
      </c>
      <c r="I293" s="4">
        <v>0</v>
      </c>
    </row>
    <row r="294" spans="1:9" x14ac:dyDescent="0.2">
      <c r="A294" s="1"/>
      <c r="C294" s="4"/>
      <c r="D294" s="8"/>
      <c r="E294" s="4"/>
      <c r="F294" s="8"/>
      <c r="G294" s="4"/>
      <c r="H294" s="8"/>
      <c r="I294" s="4"/>
    </row>
    <row r="295" spans="1:9" x14ac:dyDescent="0.2">
      <c r="A295" s="1" t="s">
        <v>13</v>
      </c>
      <c r="C295" s="4"/>
      <c r="D295" s="8"/>
      <c r="E295" s="4"/>
      <c r="F295" s="8"/>
      <c r="G295" s="4"/>
      <c r="H295" s="8"/>
      <c r="I295" s="4"/>
    </row>
    <row r="296" spans="1:9" x14ac:dyDescent="0.2">
      <c r="A296" s="2">
        <v>1</v>
      </c>
      <c r="B296" s="1" t="s">
        <v>51</v>
      </c>
      <c r="C296" s="4">
        <v>65</v>
      </c>
      <c r="D296" s="8">
        <v>10.08</v>
      </c>
      <c r="E296" s="4">
        <v>44</v>
      </c>
      <c r="F296" s="8">
        <v>10.11</v>
      </c>
      <c r="G296" s="4">
        <v>21</v>
      </c>
      <c r="H296" s="8">
        <v>10.5</v>
      </c>
      <c r="I296" s="4">
        <v>0</v>
      </c>
    </row>
    <row r="297" spans="1:9" x14ac:dyDescent="0.2">
      <c r="A297" s="2">
        <v>2</v>
      </c>
      <c r="B297" s="1" t="s">
        <v>57</v>
      </c>
      <c r="C297" s="4">
        <v>59</v>
      </c>
      <c r="D297" s="8">
        <v>9.15</v>
      </c>
      <c r="E297" s="4">
        <v>55</v>
      </c>
      <c r="F297" s="8">
        <v>12.64</v>
      </c>
      <c r="G297" s="4">
        <v>4</v>
      </c>
      <c r="H297" s="8">
        <v>2</v>
      </c>
      <c r="I297" s="4">
        <v>0</v>
      </c>
    </row>
    <row r="298" spans="1:9" x14ac:dyDescent="0.2">
      <c r="A298" s="2">
        <v>3</v>
      </c>
      <c r="B298" s="1" t="s">
        <v>41</v>
      </c>
      <c r="C298" s="4">
        <v>56</v>
      </c>
      <c r="D298" s="8">
        <v>8.68</v>
      </c>
      <c r="E298" s="4">
        <v>22</v>
      </c>
      <c r="F298" s="8">
        <v>5.0599999999999996</v>
      </c>
      <c r="G298" s="4">
        <v>34</v>
      </c>
      <c r="H298" s="8">
        <v>17</v>
      </c>
      <c r="I298" s="4">
        <v>0</v>
      </c>
    </row>
    <row r="299" spans="1:9" x14ac:dyDescent="0.2">
      <c r="A299" s="2">
        <v>4</v>
      </c>
      <c r="B299" s="1" t="s">
        <v>49</v>
      </c>
      <c r="C299" s="4">
        <v>55</v>
      </c>
      <c r="D299" s="8">
        <v>8.5299999999999994</v>
      </c>
      <c r="E299" s="4">
        <v>46</v>
      </c>
      <c r="F299" s="8">
        <v>10.57</v>
      </c>
      <c r="G299" s="4">
        <v>9</v>
      </c>
      <c r="H299" s="8">
        <v>4.5</v>
      </c>
      <c r="I299" s="4">
        <v>0</v>
      </c>
    </row>
    <row r="300" spans="1:9" x14ac:dyDescent="0.2">
      <c r="A300" s="2">
        <v>5</v>
      </c>
      <c r="B300" s="1" t="s">
        <v>42</v>
      </c>
      <c r="C300" s="4">
        <v>47</v>
      </c>
      <c r="D300" s="8">
        <v>7.29</v>
      </c>
      <c r="E300" s="4">
        <v>40</v>
      </c>
      <c r="F300" s="8">
        <v>9.1999999999999993</v>
      </c>
      <c r="G300" s="4">
        <v>7</v>
      </c>
      <c r="H300" s="8">
        <v>3.5</v>
      </c>
      <c r="I300" s="4">
        <v>0</v>
      </c>
    </row>
    <row r="301" spans="1:9" x14ac:dyDescent="0.2">
      <c r="A301" s="2">
        <v>6</v>
      </c>
      <c r="B301" s="1" t="s">
        <v>56</v>
      </c>
      <c r="C301" s="4">
        <v>33</v>
      </c>
      <c r="D301" s="8">
        <v>5.12</v>
      </c>
      <c r="E301" s="4">
        <v>31</v>
      </c>
      <c r="F301" s="8">
        <v>7.13</v>
      </c>
      <c r="G301" s="4">
        <v>1</v>
      </c>
      <c r="H301" s="8">
        <v>0.5</v>
      </c>
      <c r="I301" s="4">
        <v>1</v>
      </c>
    </row>
    <row r="302" spans="1:9" x14ac:dyDescent="0.2">
      <c r="A302" s="2">
        <v>7</v>
      </c>
      <c r="B302" s="1" t="s">
        <v>43</v>
      </c>
      <c r="C302" s="4">
        <v>30</v>
      </c>
      <c r="D302" s="8">
        <v>4.6500000000000004</v>
      </c>
      <c r="E302" s="4">
        <v>22</v>
      </c>
      <c r="F302" s="8">
        <v>5.0599999999999996</v>
      </c>
      <c r="G302" s="4">
        <v>8</v>
      </c>
      <c r="H302" s="8">
        <v>4</v>
      </c>
      <c r="I302" s="4">
        <v>0</v>
      </c>
    </row>
    <row r="303" spans="1:9" x14ac:dyDescent="0.2">
      <c r="A303" s="2">
        <v>8</v>
      </c>
      <c r="B303" s="1" t="s">
        <v>55</v>
      </c>
      <c r="C303" s="4">
        <v>26</v>
      </c>
      <c r="D303" s="8">
        <v>4.03</v>
      </c>
      <c r="E303" s="4">
        <v>20</v>
      </c>
      <c r="F303" s="8">
        <v>4.5999999999999996</v>
      </c>
      <c r="G303" s="4">
        <v>5</v>
      </c>
      <c r="H303" s="8">
        <v>2.5</v>
      </c>
      <c r="I303" s="4">
        <v>0</v>
      </c>
    </row>
    <row r="304" spans="1:9" x14ac:dyDescent="0.2">
      <c r="A304" s="2">
        <v>9</v>
      </c>
      <c r="B304" s="1" t="s">
        <v>45</v>
      </c>
      <c r="C304" s="4">
        <v>22</v>
      </c>
      <c r="D304" s="8">
        <v>3.41</v>
      </c>
      <c r="E304" s="4">
        <v>16</v>
      </c>
      <c r="F304" s="8">
        <v>3.68</v>
      </c>
      <c r="G304" s="4">
        <v>6</v>
      </c>
      <c r="H304" s="8">
        <v>3</v>
      </c>
      <c r="I304" s="4">
        <v>0</v>
      </c>
    </row>
    <row r="305" spans="1:9" x14ac:dyDescent="0.2">
      <c r="A305" s="2">
        <v>10</v>
      </c>
      <c r="B305" s="1" t="s">
        <v>74</v>
      </c>
      <c r="C305" s="4">
        <v>19</v>
      </c>
      <c r="D305" s="8">
        <v>2.95</v>
      </c>
      <c r="E305" s="4">
        <v>13</v>
      </c>
      <c r="F305" s="8">
        <v>2.99</v>
      </c>
      <c r="G305" s="4">
        <v>6</v>
      </c>
      <c r="H305" s="8">
        <v>3</v>
      </c>
      <c r="I305" s="4">
        <v>0</v>
      </c>
    </row>
    <row r="306" spans="1:9" x14ac:dyDescent="0.2">
      <c r="A306" s="2">
        <v>10</v>
      </c>
      <c r="B306" s="1" t="s">
        <v>58</v>
      </c>
      <c r="C306" s="4">
        <v>19</v>
      </c>
      <c r="D306" s="8">
        <v>2.95</v>
      </c>
      <c r="E306" s="4">
        <v>10</v>
      </c>
      <c r="F306" s="8">
        <v>2.2999999999999998</v>
      </c>
      <c r="G306" s="4">
        <v>4</v>
      </c>
      <c r="H306" s="8">
        <v>2</v>
      </c>
      <c r="I306" s="4">
        <v>0</v>
      </c>
    </row>
    <row r="307" spans="1:9" x14ac:dyDescent="0.2">
      <c r="A307" s="2">
        <v>12</v>
      </c>
      <c r="B307" s="1" t="s">
        <v>59</v>
      </c>
      <c r="C307" s="4">
        <v>14</v>
      </c>
      <c r="D307" s="8">
        <v>2.17</v>
      </c>
      <c r="E307" s="4">
        <v>14</v>
      </c>
      <c r="F307" s="8">
        <v>3.22</v>
      </c>
      <c r="G307" s="4">
        <v>0</v>
      </c>
      <c r="H307" s="8">
        <v>0</v>
      </c>
      <c r="I307" s="4">
        <v>0</v>
      </c>
    </row>
    <row r="308" spans="1:9" x14ac:dyDescent="0.2">
      <c r="A308" s="2">
        <v>13</v>
      </c>
      <c r="B308" s="1" t="s">
        <v>44</v>
      </c>
      <c r="C308" s="4">
        <v>13</v>
      </c>
      <c r="D308" s="8">
        <v>2.02</v>
      </c>
      <c r="E308" s="4">
        <v>9</v>
      </c>
      <c r="F308" s="8">
        <v>2.0699999999999998</v>
      </c>
      <c r="G308" s="4">
        <v>4</v>
      </c>
      <c r="H308" s="8">
        <v>2</v>
      </c>
      <c r="I308" s="4">
        <v>0</v>
      </c>
    </row>
    <row r="309" spans="1:9" x14ac:dyDescent="0.2">
      <c r="A309" s="2">
        <v>13</v>
      </c>
      <c r="B309" s="1" t="s">
        <v>67</v>
      </c>
      <c r="C309" s="4">
        <v>13</v>
      </c>
      <c r="D309" s="8">
        <v>2.02</v>
      </c>
      <c r="E309" s="4">
        <v>5</v>
      </c>
      <c r="F309" s="8">
        <v>1.1499999999999999</v>
      </c>
      <c r="G309" s="4">
        <v>8</v>
      </c>
      <c r="H309" s="8">
        <v>4</v>
      </c>
      <c r="I309" s="4">
        <v>0</v>
      </c>
    </row>
    <row r="310" spans="1:9" x14ac:dyDescent="0.2">
      <c r="A310" s="2">
        <v>13</v>
      </c>
      <c r="B310" s="1" t="s">
        <v>54</v>
      </c>
      <c r="C310" s="4">
        <v>13</v>
      </c>
      <c r="D310" s="8">
        <v>2.02</v>
      </c>
      <c r="E310" s="4">
        <v>6</v>
      </c>
      <c r="F310" s="8">
        <v>1.38</v>
      </c>
      <c r="G310" s="4">
        <v>7</v>
      </c>
      <c r="H310" s="8">
        <v>3.5</v>
      </c>
      <c r="I310" s="4">
        <v>0</v>
      </c>
    </row>
    <row r="311" spans="1:9" x14ac:dyDescent="0.2">
      <c r="A311" s="2">
        <v>16</v>
      </c>
      <c r="B311" s="1" t="s">
        <v>50</v>
      </c>
      <c r="C311" s="4">
        <v>12</v>
      </c>
      <c r="D311" s="8">
        <v>1.86</v>
      </c>
      <c r="E311" s="4">
        <v>9</v>
      </c>
      <c r="F311" s="8">
        <v>2.0699999999999998</v>
      </c>
      <c r="G311" s="4">
        <v>3</v>
      </c>
      <c r="H311" s="8">
        <v>1.5</v>
      </c>
      <c r="I311" s="4">
        <v>0</v>
      </c>
    </row>
    <row r="312" spans="1:9" x14ac:dyDescent="0.2">
      <c r="A312" s="2">
        <v>17</v>
      </c>
      <c r="B312" s="1" t="s">
        <v>64</v>
      </c>
      <c r="C312" s="4">
        <v>11</v>
      </c>
      <c r="D312" s="8">
        <v>1.71</v>
      </c>
      <c r="E312" s="4">
        <v>7</v>
      </c>
      <c r="F312" s="8">
        <v>1.61</v>
      </c>
      <c r="G312" s="4">
        <v>4</v>
      </c>
      <c r="H312" s="8">
        <v>2</v>
      </c>
      <c r="I312" s="4">
        <v>0</v>
      </c>
    </row>
    <row r="313" spans="1:9" x14ac:dyDescent="0.2">
      <c r="A313" s="2">
        <v>17</v>
      </c>
      <c r="B313" s="1" t="s">
        <v>48</v>
      </c>
      <c r="C313" s="4">
        <v>11</v>
      </c>
      <c r="D313" s="8">
        <v>1.71</v>
      </c>
      <c r="E313" s="4">
        <v>9</v>
      </c>
      <c r="F313" s="8">
        <v>2.0699999999999998</v>
      </c>
      <c r="G313" s="4">
        <v>2</v>
      </c>
      <c r="H313" s="8">
        <v>1</v>
      </c>
      <c r="I313" s="4">
        <v>0</v>
      </c>
    </row>
    <row r="314" spans="1:9" x14ac:dyDescent="0.2">
      <c r="A314" s="2">
        <v>19</v>
      </c>
      <c r="B314" s="1" t="s">
        <v>71</v>
      </c>
      <c r="C314" s="4">
        <v>7</v>
      </c>
      <c r="D314" s="8">
        <v>1.0900000000000001</v>
      </c>
      <c r="E314" s="4">
        <v>5</v>
      </c>
      <c r="F314" s="8">
        <v>1.1499999999999999</v>
      </c>
      <c r="G314" s="4">
        <v>2</v>
      </c>
      <c r="H314" s="8">
        <v>1</v>
      </c>
      <c r="I314" s="4">
        <v>0</v>
      </c>
    </row>
    <row r="315" spans="1:9" x14ac:dyDescent="0.2">
      <c r="A315" s="2">
        <v>19</v>
      </c>
      <c r="B315" s="1" t="s">
        <v>83</v>
      </c>
      <c r="C315" s="4">
        <v>7</v>
      </c>
      <c r="D315" s="8">
        <v>1.0900000000000001</v>
      </c>
      <c r="E315" s="4">
        <v>4</v>
      </c>
      <c r="F315" s="8">
        <v>0.92</v>
      </c>
      <c r="G315" s="4">
        <v>3</v>
      </c>
      <c r="H315" s="8">
        <v>1.5</v>
      </c>
      <c r="I315" s="4">
        <v>0</v>
      </c>
    </row>
    <row r="316" spans="1:9" x14ac:dyDescent="0.2">
      <c r="A316" s="2">
        <v>19</v>
      </c>
      <c r="B316" s="1" t="s">
        <v>70</v>
      </c>
      <c r="C316" s="4">
        <v>7</v>
      </c>
      <c r="D316" s="8">
        <v>1.0900000000000001</v>
      </c>
      <c r="E316" s="4">
        <v>5</v>
      </c>
      <c r="F316" s="8">
        <v>1.1499999999999999</v>
      </c>
      <c r="G316" s="4">
        <v>2</v>
      </c>
      <c r="H316" s="8">
        <v>1</v>
      </c>
      <c r="I316" s="4">
        <v>0</v>
      </c>
    </row>
    <row r="317" spans="1:9" x14ac:dyDescent="0.2">
      <c r="A317" s="2">
        <v>19</v>
      </c>
      <c r="B317" s="1" t="s">
        <v>52</v>
      </c>
      <c r="C317" s="4">
        <v>7</v>
      </c>
      <c r="D317" s="8">
        <v>1.0900000000000001</v>
      </c>
      <c r="E317" s="4">
        <v>1</v>
      </c>
      <c r="F317" s="8">
        <v>0.23</v>
      </c>
      <c r="G317" s="4">
        <v>6</v>
      </c>
      <c r="H317" s="8">
        <v>3</v>
      </c>
      <c r="I317" s="4">
        <v>0</v>
      </c>
    </row>
    <row r="318" spans="1:9" x14ac:dyDescent="0.2">
      <c r="A318" s="2">
        <v>19</v>
      </c>
      <c r="B318" s="1" t="s">
        <v>66</v>
      </c>
      <c r="C318" s="4">
        <v>7</v>
      </c>
      <c r="D318" s="8">
        <v>1.0900000000000001</v>
      </c>
      <c r="E318" s="4">
        <v>0</v>
      </c>
      <c r="F318" s="8">
        <v>0</v>
      </c>
      <c r="G318" s="4">
        <v>6</v>
      </c>
      <c r="H318" s="8">
        <v>3</v>
      </c>
      <c r="I318" s="4">
        <v>0</v>
      </c>
    </row>
    <row r="319" spans="1:9" x14ac:dyDescent="0.2">
      <c r="A319" s="2">
        <v>19</v>
      </c>
      <c r="B319" s="1" t="s">
        <v>60</v>
      </c>
      <c r="C319" s="4">
        <v>7</v>
      </c>
      <c r="D319" s="8">
        <v>1.0900000000000001</v>
      </c>
      <c r="E319" s="4">
        <v>0</v>
      </c>
      <c r="F319" s="8">
        <v>0</v>
      </c>
      <c r="G319" s="4">
        <v>7</v>
      </c>
      <c r="H319" s="8">
        <v>3.5</v>
      </c>
      <c r="I319" s="4">
        <v>0</v>
      </c>
    </row>
    <row r="320" spans="1:9" x14ac:dyDescent="0.2">
      <c r="A320" s="2">
        <v>19</v>
      </c>
      <c r="B320" s="1" t="s">
        <v>72</v>
      </c>
      <c r="C320" s="4">
        <v>7</v>
      </c>
      <c r="D320" s="8">
        <v>1.0900000000000001</v>
      </c>
      <c r="E320" s="4">
        <v>6</v>
      </c>
      <c r="F320" s="8">
        <v>1.38</v>
      </c>
      <c r="G320" s="4">
        <v>1</v>
      </c>
      <c r="H320" s="8">
        <v>0.5</v>
      </c>
      <c r="I320" s="4">
        <v>0</v>
      </c>
    </row>
    <row r="321" spans="1:9" x14ac:dyDescent="0.2">
      <c r="A321" s="1"/>
      <c r="C321" s="4"/>
      <c r="D321" s="8"/>
      <c r="E321" s="4"/>
      <c r="F321" s="8"/>
      <c r="G321" s="4"/>
      <c r="H321" s="8"/>
      <c r="I321" s="4"/>
    </row>
    <row r="322" spans="1:9" x14ac:dyDescent="0.2">
      <c r="A322" s="1" t="s">
        <v>14</v>
      </c>
      <c r="C322" s="4"/>
      <c r="D322" s="8"/>
      <c r="E322" s="4"/>
      <c r="F322" s="8"/>
      <c r="G322" s="4"/>
      <c r="H322" s="8"/>
      <c r="I322" s="4"/>
    </row>
    <row r="323" spans="1:9" x14ac:dyDescent="0.2">
      <c r="A323" s="2">
        <v>1</v>
      </c>
      <c r="B323" s="1" t="s">
        <v>55</v>
      </c>
      <c r="C323" s="4">
        <v>41</v>
      </c>
      <c r="D323" s="8">
        <v>16.02</v>
      </c>
      <c r="E323" s="4">
        <v>36</v>
      </c>
      <c r="F323" s="8">
        <v>26.09</v>
      </c>
      <c r="G323" s="4">
        <v>5</v>
      </c>
      <c r="H323" s="8">
        <v>4.8099999999999996</v>
      </c>
      <c r="I323" s="4">
        <v>0</v>
      </c>
    </row>
    <row r="324" spans="1:9" x14ac:dyDescent="0.2">
      <c r="A324" s="2">
        <v>2</v>
      </c>
      <c r="B324" s="1" t="s">
        <v>57</v>
      </c>
      <c r="C324" s="4">
        <v>25</v>
      </c>
      <c r="D324" s="8">
        <v>9.77</v>
      </c>
      <c r="E324" s="4">
        <v>24</v>
      </c>
      <c r="F324" s="8">
        <v>17.39</v>
      </c>
      <c r="G324" s="4">
        <v>1</v>
      </c>
      <c r="H324" s="8">
        <v>0.96</v>
      </c>
      <c r="I324" s="4">
        <v>0</v>
      </c>
    </row>
    <row r="325" spans="1:9" x14ac:dyDescent="0.2">
      <c r="A325" s="2">
        <v>3</v>
      </c>
      <c r="B325" s="1" t="s">
        <v>43</v>
      </c>
      <c r="C325" s="4">
        <v>21</v>
      </c>
      <c r="D325" s="8">
        <v>8.1999999999999993</v>
      </c>
      <c r="E325" s="4">
        <v>2</v>
      </c>
      <c r="F325" s="8">
        <v>1.45</v>
      </c>
      <c r="G325" s="4">
        <v>19</v>
      </c>
      <c r="H325" s="8">
        <v>18.27</v>
      </c>
      <c r="I325" s="4">
        <v>0</v>
      </c>
    </row>
    <row r="326" spans="1:9" x14ac:dyDescent="0.2">
      <c r="A326" s="2">
        <v>4</v>
      </c>
      <c r="B326" s="1" t="s">
        <v>56</v>
      </c>
      <c r="C326" s="4">
        <v>19</v>
      </c>
      <c r="D326" s="8">
        <v>7.42</v>
      </c>
      <c r="E326" s="4">
        <v>13</v>
      </c>
      <c r="F326" s="8">
        <v>9.42</v>
      </c>
      <c r="G326" s="4">
        <v>6</v>
      </c>
      <c r="H326" s="8">
        <v>5.77</v>
      </c>
      <c r="I326" s="4">
        <v>0</v>
      </c>
    </row>
    <row r="327" spans="1:9" x14ac:dyDescent="0.2">
      <c r="A327" s="2">
        <v>5</v>
      </c>
      <c r="B327" s="1" t="s">
        <v>41</v>
      </c>
      <c r="C327" s="4">
        <v>18</v>
      </c>
      <c r="D327" s="8">
        <v>7.03</v>
      </c>
      <c r="E327" s="4">
        <v>4</v>
      </c>
      <c r="F327" s="8">
        <v>2.9</v>
      </c>
      <c r="G327" s="4">
        <v>14</v>
      </c>
      <c r="H327" s="8">
        <v>13.46</v>
      </c>
      <c r="I327" s="4">
        <v>0</v>
      </c>
    </row>
    <row r="328" spans="1:9" x14ac:dyDescent="0.2">
      <c r="A328" s="2">
        <v>6</v>
      </c>
      <c r="B328" s="1" t="s">
        <v>49</v>
      </c>
      <c r="C328" s="4">
        <v>13</v>
      </c>
      <c r="D328" s="8">
        <v>5.08</v>
      </c>
      <c r="E328" s="4">
        <v>11</v>
      </c>
      <c r="F328" s="8">
        <v>7.97</v>
      </c>
      <c r="G328" s="4">
        <v>2</v>
      </c>
      <c r="H328" s="8">
        <v>1.92</v>
      </c>
      <c r="I328" s="4">
        <v>0</v>
      </c>
    </row>
    <row r="329" spans="1:9" x14ac:dyDescent="0.2">
      <c r="A329" s="2">
        <v>7</v>
      </c>
      <c r="B329" s="1" t="s">
        <v>51</v>
      </c>
      <c r="C329" s="4">
        <v>11</v>
      </c>
      <c r="D329" s="8">
        <v>4.3</v>
      </c>
      <c r="E329" s="4">
        <v>7</v>
      </c>
      <c r="F329" s="8">
        <v>5.07</v>
      </c>
      <c r="G329" s="4">
        <v>4</v>
      </c>
      <c r="H329" s="8">
        <v>3.85</v>
      </c>
      <c r="I329" s="4">
        <v>0</v>
      </c>
    </row>
    <row r="330" spans="1:9" x14ac:dyDescent="0.2">
      <c r="A330" s="2">
        <v>8</v>
      </c>
      <c r="B330" s="1" t="s">
        <v>42</v>
      </c>
      <c r="C330" s="4">
        <v>9</v>
      </c>
      <c r="D330" s="8">
        <v>3.52</v>
      </c>
      <c r="E330" s="4">
        <v>6</v>
      </c>
      <c r="F330" s="8">
        <v>4.3499999999999996</v>
      </c>
      <c r="G330" s="4">
        <v>3</v>
      </c>
      <c r="H330" s="8">
        <v>2.88</v>
      </c>
      <c r="I330" s="4">
        <v>0</v>
      </c>
    </row>
    <row r="331" spans="1:9" x14ac:dyDescent="0.2">
      <c r="A331" s="2">
        <v>8</v>
      </c>
      <c r="B331" s="1" t="s">
        <v>58</v>
      </c>
      <c r="C331" s="4">
        <v>9</v>
      </c>
      <c r="D331" s="8">
        <v>3.52</v>
      </c>
      <c r="E331" s="4">
        <v>2</v>
      </c>
      <c r="F331" s="8">
        <v>1.45</v>
      </c>
      <c r="G331" s="4">
        <v>0</v>
      </c>
      <c r="H331" s="8">
        <v>0</v>
      </c>
      <c r="I331" s="4">
        <v>0</v>
      </c>
    </row>
    <row r="332" spans="1:9" x14ac:dyDescent="0.2">
      <c r="A332" s="2">
        <v>10</v>
      </c>
      <c r="B332" s="1" t="s">
        <v>64</v>
      </c>
      <c r="C332" s="4">
        <v>7</v>
      </c>
      <c r="D332" s="8">
        <v>2.73</v>
      </c>
      <c r="E332" s="4">
        <v>2</v>
      </c>
      <c r="F332" s="8">
        <v>1.45</v>
      </c>
      <c r="G332" s="4">
        <v>5</v>
      </c>
      <c r="H332" s="8">
        <v>4.8099999999999996</v>
      </c>
      <c r="I332" s="4">
        <v>0</v>
      </c>
    </row>
    <row r="333" spans="1:9" x14ac:dyDescent="0.2">
      <c r="A333" s="2">
        <v>10</v>
      </c>
      <c r="B333" s="1" t="s">
        <v>50</v>
      </c>
      <c r="C333" s="4">
        <v>7</v>
      </c>
      <c r="D333" s="8">
        <v>2.73</v>
      </c>
      <c r="E333" s="4">
        <v>2</v>
      </c>
      <c r="F333" s="8">
        <v>1.45</v>
      </c>
      <c r="G333" s="4">
        <v>5</v>
      </c>
      <c r="H333" s="8">
        <v>4.8099999999999996</v>
      </c>
      <c r="I333" s="4">
        <v>0</v>
      </c>
    </row>
    <row r="334" spans="1:9" x14ac:dyDescent="0.2">
      <c r="A334" s="2">
        <v>12</v>
      </c>
      <c r="B334" s="1" t="s">
        <v>75</v>
      </c>
      <c r="C334" s="4">
        <v>6</v>
      </c>
      <c r="D334" s="8">
        <v>2.34</v>
      </c>
      <c r="E334" s="4">
        <v>4</v>
      </c>
      <c r="F334" s="8">
        <v>2.9</v>
      </c>
      <c r="G334" s="4">
        <v>2</v>
      </c>
      <c r="H334" s="8">
        <v>1.92</v>
      </c>
      <c r="I334" s="4">
        <v>0</v>
      </c>
    </row>
    <row r="335" spans="1:9" x14ac:dyDescent="0.2">
      <c r="A335" s="2">
        <v>12</v>
      </c>
      <c r="B335" s="1" t="s">
        <v>54</v>
      </c>
      <c r="C335" s="4">
        <v>6</v>
      </c>
      <c r="D335" s="8">
        <v>2.34</v>
      </c>
      <c r="E335" s="4">
        <v>3</v>
      </c>
      <c r="F335" s="8">
        <v>2.17</v>
      </c>
      <c r="G335" s="4">
        <v>3</v>
      </c>
      <c r="H335" s="8">
        <v>2.88</v>
      </c>
      <c r="I335" s="4">
        <v>0</v>
      </c>
    </row>
    <row r="336" spans="1:9" x14ac:dyDescent="0.2">
      <c r="A336" s="2">
        <v>12</v>
      </c>
      <c r="B336" s="1" t="s">
        <v>72</v>
      </c>
      <c r="C336" s="4">
        <v>6</v>
      </c>
      <c r="D336" s="8">
        <v>2.34</v>
      </c>
      <c r="E336" s="4">
        <v>3</v>
      </c>
      <c r="F336" s="8">
        <v>2.17</v>
      </c>
      <c r="G336" s="4">
        <v>3</v>
      </c>
      <c r="H336" s="8">
        <v>2.88</v>
      </c>
      <c r="I336" s="4">
        <v>0</v>
      </c>
    </row>
    <row r="337" spans="1:9" x14ac:dyDescent="0.2">
      <c r="A337" s="2">
        <v>15</v>
      </c>
      <c r="B337" s="1" t="s">
        <v>48</v>
      </c>
      <c r="C337" s="4">
        <v>4</v>
      </c>
      <c r="D337" s="8">
        <v>1.56</v>
      </c>
      <c r="E337" s="4">
        <v>3</v>
      </c>
      <c r="F337" s="8">
        <v>2.17</v>
      </c>
      <c r="G337" s="4">
        <v>1</v>
      </c>
      <c r="H337" s="8">
        <v>0.96</v>
      </c>
      <c r="I337" s="4">
        <v>0</v>
      </c>
    </row>
    <row r="338" spans="1:9" x14ac:dyDescent="0.2">
      <c r="A338" s="2">
        <v>15</v>
      </c>
      <c r="B338" s="1" t="s">
        <v>85</v>
      </c>
      <c r="C338" s="4">
        <v>4</v>
      </c>
      <c r="D338" s="8">
        <v>1.56</v>
      </c>
      <c r="E338" s="4">
        <v>0</v>
      </c>
      <c r="F338" s="8">
        <v>0</v>
      </c>
      <c r="G338" s="4">
        <v>4</v>
      </c>
      <c r="H338" s="8">
        <v>3.85</v>
      </c>
      <c r="I338" s="4">
        <v>0</v>
      </c>
    </row>
    <row r="339" spans="1:9" x14ac:dyDescent="0.2">
      <c r="A339" s="2">
        <v>15</v>
      </c>
      <c r="B339" s="1" t="s">
        <v>69</v>
      </c>
      <c r="C339" s="4">
        <v>4</v>
      </c>
      <c r="D339" s="8">
        <v>1.56</v>
      </c>
      <c r="E339" s="4">
        <v>3</v>
      </c>
      <c r="F339" s="8">
        <v>2.17</v>
      </c>
      <c r="G339" s="4">
        <v>1</v>
      </c>
      <c r="H339" s="8">
        <v>0.96</v>
      </c>
      <c r="I339" s="4">
        <v>0</v>
      </c>
    </row>
    <row r="340" spans="1:9" x14ac:dyDescent="0.2">
      <c r="A340" s="2">
        <v>15</v>
      </c>
      <c r="B340" s="1" t="s">
        <v>59</v>
      </c>
      <c r="C340" s="4">
        <v>4</v>
      </c>
      <c r="D340" s="8">
        <v>1.56</v>
      </c>
      <c r="E340" s="4">
        <v>4</v>
      </c>
      <c r="F340" s="8">
        <v>2.9</v>
      </c>
      <c r="G340" s="4">
        <v>0</v>
      </c>
      <c r="H340" s="8">
        <v>0</v>
      </c>
      <c r="I340" s="4">
        <v>0</v>
      </c>
    </row>
    <row r="341" spans="1:9" x14ac:dyDescent="0.2">
      <c r="A341" s="2">
        <v>19</v>
      </c>
      <c r="B341" s="1" t="s">
        <v>84</v>
      </c>
      <c r="C341" s="4">
        <v>3</v>
      </c>
      <c r="D341" s="8">
        <v>1.17</v>
      </c>
      <c r="E341" s="4">
        <v>0</v>
      </c>
      <c r="F341" s="8">
        <v>0</v>
      </c>
      <c r="G341" s="4">
        <v>3</v>
      </c>
      <c r="H341" s="8">
        <v>2.88</v>
      </c>
      <c r="I341" s="4">
        <v>0</v>
      </c>
    </row>
    <row r="342" spans="1:9" x14ac:dyDescent="0.2">
      <c r="A342" s="2">
        <v>19</v>
      </c>
      <c r="B342" s="1" t="s">
        <v>52</v>
      </c>
      <c r="C342" s="4">
        <v>3</v>
      </c>
      <c r="D342" s="8">
        <v>1.17</v>
      </c>
      <c r="E342" s="4">
        <v>1</v>
      </c>
      <c r="F342" s="8">
        <v>0.72</v>
      </c>
      <c r="G342" s="4">
        <v>1</v>
      </c>
      <c r="H342" s="8">
        <v>0.96</v>
      </c>
      <c r="I342" s="4">
        <v>0</v>
      </c>
    </row>
    <row r="343" spans="1:9" x14ac:dyDescent="0.2">
      <c r="A343" s="2">
        <v>19</v>
      </c>
      <c r="B343" s="1" t="s">
        <v>86</v>
      </c>
      <c r="C343" s="4">
        <v>3</v>
      </c>
      <c r="D343" s="8">
        <v>1.17</v>
      </c>
      <c r="E343" s="4">
        <v>0</v>
      </c>
      <c r="F343" s="8">
        <v>0</v>
      </c>
      <c r="G343" s="4">
        <v>1</v>
      </c>
      <c r="H343" s="8">
        <v>0.96</v>
      </c>
      <c r="I343" s="4">
        <v>0</v>
      </c>
    </row>
    <row r="344" spans="1:9" x14ac:dyDescent="0.2">
      <c r="A344" s="1"/>
      <c r="C344" s="4"/>
      <c r="D344" s="8"/>
      <c r="E344" s="4"/>
      <c r="F344" s="8"/>
      <c r="G344" s="4"/>
      <c r="H344" s="8"/>
      <c r="I344" s="4"/>
    </row>
    <row r="345" spans="1:9" x14ac:dyDescent="0.2">
      <c r="A345" s="1" t="s">
        <v>15</v>
      </c>
      <c r="C345" s="4"/>
      <c r="D345" s="8"/>
      <c r="E345" s="4"/>
      <c r="F345" s="8"/>
      <c r="G345" s="4"/>
      <c r="H345" s="8"/>
      <c r="I345" s="4"/>
    </row>
    <row r="346" spans="1:9" x14ac:dyDescent="0.2">
      <c r="A346" s="2">
        <v>1</v>
      </c>
      <c r="B346" s="1" t="s">
        <v>55</v>
      </c>
      <c r="C346" s="4">
        <v>52</v>
      </c>
      <c r="D346" s="8">
        <v>17.93</v>
      </c>
      <c r="E346" s="4">
        <v>46</v>
      </c>
      <c r="F346" s="8">
        <v>27.88</v>
      </c>
      <c r="G346" s="4">
        <v>5</v>
      </c>
      <c r="H346" s="8">
        <v>4.5</v>
      </c>
      <c r="I346" s="4">
        <v>1</v>
      </c>
    </row>
    <row r="347" spans="1:9" x14ac:dyDescent="0.2">
      <c r="A347" s="2">
        <v>2</v>
      </c>
      <c r="B347" s="1" t="s">
        <v>57</v>
      </c>
      <c r="C347" s="4">
        <v>28</v>
      </c>
      <c r="D347" s="8">
        <v>9.66</v>
      </c>
      <c r="E347" s="4">
        <v>26</v>
      </c>
      <c r="F347" s="8">
        <v>15.76</v>
      </c>
      <c r="G347" s="4">
        <v>2</v>
      </c>
      <c r="H347" s="8">
        <v>1.8</v>
      </c>
      <c r="I347" s="4">
        <v>0</v>
      </c>
    </row>
    <row r="348" spans="1:9" x14ac:dyDescent="0.2">
      <c r="A348" s="2">
        <v>3</v>
      </c>
      <c r="B348" s="1" t="s">
        <v>43</v>
      </c>
      <c r="C348" s="4">
        <v>26</v>
      </c>
      <c r="D348" s="8">
        <v>8.9700000000000006</v>
      </c>
      <c r="E348" s="4">
        <v>5</v>
      </c>
      <c r="F348" s="8">
        <v>3.03</v>
      </c>
      <c r="G348" s="4">
        <v>21</v>
      </c>
      <c r="H348" s="8">
        <v>18.920000000000002</v>
      </c>
      <c r="I348" s="4">
        <v>0</v>
      </c>
    </row>
    <row r="349" spans="1:9" x14ac:dyDescent="0.2">
      <c r="A349" s="2">
        <v>4</v>
      </c>
      <c r="B349" s="1" t="s">
        <v>56</v>
      </c>
      <c r="C349" s="4">
        <v>25</v>
      </c>
      <c r="D349" s="8">
        <v>8.6199999999999992</v>
      </c>
      <c r="E349" s="4">
        <v>22</v>
      </c>
      <c r="F349" s="8">
        <v>13.33</v>
      </c>
      <c r="G349" s="4">
        <v>3</v>
      </c>
      <c r="H349" s="8">
        <v>2.7</v>
      </c>
      <c r="I349" s="4">
        <v>0</v>
      </c>
    </row>
    <row r="350" spans="1:9" x14ac:dyDescent="0.2">
      <c r="A350" s="2">
        <v>5</v>
      </c>
      <c r="B350" s="1" t="s">
        <v>41</v>
      </c>
      <c r="C350" s="4">
        <v>20</v>
      </c>
      <c r="D350" s="8">
        <v>6.9</v>
      </c>
      <c r="E350" s="4">
        <v>7</v>
      </c>
      <c r="F350" s="8">
        <v>4.24</v>
      </c>
      <c r="G350" s="4">
        <v>13</v>
      </c>
      <c r="H350" s="8">
        <v>11.71</v>
      </c>
      <c r="I350" s="4">
        <v>0</v>
      </c>
    </row>
    <row r="351" spans="1:9" x14ac:dyDescent="0.2">
      <c r="A351" s="2">
        <v>6</v>
      </c>
      <c r="B351" s="1" t="s">
        <v>49</v>
      </c>
      <c r="C351" s="4">
        <v>14</v>
      </c>
      <c r="D351" s="8">
        <v>4.83</v>
      </c>
      <c r="E351" s="4">
        <v>12</v>
      </c>
      <c r="F351" s="8">
        <v>7.27</v>
      </c>
      <c r="G351" s="4">
        <v>2</v>
      </c>
      <c r="H351" s="8">
        <v>1.8</v>
      </c>
      <c r="I351" s="4">
        <v>0</v>
      </c>
    </row>
    <row r="352" spans="1:9" x14ac:dyDescent="0.2">
      <c r="A352" s="2">
        <v>6</v>
      </c>
      <c r="B352" s="1" t="s">
        <v>58</v>
      </c>
      <c r="C352" s="4">
        <v>14</v>
      </c>
      <c r="D352" s="8">
        <v>4.83</v>
      </c>
      <c r="E352" s="4">
        <v>7</v>
      </c>
      <c r="F352" s="8">
        <v>4.24</v>
      </c>
      <c r="G352" s="4">
        <v>1</v>
      </c>
      <c r="H352" s="8">
        <v>0.9</v>
      </c>
      <c r="I352" s="4">
        <v>0</v>
      </c>
    </row>
    <row r="353" spans="1:9" x14ac:dyDescent="0.2">
      <c r="A353" s="2">
        <v>8</v>
      </c>
      <c r="B353" s="1" t="s">
        <v>51</v>
      </c>
      <c r="C353" s="4">
        <v>13</v>
      </c>
      <c r="D353" s="8">
        <v>4.4800000000000004</v>
      </c>
      <c r="E353" s="4">
        <v>7</v>
      </c>
      <c r="F353" s="8">
        <v>4.24</v>
      </c>
      <c r="G353" s="4">
        <v>6</v>
      </c>
      <c r="H353" s="8">
        <v>5.41</v>
      </c>
      <c r="I353" s="4">
        <v>0</v>
      </c>
    </row>
    <row r="354" spans="1:9" x14ac:dyDescent="0.2">
      <c r="A354" s="2">
        <v>9</v>
      </c>
      <c r="B354" s="1" t="s">
        <v>42</v>
      </c>
      <c r="C354" s="4">
        <v>7</v>
      </c>
      <c r="D354" s="8">
        <v>2.41</v>
      </c>
      <c r="E354" s="4">
        <v>2</v>
      </c>
      <c r="F354" s="8">
        <v>1.21</v>
      </c>
      <c r="G354" s="4">
        <v>5</v>
      </c>
      <c r="H354" s="8">
        <v>4.5</v>
      </c>
      <c r="I354" s="4">
        <v>0</v>
      </c>
    </row>
    <row r="355" spans="1:9" x14ac:dyDescent="0.2">
      <c r="A355" s="2">
        <v>9</v>
      </c>
      <c r="B355" s="1" t="s">
        <v>54</v>
      </c>
      <c r="C355" s="4">
        <v>7</v>
      </c>
      <c r="D355" s="8">
        <v>2.41</v>
      </c>
      <c r="E355" s="4">
        <v>1</v>
      </c>
      <c r="F355" s="8">
        <v>0.61</v>
      </c>
      <c r="G355" s="4">
        <v>6</v>
      </c>
      <c r="H355" s="8">
        <v>5.41</v>
      </c>
      <c r="I355" s="4">
        <v>0</v>
      </c>
    </row>
    <row r="356" spans="1:9" x14ac:dyDescent="0.2">
      <c r="A356" s="2">
        <v>11</v>
      </c>
      <c r="B356" s="1" t="s">
        <v>50</v>
      </c>
      <c r="C356" s="4">
        <v>6</v>
      </c>
      <c r="D356" s="8">
        <v>2.0699999999999998</v>
      </c>
      <c r="E356" s="4">
        <v>5</v>
      </c>
      <c r="F356" s="8">
        <v>3.03</v>
      </c>
      <c r="G356" s="4">
        <v>1</v>
      </c>
      <c r="H356" s="8">
        <v>0.9</v>
      </c>
      <c r="I356" s="4">
        <v>0</v>
      </c>
    </row>
    <row r="357" spans="1:9" x14ac:dyDescent="0.2">
      <c r="A357" s="2">
        <v>11</v>
      </c>
      <c r="B357" s="1" t="s">
        <v>52</v>
      </c>
      <c r="C357" s="4">
        <v>6</v>
      </c>
      <c r="D357" s="8">
        <v>2.0699999999999998</v>
      </c>
      <c r="E357" s="4">
        <v>2</v>
      </c>
      <c r="F357" s="8">
        <v>1.21</v>
      </c>
      <c r="G357" s="4">
        <v>4</v>
      </c>
      <c r="H357" s="8">
        <v>3.6</v>
      </c>
      <c r="I357" s="4">
        <v>0</v>
      </c>
    </row>
    <row r="358" spans="1:9" x14ac:dyDescent="0.2">
      <c r="A358" s="2">
        <v>13</v>
      </c>
      <c r="B358" s="1" t="s">
        <v>81</v>
      </c>
      <c r="C358" s="4">
        <v>5</v>
      </c>
      <c r="D358" s="8">
        <v>1.72</v>
      </c>
      <c r="E358" s="4">
        <v>0</v>
      </c>
      <c r="F358" s="8">
        <v>0</v>
      </c>
      <c r="G358" s="4">
        <v>5</v>
      </c>
      <c r="H358" s="8">
        <v>4.5</v>
      </c>
      <c r="I358" s="4">
        <v>0</v>
      </c>
    </row>
    <row r="359" spans="1:9" x14ac:dyDescent="0.2">
      <c r="A359" s="2">
        <v>13</v>
      </c>
      <c r="B359" s="1" t="s">
        <v>66</v>
      </c>
      <c r="C359" s="4">
        <v>5</v>
      </c>
      <c r="D359" s="8">
        <v>1.72</v>
      </c>
      <c r="E359" s="4">
        <v>2</v>
      </c>
      <c r="F359" s="8">
        <v>1.21</v>
      </c>
      <c r="G359" s="4">
        <v>3</v>
      </c>
      <c r="H359" s="8">
        <v>2.7</v>
      </c>
      <c r="I359" s="4">
        <v>0</v>
      </c>
    </row>
    <row r="360" spans="1:9" x14ac:dyDescent="0.2">
      <c r="A360" s="2">
        <v>13</v>
      </c>
      <c r="B360" s="1" t="s">
        <v>69</v>
      </c>
      <c r="C360" s="4">
        <v>5</v>
      </c>
      <c r="D360" s="8">
        <v>1.72</v>
      </c>
      <c r="E360" s="4">
        <v>2</v>
      </c>
      <c r="F360" s="8">
        <v>1.21</v>
      </c>
      <c r="G360" s="4">
        <v>2</v>
      </c>
      <c r="H360" s="8">
        <v>1.8</v>
      </c>
      <c r="I360" s="4">
        <v>1</v>
      </c>
    </row>
    <row r="361" spans="1:9" x14ac:dyDescent="0.2">
      <c r="A361" s="2">
        <v>13</v>
      </c>
      <c r="B361" s="1" t="s">
        <v>60</v>
      </c>
      <c r="C361" s="4">
        <v>5</v>
      </c>
      <c r="D361" s="8">
        <v>1.72</v>
      </c>
      <c r="E361" s="4">
        <v>0</v>
      </c>
      <c r="F361" s="8">
        <v>0</v>
      </c>
      <c r="G361" s="4">
        <v>1</v>
      </c>
      <c r="H361" s="8">
        <v>0.9</v>
      </c>
      <c r="I361" s="4">
        <v>0</v>
      </c>
    </row>
    <row r="362" spans="1:9" x14ac:dyDescent="0.2">
      <c r="A362" s="2">
        <v>13</v>
      </c>
      <c r="B362" s="1" t="s">
        <v>80</v>
      </c>
      <c r="C362" s="4">
        <v>5</v>
      </c>
      <c r="D362" s="8">
        <v>1.72</v>
      </c>
      <c r="E362" s="4">
        <v>0</v>
      </c>
      <c r="F362" s="8">
        <v>0</v>
      </c>
      <c r="G362" s="4">
        <v>5</v>
      </c>
      <c r="H362" s="8">
        <v>4.5</v>
      </c>
      <c r="I362" s="4">
        <v>0</v>
      </c>
    </row>
    <row r="363" spans="1:9" x14ac:dyDescent="0.2">
      <c r="A363" s="2">
        <v>18</v>
      </c>
      <c r="B363" s="1" t="s">
        <v>64</v>
      </c>
      <c r="C363" s="4">
        <v>4</v>
      </c>
      <c r="D363" s="8">
        <v>1.38</v>
      </c>
      <c r="E363" s="4">
        <v>2</v>
      </c>
      <c r="F363" s="8">
        <v>1.21</v>
      </c>
      <c r="G363" s="4">
        <v>2</v>
      </c>
      <c r="H363" s="8">
        <v>1.8</v>
      </c>
      <c r="I363" s="4">
        <v>0</v>
      </c>
    </row>
    <row r="364" spans="1:9" x14ac:dyDescent="0.2">
      <c r="A364" s="2">
        <v>18</v>
      </c>
      <c r="B364" s="1" t="s">
        <v>71</v>
      </c>
      <c r="C364" s="4">
        <v>4</v>
      </c>
      <c r="D364" s="8">
        <v>1.38</v>
      </c>
      <c r="E364" s="4">
        <v>4</v>
      </c>
      <c r="F364" s="8">
        <v>2.42</v>
      </c>
      <c r="G364" s="4">
        <v>0</v>
      </c>
      <c r="H364" s="8">
        <v>0</v>
      </c>
      <c r="I364" s="4">
        <v>0</v>
      </c>
    </row>
    <row r="365" spans="1:9" x14ac:dyDescent="0.2">
      <c r="A365" s="2">
        <v>18</v>
      </c>
      <c r="B365" s="1" t="s">
        <v>75</v>
      </c>
      <c r="C365" s="4">
        <v>4</v>
      </c>
      <c r="D365" s="8">
        <v>1.38</v>
      </c>
      <c r="E365" s="4">
        <v>2</v>
      </c>
      <c r="F365" s="8">
        <v>1.21</v>
      </c>
      <c r="G365" s="4">
        <v>2</v>
      </c>
      <c r="H365" s="8">
        <v>1.8</v>
      </c>
      <c r="I365" s="4">
        <v>0</v>
      </c>
    </row>
    <row r="366" spans="1:9" x14ac:dyDescent="0.2">
      <c r="A366" s="2">
        <v>18</v>
      </c>
      <c r="B366" s="1" t="s">
        <v>59</v>
      </c>
      <c r="C366" s="4">
        <v>4</v>
      </c>
      <c r="D366" s="8">
        <v>1.38</v>
      </c>
      <c r="E366" s="4">
        <v>3</v>
      </c>
      <c r="F366" s="8">
        <v>1.82</v>
      </c>
      <c r="G366" s="4">
        <v>1</v>
      </c>
      <c r="H366" s="8">
        <v>0.9</v>
      </c>
      <c r="I366" s="4">
        <v>0</v>
      </c>
    </row>
    <row r="367" spans="1:9" x14ac:dyDescent="0.2">
      <c r="A367" s="1"/>
      <c r="C367" s="4"/>
      <c r="D367" s="8"/>
      <c r="E367" s="4"/>
      <c r="F367" s="8"/>
      <c r="G367" s="4"/>
      <c r="H367" s="8"/>
      <c r="I367" s="4"/>
    </row>
    <row r="368" spans="1:9" x14ac:dyDescent="0.2">
      <c r="A368" s="1" t="s">
        <v>16</v>
      </c>
      <c r="C368" s="4"/>
      <c r="D368" s="8"/>
      <c r="E368" s="4"/>
      <c r="F368" s="8"/>
      <c r="G368" s="4"/>
      <c r="H368" s="8"/>
      <c r="I368" s="4"/>
    </row>
    <row r="369" spans="1:9" x14ac:dyDescent="0.2">
      <c r="A369" s="2">
        <v>1</v>
      </c>
      <c r="B369" s="1" t="s">
        <v>55</v>
      </c>
      <c r="C369" s="4">
        <v>39</v>
      </c>
      <c r="D369" s="8">
        <v>15.12</v>
      </c>
      <c r="E369" s="4">
        <v>35</v>
      </c>
      <c r="F369" s="8">
        <v>25.93</v>
      </c>
      <c r="G369" s="4">
        <v>3</v>
      </c>
      <c r="H369" s="8">
        <v>2.7</v>
      </c>
      <c r="I369" s="4">
        <v>1</v>
      </c>
    </row>
    <row r="370" spans="1:9" x14ac:dyDescent="0.2">
      <c r="A370" s="2">
        <v>2</v>
      </c>
      <c r="B370" s="1" t="s">
        <v>41</v>
      </c>
      <c r="C370" s="4">
        <v>30</v>
      </c>
      <c r="D370" s="8">
        <v>11.63</v>
      </c>
      <c r="E370" s="4">
        <v>6</v>
      </c>
      <c r="F370" s="8">
        <v>4.4400000000000004</v>
      </c>
      <c r="G370" s="4">
        <v>24</v>
      </c>
      <c r="H370" s="8">
        <v>21.62</v>
      </c>
      <c r="I370" s="4">
        <v>0</v>
      </c>
    </row>
    <row r="371" spans="1:9" x14ac:dyDescent="0.2">
      <c r="A371" s="2">
        <v>3</v>
      </c>
      <c r="B371" s="1" t="s">
        <v>57</v>
      </c>
      <c r="C371" s="4">
        <v>21</v>
      </c>
      <c r="D371" s="8">
        <v>8.14</v>
      </c>
      <c r="E371" s="4">
        <v>21</v>
      </c>
      <c r="F371" s="8">
        <v>15.56</v>
      </c>
      <c r="G371" s="4">
        <v>0</v>
      </c>
      <c r="H371" s="8">
        <v>0</v>
      </c>
      <c r="I371" s="4">
        <v>0</v>
      </c>
    </row>
    <row r="372" spans="1:9" x14ac:dyDescent="0.2">
      <c r="A372" s="2">
        <v>4</v>
      </c>
      <c r="B372" s="1" t="s">
        <v>42</v>
      </c>
      <c r="C372" s="4">
        <v>18</v>
      </c>
      <c r="D372" s="8">
        <v>6.98</v>
      </c>
      <c r="E372" s="4">
        <v>12</v>
      </c>
      <c r="F372" s="8">
        <v>8.89</v>
      </c>
      <c r="G372" s="4">
        <v>6</v>
      </c>
      <c r="H372" s="8">
        <v>5.41</v>
      </c>
      <c r="I372" s="4">
        <v>0</v>
      </c>
    </row>
    <row r="373" spans="1:9" x14ac:dyDescent="0.2">
      <c r="A373" s="2">
        <v>5</v>
      </c>
      <c r="B373" s="1" t="s">
        <v>51</v>
      </c>
      <c r="C373" s="4">
        <v>17</v>
      </c>
      <c r="D373" s="8">
        <v>6.59</v>
      </c>
      <c r="E373" s="4">
        <v>8</v>
      </c>
      <c r="F373" s="8">
        <v>5.93</v>
      </c>
      <c r="G373" s="4">
        <v>9</v>
      </c>
      <c r="H373" s="8">
        <v>8.11</v>
      </c>
      <c r="I373" s="4">
        <v>0</v>
      </c>
    </row>
    <row r="374" spans="1:9" x14ac:dyDescent="0.2">
      <c r="A374" s="2">
        <v>6</v>
      </c>
      <c r="B374" s="1" t="s">
        <v>56</v>
      </c>
      <c r="C374" s="4">
        <v>15</v>
      </c>
      <c r="D374" s="8">
        <v>5.81</v>
      </c>
      <c r="E374" s="4">
        <v>12</v>
      </c>
      <c r="F374" s="8">
        <v>8.89</v>
      </c>
      <c r="G374" s="4">
        <v>3</v>
      </c>
      <c r="H374" s="8">
        <v>2.7</v>
      </c>
      <c r="I374" s="4">
        <v>0</v>
      </c>
    </row>
    <row r="375" spans="1:9" x14ac:dyDescent="0.2">
      <c r="A375" s="2">
        <v>6</v>
      </c>
      <c r="B375" s="1" t="s">
        <v>58</v>
      </c>
      <c r="C375" s="4">
        <v>15</v>
      </c>
      <c r="D375" s="8">
        <v>5.81</v>
      </c>
      <c r="E375" s="4">
        <v>7</v>
      </c>
      <c r="F375" s="8">
        <v>5.19</v>
      </c>
      <c r="G375" s="4">
        <v>2</v>
      </c>
      <c r="H375" s="8">
        <v>1.8</v>
      </c>
      <c r="I375" s="4">
        <v>0</v>
      </c>
    </row>
    <row r="376" spans="1:9" x14ac:dyDescent="0.2">
      <c r="A376" s="2">
        <v>8</v>
      </c>
      <c r="B376" s="1" t="s">
        <v>43</v>
      </c>
      <c r="C376" s="4">
        <v>14</v>
      </c>
      <c r="D376" s="8">
        <v>5.43</v>
      </c>
      <c r="E376" s="4">
        <v>3</v>
      </c>
      <c r="F376" s="8">
        <v>2.2200000000000002</v>
      </c>
      <c r="G376" s="4">
        <v>11</v>
      </c>
      <c r="H376" s="8">
        <v>9.91</v>
      </c>
      <c r="I376" s="4">
        <v>0</v>
      </c>
    </row>
    <row r="377" spans="1:9" x14ac:dyDescent="0.2">
      <c r="A377" s="2">
        <v>9</v>
      </c>
      <c r="B377" s="1" t="s">
        <v>69</v>
      </c>
      <c r="C377" s="4">
        <v>13</v>
      </c>
      <c r="D377" s="8">
        <v>5.04</v>
      </c>
      <c r="E377" s="4">
        <v>9</v>
      </c>
      <c r="F377" s="8">
        <v>6.67</v>
      </c>
      <c r="G377" s="4">
        <v>4</v>
      </c>
      <c r="H377" s="8">
        <v>3.6</v>
      </c>
      <c r="I377" s="4">
        <v>0</v>
      </c>
    </row>
    <row r="378" spans="1:9" x14ac:dyDescent="0.2">
      <c r="A378" s="2">
        <v>10</v>
      </c>
      <c r="B378" s="1" t="s">
        <v>49</v>
      </c>
      <c r="C378" s="4">
        <v>8</v>
      </c>
      <c r="D378" s="8">
        <v>3.1</v>
      </c>
      <c r="E378" s="4">
        <v>4</v>
      </c>
      <c r="F378" s="8">
        <v>2.96</v>
      </c>
      <c r="G378" s="4">
        <v>4</v>
      </c>
      <c r="H378" s="8">
        <v>3.6</v>
      </c>
      <c r="I378" s="4">
        <v>0</v>
      </c>
    </row>
    <row r="379" spans="1:9" x14ac:dyDescent="0.2">
      <c r="A379" s="2">
        <v>10</v>
      </c>
      <c r="B379" s="1" t="s">
        <v>50</v>
      </c>
      <c r="C379" s="4">
        <v>8</v>
      </c>
      <c r="D379" s="8">
        <v>3.1</v>
      </c>
      <c r="E379" s="4">
        <v>5</v>
      </c>
      <c r="F379" s="8">
        <v>3.7</v>
      </c>
      <c r="G379" s="4">
        <v>3</v>
      </c>
      <c r="H379" s="8">
        <v>2.7</v>
      </c>
      <c r="I379" s="4">
        <v>0</v>
      </c>
    </row>
    <row r="380" spans="1:9" x14ac:dyDescent="0.2">
      <c r="A380" s="2">
        <v>12</v>
      </c>
      <c r="B380" s="1" t="s">
        <v>64</v>
      </c>
      <c r="C380" s="4">
        <v>7</v>
      </c>
      <c r="D380" s="8">
        <v>2.71</v>
      </c>
      <c r="E380" s="4">
        <v>2</v>
      </c>
      <c r="F380" s="8">
        <v>1.48</v>
      </c>
      <c r="G380" s="4">
        <v>3</v>
      </c>
      <c r="H380" s="8">
        <v>2.7</v>
      </c>
      <c r="I380" s="4">
        <v>2</v>
      </c>
    </row>
    <row r="381" spans="1:9" x14ac:dyDescent="0.2">
      <c r="A381" s="2">
        <v>12</v>
      </c>
      <c r="B381" s="1" t="s">
        <v>52</v>
      </c>
      <c r="C381" s="4">
        <v>7</v>
      </c>
      <c r="D381" s="8">
        <v>2.71</v>
      </c>
      <c r="E381" s="4">
        <v>1</v>
      </c>
      <c r="F381" s="8">
        <v>0.74</v>
      </c>
      <c r="G381" s="4">
        <v>6</v>
      </c>
      <c r="H381" s="8">
        <v>5.41</v>
      </c>
      <c r="I381" s="4">
        <v>0</v>
      </c>
    </row>
    <row r="382" spans="1:9" x14ac:dyDescent="0.2">
      <c r="A382" s="2">
        <v>14</v>
      </c>
      <c r="B382" s="1" t="s">
        <v>60</v>
      </c>
      <c r="C382" s="4">
        <v>5</v>
      </c>
      <c r="D382" s="8">
        <v>1.94</v>
      </c>
      <c r="E382" s="4">
        <v>0</v>
      </c>
      <c r="F382" s="8">
        <v>0</v>
      </c>
      <c r="G382" s="4">
        <v>2</v>
      </c>
      <c r="H382" s="8">
        <v>1.8</v>
      </c>
      <c r="I382" s="4">
        <v>0</v>
      </c>
    </row>
    <row r="383" spans="1:9" x14ac:dyDescent="0.2">
      <c r="A383" s="2">
        <v>15</v>
      </c>
      <c r="B383" s="1" t="s">
        <v>44</v>
      </c>
      <c r="C383" s="4">
        <v>4</v>
      </c>
      <c r="D383" s="8">
        <v>1.55</v>
      </c>
      <c r="E383" s="4">
        <v>1</v>
      </c>
      <c r="F383" s="8">
        <v>0.74</v>
      </c>
      <c r="G383" s="4">
        <v>3</v>
      </c>
      <c r="H383" s="8">
        <v>2.7</v>
      </c>
      <c r="I383" s="4">
        <v>0</v>
      </c>
    </row>
    <row r="384" spans="1:9" x14ac:dyDescent="0.2">
      <c r="A384" s="2">
        <v>15</v>
      </c>
      <c r="B384" s="1" t="s">
        <v>54</v>
      </c>
      <c r="C384" s="4">
        <v>4</v>
      </c>
      <c r="D384" s="8">
        <v>1.55</v>
      </c>
      <c r="E384" s="4">
        <v>1</v>
      </c>
      <c r="F384" s="8">
        <v>0.74</v>
      </c>
      <c r="G384" s="4">
        <v>3</v>
      </c>
      <c r="H384" s="8">
        <v>2.7</v>
      </c>
      <c r="I384" s="4">
        <v>0</v>
      </c>
    </row>
    <row r="385" spans="1:9" x14ac:dyDescent="0.2">
      <c r="A385" s="2">
        <v>15</v>
      </c>
      <c r="B385" s="1" t="s">
        <v>66</v>
      </c>
      <c r="C385" s="4">
        <v>4</v>
      </c>
      <c r="D385" s="8">
        <v>1.55</v>
      </c>
      <c r="E385" s="4">
        <v>1</v>
      </c>
      <c r="F385" s="8">
        <v>0.74</v>
      </c>
      <c r="G385" s="4">
        <v>3</v>
      </c>
      <c r="H385" s="8">
        <v>2.7</v>
      </c>
      <c r="I385" s="4">
        <v>0</v>
      </c>
    </row>
    <row r="386" spans="1:9" x14ac:dyDescent="0.2">
      <c r="A386" s="2">
        <v>15</v>
      </c>
      <c r="B386" s="1" t="s">
        <v>80</v>
      </c>
      <c r="C386" s="4">
        <v>4</v>
      </c>
      <c r="D386" s="8">
        <v>1.55</v>
      </c>
      <c r="E386" s="4">
        <v>0</v>
      </c>
      <c r="F386" s="8">
        <v>0</v>
      </c>
      <c r="G386" s="4">
        <v>4</v>
      </c>
      <c r="H386" s="8">
        <v>3.6</v>
      </c>
      <c r="I386" s="4">
        <v>0</v>
      </c>
    </row>
    <row r="387" spans="1:9" x14ac:dyDescent="0.2">
      <c r="A387" s="2">
        <v>19</v>
      </c>
      <c r="B387" s="1" t="s">
        <v>59</v>
      </c>
      <c r="C387" s="4">
        <v>3</v>
      </c>
      <c r="D387" s="8">
        <v>1.1599999999999999</v>
      </c>
      <c r="E387" s="4">
        <v>3</v>
      </c>
      <c r="F387" s="8">
        <v>2.2200000000000002</v>
      </c>
      <c r="G387" s="4">
        <v>0</v>
      </c>
      <c r="H387" s="8">
        <v>0</v>
      </c>
      <c r="I387" s="4">
        <v>0</v>
      </c>
    </row>
    <row r="388" spans="1:9" x14ac:dyDescent="0.2">
      <c r="A388" s="2">
        <v>20</v>
      </c>
      <c r="B388" s="1" t="s">
        <v>46</v>
      </c>
      <c r="C388" s="4">
        <v>2</v>
      </c>
      <c r="D388" s="8">
        <v>0.78</v>
      </c>
      <c r="E388" s="4">
        <v>0</v>
      </c>
      <c r="F388" s="8">
        <v>0</v>
      </c>
      <c r="G388" s="4">
        <v>2</v>
      </c>
      <c r="H388" s="8">
        <v>1.8</v>
      </c>
      <c r="I388" s="4">
        <v>0</v>
      </c>
    </row>
    <row r="389" spans="1:9" x14ac:dyDescent="0.2">
      <c r="A389" s="2">
        <v>20</v>
      </c>
      <c r="B389" s="1" t="s">
        <v>48</v>
      </c>
      <c r="C389" s="4">
        <v>2</v>
      </c>
      <c r="D389" s="8">
        <v>0.78</v>
      </c>
      <c r="E389" s="4">
        <v>0</v>
      </c>
      <c r="F389" s="8">
        <v>0</v>
      </c>
      <c r="G389" s="4">
        <v>2</v>
      </c>
      <c r="H389" s="8">
        <v>1.8</v>
      </c>
      <c r="I389" s="4">
        <v>0</v>
      </c>
    </row>
    <row r="390" spans="1:9" x14ac:dyDescent="0.2">
      <c r="A390" s="2">
        <v>20</v>
      </c>
      <c r="B390" s="1" t="s">
        <v>85</v>
      </c>
      <c r="C390" s="4">
        <v>2</v>
      </c>
      <c r="D390" s="8">
        <v>0.78</v>
      </c>
      <c r="E390" s="4">
        <v>0</v>
      </c>
      <c r="F390" s="8">
        <v>0</v>
      </c>
      <c r="G390" s="4">
        <v>2</v>
      </c>
      <c r="H390" s="8">
        <v>1.8</v>
      </c>
      <c r="I390" s="4">
        <v>0</v>
      </c>
    </row>
    <row r="391" spans="1:9" x14ac:dyDescent="0.2">
      <c r="A391" s="2">
        <v>20</v>
      </c>
      <c r="B391" s="1" t="s">
        <v>82</v>
      </c>
      <c r="C391" s="4">
        <v>2</v>
      </c>
      <c r="D391" s="8">
        <v>0.78</v>
      </c>
      <c r="E391" s="4">
        <v>0</v>
      </c>
      <c r="F391" s="8">
        <v>0</v>
      </c>
      <c r="G391" s="4">
        <v>2</v>
      </c>
      <c r="H391" s="8">
        <v>1.8</v>
      </c>
      <c r="I391" s="4">
        <v>0</v>
      </c>
    </row>
    <row r="392" spans="1:9" x14ac:dyDescent="0.2">
      <c r="A392" s="1"/>
      <c r="C392" s="4"/>
      <c r="D392" s="8"/>
      <c r="E392" s="4"/>
      <c r="F392" s="8"/>
      <c r="G392" s="4"/>
      <c r="H392" s="8"/>
      <c r="I392" s="4"/>
    </row>
    <row r="393" spans="1:9" x14ac:dyDescent="0.2">
      <c r="A393" s="1" t="s">
        <v>17</v>
      </c>
      <c r="C393" s="4"/>
      <c r="D393" s="8"/>
      <c r="E393" s="4"/>
      <c r="F393" s="8"/>
      <c r="G393" s="4"/>
      <c r="H393" s="8"/>
      <c r="I393" s="4"/>
    </row>
    <row r="394" spans="1:9" x14ac:dyDescent="0.2">
      <c r="A394" s="2">
        <v>1</v>
      </c>
      <c r="B394" s="1" t="s">
        <v>55</v>
      </c>
      <c r="C394" s="4">
        <v>52</v>
      </c>
      <c r="D394" s="8">
        <v>11.53</v>
      </c>
      <c r="E394" s="4">
        <v>49</v>
      </c>
      <c r="F394" s="8">
        <v>16.440000000000001</v>
      </c>
      <c r="G394" s="4">
        <v>3</v>
      </c>
      <c r="H394" s="8">
        <v>2.16</v>
      </c>
      <c r="I394" s="4">
        <v>0</v>
      </c>
    </row>
    <row r="395" spans="1:9" x14ac:dyDescent="0.2">
      <c r="A395" s="2">
        <v>2</v>
      </c>
      <c r="B395" s="1" t="s">
        <v>51</v>
      </c>
      <c r="C395" s="4">
        <v>47</v>
      </c>
      <c r="D395" s="8">
        <v>10.42</v>
      </c>
      <c r="E395" s="4">
        <v>26</v>
      </c>
      <c r="F395" s="8">
        <v>8.7200000000000006</v>
      </c>
      <c r="G395" s="4">
        <v>21</v>
      </c>
      <c r="H395" s="8">
        <v>15.11</v>
      </c>
      <c r="I395" s="4">
        <v>0</v>
      </c>
    </row>
    <row r="396" spans="1:9" x14ac:dyDescent="0.2">
      <c r="A396" s="2">
        <v>3</v>
      </c>
      <c r="B396" s="1" t="s">
        <v>57</v>
      </c>
      <c r="C396" s="4">
        <v>43</v>
      </c>
      <c r="D396" s="8">
        <v>9.5299999999999994</v>
      </c>
      <c r="E396" s="4">
        <v>39</v>
      </c>
      <c r="F396" s="8">
        <v>13.09</v>
      </c>
      <c r="G396" s="4">
        <v>4</v>
      </c>
      <c r="H396" s="8">
        <v>2.88</v>
      </c>
      <c r="I396" s="4">
        <v>0</v>
      </c>
    </row>
    <row r="397" spans="1:9" x14ac:dyDescent="0.2">
      <c r="A397" s="2">
        <v>4</v>
      </c>
      <c r="B397" s="1" t="s">
        <v>56</v>
      </c>
      <c r="C397" s="4">
        <v>40</v>
      </c>
      <c r="D397" s="8">
        <v>8.8699999999999992</v>
      </c>
      <c r="E397" s="4">
        <v>33</v>
      </c>
      <c r="F397" s="8">
        <v>11.07</v>
      </c>
      <c r="G397" s="4">
        <v>7</v>
      </c>
      <c r="H397" s="8">
        <v>5.04</v>
      </c>
      <c r="I397" s="4">
        <v>0</v>
      </c>
    </row>
    <row r="398" spans="1:9" x14ac:dyDescent="0.2">
      <c r="A398" s="2">
        <v>5</v>
      </c>
      <c r="B398" s="1" t="s">
        <v>41</v>
      </c>
      <c r="C398" s="4">
        <v>35</v>
      </c>
      <c r="D398" s="8">
        <v>7.76</v>
      </c>
      <c r="E398" s="4">
        <v>14</v>
      </c>
      <c r="F398" s="8">
        <v>4.7</v>
      </c>
      <c r="G398" s="4">
        <v>21</v>
      </c>
      <c r="H398" s="8">
        <v>15.11</v>
      </c>
      <c r="I398" s="4">
        <v>0</v>
      </c>
    </row>
    <row r="399" spans="1:9" x14ac:dyDescent="0.2">
      <c r="A399" s="2">
        <v>6</v>
      </c>
      <c r="B399" s="1" t="s">
        <v>49</v>
      </c>
      <c r="C399" s="4">
        <v>32</v>
      </c>
      <c r="D399" s="8">
        <v>7.1</v>
      </c>
      <c r="E399" s="4">
        <v>27</v>
      </c>
      <c r="F399" s="8">
        <v>9.06</v>
      </c>
      <c r="G399" s="4">
        <v>5</v>
      </c>
      <c r="H399" s="8">
        <v>3.6</v>
      </c>
      <c r="I399" s="4">
        <v>0</v>
      </c>
    </row>
    <row r="400" spans="1:9" x14ac:dyDescent="0.2">
      <c r="A400" s="2">
        <v>7</v>
      </c>
      <c r="B400" s="1" t="s">
        <v>42</v>
      </c>
      <c r="C400" s="4">
        <v>31</v>
      </c>
      <c r="D400" s="8">
        <v>6.87</v>
      </c>
      <c r="E400" s="4">
        <v>26</v>
      </c>
      <c r="F400" s="8">
        <v>8.7200000000000006</v>
      </c>
      <c r="G400" s="4">
        <v>5</v>
      </c>
      <c r="H400" s="8">
        <v>3.6</v>
      </c>
      <c r="I400" s="4">
        <v>0</v>
      </c>
    </row>
    <row r="401" spans="1:9" x14ac:dyDescent="0.2">
      <c r="A401" s="2">
        <v>8</v>
      </c>
      <c r="B401" s="1" t="s">
        <v>58</v>
      </c>
      <c r="C401" s="4">
        <v>19</v>
      </c>
      <c r="D401" s="8">
        <v>4.21</v>
      </c>
      <c r="E401" s="4">
        <v>7</v>
      </c>
      <c r="F401" s="8">
        <v>2.35</v>
      </c>
      <c r="G401" s="4">
        <v>2</v>
      </c>
      <c r="H401" s="8">
        <v>1.44</v>
      </c>
      <c r="I401" s="4">
        <v>0</v>
      </c>
    </row>
    <row r="402" spans="1:9" x14ac:dyDescent="0.2">
      <c r="A402" s="2">
        <v>9</v>
      </c>
      <c r="B402" s="1" t="s">
        <v>43</v>
      </c>
      <c r="C402" s="4">
        <v>16</v>
      </c>
      <c r="D402" s="8">
        <v>3.55</v>
      </c>
      <c r="E402" s="4">
        <v>12</v>
      </c>
      <c r="F402" s="8">
        <v>4.03</v>
      </c>
      <c r="G402" s="4">
        <v>4</v>
      </c>
      <c r="H402" s="8">
        <v>2.88</v>
      </c>
      <c r="I402" s="4">
        <v>0</v>
      </c>
    </row>
    <row r="403" spans="1:9" x14ac:dyDescent="0.2">
      <c r="A403" s="2">
        <v>10</v>
      </c>
      <c r="B403" s="1" t="s">
        <v>50</v>
      </c>
      <c r="C403" s="4">
        <v>13</v>
      </c>
      <c r="D403" s="8">
        <v>2.88</v>
      </c>
      <c r="E403" s="4">
        <v>12</v>
      </c>
      <c r="F403" s="8">
        <v>4.03</v>
      </c>
      <c r="G403" s="4">
        <v>1</v>
      </c>
      <c r="H403" s="8">
        <v>0.72</v>
      </c>
      <c r="I403" s="4">
        <v>0</v>
      </c>
    </row>
    <row r="404" spans="1:9" x14ac:dyDescent="0.2">
      <c r="A404" s="2">
        <v>11</v>
      </c>
      <c r="B404" s="1" t="s">
        <v>54</v>
      </c>
      <c r="C404" s="4">
        <v>10</v>
      </c>
      <c r="D404" s="8">
        <v>2.2200000000000002</v>
      </c>
      <c r="E404" s="4">
        <v>7</v>
      </c>
      <c r="F404" s="8">
        <v>2.35</v>
      </c>
      <c r="G404" s="4">
        <v>3</v>
      </c>
      <c r="H404" s="8">
        <v>2.16</v>
      </c>
      <c r="I404" s="4">
        <v>0</v>
      </c>
    </row>
    <row r="405" spans="1:9" x14ac:dyDescent="0.2">
      <c r="A405" s="2">
        <v>12</v>
      </c>
      <c r="B405" s="1" t="s">
        <v>64</v>
      </c>
      <c r="C405" s="4">
        <v>7</v>
      </c>
      <c r="D405" s="8">
        <v>1.55</v>
      </c>
      <c r="E405" s="4">
        <v>4</v>
      </c>
      <c r="F405" s="8">
        <v>1.34</v>
      </c>
      <c r="G405" s="4">
        <v>3</v>
      </c>
      <c r="H405" s="8">
        <v>2.16</v>
      </c>
      <c r="I405" s="4">
        <v>0</v>
      </c>
    </row>
    <row r="406" spans="1:9" x14ac:dyDescent="0.2">
      <c r="A406" s="2">
        <v>12</v>
      </c>
      <c r="B406" s="1" t="s">
        <v>53</v>
      </c>
      <c r="C406" s="4">
        <v>7</v>
      </c>
      <c r="D406" s="8">
        <v>1.55</v>
      </c>
      <c r="E406" s="4">
        <v>5</v>
      </c>
      <c r="F406" s="8">
        <v>1.68</v>
      </c>
      <c r="G406" s="4">
        <v>2</v>
      </c>
      <c r="H406" s="8">
        <v>1.44</v>
      </c>
      <c r="I406" s="4">
        <v>0</v>
      </c>
    </row>
    <row r="407" spans="1:9" x14ac:dyDescent="0.2">
      <c r="A407" s="2">
        <v>12</v>
      </c>
      <c r="B407" s="1" t="s">
        <v>59</v>
      </c>
      <c r="C407" s="4">
        <v>7</v>
      </c>
      <c r="D407" s="8">
        <v>1.55</v>
      </c>
      <c r="E407" s="4">
        <v>6</v>
      </c>
      <c r="F407" s="8">
        <v>2.0099999999999998</v>
      </c>
      <c r="G407" s="4">
        <v>1</v>
      </c>
      <c r="H407" s="8">
        <v>0.72</v>
      </c>
      <c r="I407" s="4">
        <v>0</v>
      </c>
    </row>
    <row r="408" spans="1:9" x14ac:dyDescent="0.2">
      <c r="A408" s="2">
        <v>15</v>
      </c>
      <c r="B408" s="1" t="s">
        <v>67</v>
      </c>
      <c r="C408" s="4">
        <v>6</v>
      </c>
      <c r="D408" s="8">
        <v>1.33</v>
      </c>
      <c r="E408" s="4">
        <v>1</v>
      </c>
      <c r="F408" s="8">
        <v>0.34</v>
      </c>
      <c r="G408" s="4">
        <v>5</v>
      </c>
      <c r="H408" s="8">
        <v>3.6</v>
      </c>
      <c r="I408" s="4">
        <v>0</v>
      </c>
    </row>
    <row r="409" spans="1:9" x14ac:dyDescent="0.2">
      <c r="A409" s="2">
        <v>15</v>
      </c>
      <c r="B409" s="1" t="s">
        <v>75</v>
      </c>
      <c r="C409" s="4">
        <v>6</v>
      </c>
      <c r="D409" s="8">
        <v>1.33</v>
      </c>
      <c r="E409" s="4">
        <v>1</v>
      </c>
      <c r="F409" s="8">
        <v>0.34</v>
      </c>
      <c r="G409" s="4">
        <v>5</v>
      </c>
      <c r="H409" s="8">
        <v>3.6</v>
      </c>
      <c r="I409" s="4">
        <v>0</v>
      </c>
    </row>
    <row r="410" spans="1:9" x14ac:dyDescent="0.2">
      <c r="A410" s="2">
        <v>15</v>
      </c>
      <c r="B410" s="1" t="s">
        <v>66</v>
      </c>
      <c r="C410" s="4">
        <v>6</v>
      </c>
      <c r="D410" s="8">
        <v>1.33</v>
      </c>
      <c r="E410" s="4">
        <v>3</v>
      </c>
      <c r="F410" s="8">
        <v>1.01</v>
      </c>
      <c r="G410" s="4">
        <v>2</v>
      </c>
      <c r="H410" s="8">
        <v>1.44</v>
      </c>
      <c r="I410" s="4">
        <v>0</v>
      </c>
    </row>
    <row r="411" spans="1:9" x14ac:dyDescent="0.2">
      <c r="A411" s="2">
        <v>15</v>
      </c>
      <c r="B411" s="1" t="s">
        <v>69</v>
      </c>
      <c r="C411" s="4">
        <v>6</v>
      </c>
      <c r="D411" s="8">
        <v>1.33</v>
      </c>
      <c r="E411" s="4">
        <v>2</v>
      </c>
      <c r="F411" s="8">
        <v>0.67</v>
      </c>
      <c r="G411" s="4">
        <v>4</v>
      </c>
      <c r="H411" s="8">
        <v>2.88</v>
      </c>
      <c r="I411" s="4">
        <v>0</v>
      </c>
    </row>
    <row r="412" spans="1:9" x14ac:dyDescent="0.2">
      <c r="A412" s="2">
        <v>19</v>
      </c>
      <c r="B412" s="1" t="s">
        <v>62</v>
      </c>
      <c r="C412" s="4">
        <v>5</v>
      </c>
      <c r="D412" s="8">
        <v>1.1100000000000001</v>
      </c>
      <c r="E412" s="4">
        <v>2</v>
      </c>
      <c r="F412" s="8">
        <v>0.67</v>
      </c>
      <c r="G412" s="4">
        <v>3</v>
      </c>
      <c r="H412" s="8">
        <v>2.16</v>
      </c>
      <c r="I412" s="4">
        <v>0</v>
      </c>
    </row>
    <row r="413" spans="1:9" x14ac:dyDescent="0.2">
      <c r="A413" s="2">
        <v>19</v>
      </c>
      <c r="B413" s="1" t="s">
        <v>52</v>
      </c>
      <c r="C413" s="4">
        <v>5</v>
      </c>
      <c r="D413" s="8">
        <v>1.1100000000000001</v>
      </c>
      <c r="E413" s="4">
        <v>0</v>
      </c>
      <c r="F413" s="8">
        <v>0</v>
      </c>
      <c r="G413" s="4">
        <v>5</v>
      </c>
      <c r="H413" s="8">
        <v>3.6</v>
      </c>
      <c r="I413" s="4">
        <v>0</v>
      </c>
    </row>
    <row r="414" spans="1:9" x14ac:dyDescent="0.2">
      <c r="A414" s="2">
        <v>19</v>
      </c>
      <c r="B414" s="1" t="s">
        <v>82</v>
      </c>
      <c r="C414" s="4">
        <v>5</v>
      </c>
      <c r="D414" s="8">
        <v>1.1100000000000001</v>
      </c>
      <c r="E414" s="4">
        <v>0</v>
      </c>
      <c r="F414" s="8">
        <v>0</v>
      </c>
      <c r="G414" s="4">
        <v>3</v>
      </c>
      <c r="H414" s="8">
        <v>2.16</v>
      </c>
      <c r="I414" s="4">
        <v>0</v>
      </c>
    </row>
    <row r="415" spans="1:9" x14ac:dyDescent="0.2">
      <c r="A415" s="1"/>
      <c r="C415" s="4"/>
      <c r="D415" s="8"/>
      <c r="E415" s="4"/>
      <c r="F415" s="8"/>
      <c r="G415" s="4"/>
      <c r="H415" s="8"/>
      <c r="I415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E41A3-8CD8-4C3F-8F3D-28B99239FBB0}">
  <sheetPr>
    <pageSetUpPr fitToPage="1"/>
  </sheetPr>
  <dimension ref="A1:I439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87</v>
      </c>
      <c r="B1" s="3" t="s">
        <v>160</v>
      </c>
      <c r="C1" s="7" t="s">
        <v>34</v>
      </c>
      <c r="D1" s="7" t="s">
        <v>35</v>
      </c>
      <c r="E1" s="7" t="s">
        <v>36</v>
      </c>
      <c r="F1" s="7" t="s">
        <v>37</v>
      </c>
      <c r="G1" s="7" t="s">
        <v>38</v>
      </c>
      <c r="H1" s="7" t="s">
        <v>39</v>
      </c>
      <c r="I1" s="7" t="s">
        <v>40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106</v>
      </c>
      <c r="C3" s="4">
        <v>1259</v>
      </c>
      <c r="D3" s="8">
        <v>5.29</v>
      </c>
      <c r="E3" s="4">
        <v>1127</v>
      </c>
      <c r="F3" s="8">
        <v>8.6300000000000008</v>
      </c>
      <c r="G3" s="4">
        <v>132</v>
      </c>
      <c r="H3" s="8">
        <v>1.28</v>
      </c>
      <c r="I3" s="4">
        <v>0</v>
      </c>
    </row>
    <row r="4" spans="1:9" x14ac:dyDescent="0.2">
      <c r="A4" s="2">
        <v>2</v>
      </c>
      <c r="B4" s="1" t="s">
        <v>105</v>
      </c>
      <c r="C4" s="4">
        <v>677</v>
      </c>
      <c r="D4" s="8">
        <v>2.85</v>
      </c>
      <c r="E4" s="4">
        <v>672</v>
      </c>
      <c r="F4" s="8">
        <v>5.15</v>
      </c>
      <c r="G4" s="4">
        <v>5</v>
      </c>
      <c r="H4" s="8">
        <v>0.05</v>
      </c>
      <c r="I4" s="4">
        <v>0</v>
      </c>
    </row>
    <row r="5" spans="1:9" x14ac:dyDescent="0.2">
      <c r="A5" s="2">
        <v>3</v>
      </c>
      <c r="B5" s="1" t="s">
        <v>101</v>
      </c>
      <c r="C5" s="4">
        <v>572</v>
      </c>
      <c r="D5" s="8">
        <v>2.4</v>
      </c>
      <c r="E5" s="4">
        <v>463</v>
      </c>
      <c r="F5" s="8">
        <v>3.55</v>
      </c>
      <c r="G5" s="4">
        <v>107</v>
      </c>
      <c r="H5" s="8">
        <v>1.04</v>
      </c>
      <c r="I5" s="4">
        <v>2</v>
      </c>
    </row>
    <row r="6" spans="1:9" x14ac:dyDescent="0.2">
      <c r="A6" s="2">
        <v>4</v>
      </c>
      <c r="B6" s="1" t="s">
        <v>89</v>
      </c>
      <c r="C6" s="4">
        <v>553</v>
      </c>
      <c r="D6" s="8">
        <v>2.3199999999999998</v>
      </c>
      <c r="E6" s="4">
        <v>90</v>
      </c>
      <c r="F6" s="8">
        <v>0.69</v>
      </c>
      <c r="G6" s="4">
        <v>463</v>
      </c>
      <c r="H6" s="8">
        <v>4.4800000000000004</v>
      </c>
      <c r="I6" s="4">
        <v>0</v>
      </c>
    </row>
    <row r="7" spans="1:9" x14ac:dyDescent="0.2">
      <c r="A7" s="2">
        <v>5</v>
      </c>
      <c r="B7" s="1" t="s">
        <v>93</v>
      </c>
      <c r="C7" s="4">
        <v>485</v>
      </c>
      <c r="D7" s="8">
        <v>2.04</v>
      </c>
      <c r="E7" s="4">
        <v>299</v>
      </c>
      <c r="F7" s="8">
        <v>2.29</v>
      </c>
      <c r="G7" s="4">
        <v>186</v>
      </c>
      <c r="H7" s="8">
        <v>1.8</v>
      </c>
      <c r="I7" s="4">
        <v>0</v>
      </c>
    </row>
    <row r="8" spans="1:9" x14ac:dyDescent="0.2">
      <c r="A8" s="2">
        <v>6</v>
      </c>
      <c r="B8" s="1" t="s">
        <v>103</v>
      </c>
      <c r="C8" s="4">
        <v>480</v>
      </c>
      <c r="D8" s="8">
        <v>2.02</v>
      </c>
      <c r="E8" s="4">
        <v>459</v>
      </c>
      <c r="F8" s="8">
        <v>3.52</v>
      </c>
      <c r="G8" s="4">
        <v>21</v>
      </c>
      <c r="H8" s="8">
        <v>0.2</v>
      </c>
      <c r="I8" s="4">
        <v>0</v>
      </c>
    </row>
    <row r="9" spans="1:9" x14ac:dyDescent="0.2">
      <c r="A9" s="2">
        <v>7</v>
      </c>
      <c r="B9" s="1" t="s">
        <v>108</v>
      </c>
      <c r="C9" s="4">
        <v>475</v>
      </c>
      <c r="D9" s="8">
        <v>2</v>
      </c>
      <c r="E9" s="4">
        <v>456</v>
      </c>
      <c r="F9" s="8">
        <v>3.49</v>
      </c>
      <c r="G9" s="4">
        <v>19</v>
      </c>
      <c r="H9" s="8">
        <v>0.18</v>
      </c>
      <c r="I9" s="4">
        <v>0</v>
      </c>
    </row>
    <row r="10" spans="1:9" x14ac:dyDescent="0.2">
      <c r="A10" s="2">
        <v>8</v>
      </c>
      <c r="B10" s="1" t="s">
        <v>104</v>
      </c>
      <c r="C10" s="4">
        <v>458</v>
      </c>
      <c r="D10" s="8">
        <v>1.93</v>
      </c>
      <c r="E10" s="4">
        <v>425</v>
      </c>
      <c r="F10" s="8">
        <v>3.26</v>
      </c>
      <c r="G10" s="4">
        <v>32</v>
      </c>
      <c r="H10" s="8">
        <v>0.31</v>
      </c>
      <c r="I10" s="4">
        <v>1</v>
      </c>
    </row>
    <row r="11" spans="1:9" x14ac:dyDescent="0.2">
      <c r="A11" s="2">
        <v>9</v>
      </c>
      <c r="B11" s="1" t="s">
        <v>107</v>
      </c>
      <c r="C11" s="4">
        <v>413</v>
      </c>
      <c r="D11" s="8">
        <v>1.74</v>
      </c>
      <c r="E11" s="4">
        <v>343</v>
      </c>
      <c r="F11" s="8">
        <v>2.63</v>
      </c>
      <c r="G11" s="4">
        <v>70</v>
      </c>
      <c r="H11" s="8">
        <v>0.68</v>
      </c>
      <c r="I11" s="4">
        <v>0</v>
      </c>
    </row>
    <row r="12" spans="1:9" x14ac:dyDescent="0.2">
      <c r="A12" s="2">
        <v>10</v>
      </c>
      <c r="B12" s="1" t="s">
        <v>94</v>
      </c>
      <c r="C12" s="4">
        <v>410</v>
      </c>
      <c r="D12" s="8">
        <v>1.72</v>
      </c>
      <c r="E12" s="4">
        <v>277</v>
      </c>
      <c r="F12" s="8">
        <v>2.12</v>
      </c>
      <c r="G12" s="4">
        <v>132</v>
      </c>
      <c r="H12" s="8">
        <v>1.28</v>
      </c>
      <c r="I12" s="4">
        <v>1</v>
      </c>
    </row>
    <row r="13" spans="1:9" x14ac:dyDescent="0.2">
      <c r="A13" s="2">
        <v>11</v>
      </c>
      <c r="B13" s="1" t="s">
        <v>90</v>
      </c>
      <c r="C13" s="4">
        <v>401</v>
      </c>
      <c r="D13" s="8">
        <v>1.69</v>
      </c>
      <c r="E13" s="4">
        <v>193</v>
      </c>
      <c r="F13" s="8">
        <v>1.48</v>
      </c>
      <c r="G13" s="4">
        <v>208</v>
      </c>
      <c r="H13" s="8">
        <v>2.0099999999999998</v>
      </c>
      <c r="I13" s="4">
        <v>0</v>
      </c>
    </row>
    <row r="14" spans="1:9" x14ac:dyDescent="0.2">
      <c r="A14" s="2">
        <v>12</v>
      </c>
      <c r="B14" s="1" t="s">
        <v>98</v>
      </c>
      <c r="C14" s="4">
        <v>387</v>
      </c>
      <c r="D14" s="8">
        <v>1.63</v>
      </c>
      <c r="E14" s="4">
        <v>140</v>
      </c>
      <c r="F14" s="8">
        <v>1.07</v>
      </c>
      <c r="G14" s="4">
        <v>244</v>
      </c>
      <c r="H14" s="8">
        <v>2.36</v>
      </c>
      <c r="I14" s="4">
        <v>0</v>
      </c>
    </row>
    <row r="15" spans="1:9" x14ac:dyDescent="0.2">
      <c r="A15" s="2">
        <v>13</v>
      </c>
      <c r="B15" s="1" t="s">
        <v>91</v>
      </c>
      <c r="C15" s="4">
        <v>386</v>
      </c>
      <c r="D15" s="8">
        <v>1.62</v>
      </c>
      <c r="E15" s="4">
        <v>146</v>
      </c>
      <c r="F15" s="8">
        <v>1.1200000000000001</v>
      </c>
      <c r="G15" s="4">
        <v>240</v>
      </c>
      <c r="H15" s="8">
        <v>2.3199999999999998</v>
      </c>
      <c r="I15" s="4">
        <v>0</v>
      </c>
    </row>
    <row r="16" spans="1:9" x14ac:dyDescent="0.2">
      <c r="A16" s="2">
        <v>14</v>
      </c>
      <c r="B16" s="1" t="s">
        <v>97</v>
      </c>
      <c r="C16" s="4">
        <v>382</v>
      </c>
      <c r="D16" s="8">
        <v>1.61</v>
      </c>
      <c r="E16" s="4">
        <v>263</v>
      </c>
      <c r="F16" s="8">
        <v>2.0099999999999998</v>
      </c>
      <c r="G16" s="4">
        <v>119</v>
      </c>
      <c r="H16" s="8">
        <v>1.1499999999999999</v>
      </c>
      <c r="I16" s="4">
        <v>0</v>
      </c>
    </row>
    <row r="17" spans="1:9" x14ac:dyDescent="0.2">
      <c r="A17" s="2">
        <v>15</v>
      </c>
      <c r="B17" s="1" t="s">
        <v>92</v>
      </c>
      <c r="C17" s="4">
        <v>351</v>
      </c>
      <c r="D17" s="8">
        <v>1.48</v>
      </c>
      <c r="E17" s="4">
        <v>130</v>
      </c>
      <c r="F17" s="8">
        <v>1</v>
      </c>
      <c r="G17" s="4">
        <v>221</v>
      </c>
      <c r="H17" s="8">
        <v>2.14</v>
      </c>
      <c r="I17" s="4">
        <v>0</v>
      </c>
    </row>
    <row r="18" spans="1:9" x14ac:dyDescent="0.2">
      <c r="A18" s="2">
        <v>16</v>
      </c>
      <c r="B18" s="1" t="s">
        <v>100</v>
      </c>
      <c r="C18" s="4">
        <v>345</v>
      </c>
      <c r="D18" s="8">
        <v>1.45</v>
      </c>
      <c r="E18" s="4">
        <v>298</v>
      </c>
      <c r="F18" s="8">
        <v>2.2799999999999998</v>
      </c>
      <c r="G18" s="4">
        <v>46</v>
      </c>
      <c r="H18" s="8">
        <v>0.45</v>
      </c>
      <c r="I18" s="4">
        <v>1</v>
      </c>
    </row>
    <row r="19" spans="1:9" x14ac:dyDescent="0.2">
      <c r="A19" s="2">
        <v>17</v>
      </c>
      <c r="B19" s="1" t="s">
        <v>95</v>
      </c>
      <c r="C19" s="4">
        <v>342</v>
      </c>
      <c r="D19" s="8">
        <v>1.44</v>
      </c>
      <c r="E19" s="4">
        <v>163</v>
      </c>
      <c r="F19" s="8">
        <v>1.25</v>
      </c>
      <c r="G19" s="4">
        <v>179</v>
      </c>
      <c r="H19" s="8">
        <v>1.73</v>
      </c>
      <c r="I19" s="4">
        <v>0</v>
      </c>
    </row>
    <row r="20" spans="1:9" x14ac:dyDescent="0.2">
      <c r="A20" s="2">
        <v>18</v>
      </c>
      <c r="B20" s="1" t="s">
        <v>99</v>
      </c>
      <c r="C20" s="4">
        <v>338</v>
      </c>
      <c r="D20" s="8">
        <v>1.42</v>
      </c>
      <c r="E20" s="4">
        <v>152</v>
      </c>
      <c r="F20" s="8">
        <v>1.1599999999999999</v>
      </c>
      <c r="G20" s="4">
        <v>181</v>
      </c>
      <c r="H20" s="8">
        <v>1.75</v>
      </c>
      <c r="I20" s="4">
        <v>0</v>
      </c>
    </row>
    <row r="21" spans="1:9" x14ac:dyDescent="0.2">
      <c r="A21" s="2">
        <v>19</v>
      </c>
      <c r="B21" s="1" t="s">
        <v>96</v>
      </c>
      <c r="C21" s="4">
        <v>336</v>
      </c>
      <c r="D21" s="8">
        <v>1.41</v>
      </c>
      <c r="E21" s="4">
        <v>178</v>
      </c>
      <c r="F21" s="8">
        <v>1.36</v>
      </c>
      <c r="G21" s="4">
        <v>158</v>
      </c>
      <c r="H21" s="8">
        <v>1.53</v>
      </c>
      <c r="I21" s="4">
        <v>0</v>
      </c>
    </row>
    <row r="22" spans="1:9" x14ac:dyDescent="0.2">
      <c r="A22" s="2">
        <v>20</v>
      </c>
      <c r="B22" s="1" t="s">
        <v>102</v>
      </c>
      <c r="C22" s="4">
        <v>335</v>
      </c>
      <c r="D22" s="8">
        <v>1.41</v>
      </c>
      <c r="E22" s="4">
        <v>315</v>
      </c>
      <c r="F22" s="8">
        <v>2.41</v>
      </c>
      <c r="G22" s="4">
        <v>20</v>
      </c>
      <c r="H22" s="8">
        <v>0.19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106</v>
      </c>
      <c r="C25" s="4">
        <v>468</v>
      </c>
      <c r="D25" s="8">
        <v>5.41</v>
      </c>
      <c r="E25" s="4">
        <v>398</v>
      </c>
      <c r="F25" s="8">
        <v>9.3800000000000008</v>
      </c>
      <c r="G25" s="4">
        <v>70</v>
      </c>
      <c r="H25" s="8">
        <v>1.61</v>
      </c>
      <c r="I25" s="4">
        <v>0</v>
      </c>
    </row>
    <row r="26" spans="1:9" x14ac:dyDescent="0.2">
      <c r="A26" s="2">
        <v>2</v>
      </c>
      <c r="B26" s="1" t="s">
        <v>101</v>
      </c>
      <c r="C26" s="4">
        <v>244</v>
      </c>
      <c r="D26" s="8">
        <v>2.82</v>
      </c>
      <c r="E26" s="4">
        <v>201</v>
      </c>
      <c r="F26" s="8">
        <v>4.74</v>
      </c>
      <c r="G26" s="4">
        <v>43</v>
      </c>
      <c r="H26" s="8">
        <v>0.99</v>
      </c>
      <c r="I26" s="4">
        <v>0</v>
      </c>
    </row>
    <row r="27" spans="1:9" x14ac:dyDescent="0.2">
      <c r="A27" s="2">
        <v>3</v>
      </c>
      <c r="B27" s="1" t="s">
        <v>103</v>
      </c>
      <c r="C27" s="4">
        <v>231</v>
      </c>
      <c r="D27" s="8">
        <v>2.67</v>
      </c>
      <c r="E27" s="4">
        <v>214</v>
      </c>
      <c r="F27" s="8">
        <v>5.04</v>
      </c>
      <c r="G27" s="4">
        <v>17</v>
      </c>
      <c r="H27" s="8">
        <v>0.39</v>
      </c>
      <c r="I27" s="4">
        <v>0</v>
      </c>
    </row>
    <row r="28" spans="1:9" x14ac:dyDescent="0.2">
      <c r="A28" s="2">
        <v>4</v>
      </c>
      <c r="B28" s="1" t="s">
        <v>105</v>
      </c>
      <c r="C28" s="4">
        <v>221</v>
      </c>
      <c r="D28" s="8">
        <v>2.5499999999999998</v>
      </c>
      <c r="E28" s="4">
        <v>220</v>
      </c>
      <c r="F28" s="8">
        <v>5.19</v>
      </c>
      <c r="G28" s="4">
        <v>1</v>
      </c>
      <c r="H28" s="8">
        <v>0.02</v>
      </c>
      <c r="I28" s="4">
        <v>0</v>
      </c>
    </row>
    <row r="29" spans="1:9" x14ac:dyDescent="0.2">
      <c r="A29" s="2">
        <v>5</v>
      </c>
      <c r="B29" s="1" t="s">
        <v>108</v>
      </c>
      <c r="C29" s="4">
        <v>190</v>
      </c>
      <c r="D29" s="8">
        <v>2.19</v>
      </c>
      <c r="E29" s="4">
        <v>178</v>
      </c>
      <c r="F29" s="8">
        <v>4.2</v>
      </c>
      <c r="G29" s="4">
        <v>12</v>
      </c>
      <c r="H29" s="8">
        <v>0.28000000000000003</v>
      </c>
      <c r="I29" s="4">
        <v>0</v>
      </c>
    </row>
    <row r="30" spans="1:9" x14ac:dyDescent="0.2">
      <c r="A30" s="2">
        <v>6</v>
      </c>
      <c r="B30" s="1" t="s">
        <v>104</v>
      </c>
      <c r="C30" s="4">
        <v>185</v>
      </c>
      <c r="D30" s="8">
        <v>2.14</v>
      </c>
      <c r="E30" s="4">
        <v>174</v>
      </c>
      <c r="F30" s="8">
        <v>4.0999999999999996</v>
      </c>
      <c r="G30" s="4">
        <v>11</v>
      </c>
      <c r="H30" s="8">
        <v>0.25</v>
      </c>
      <c r="I30" s="4">
        <v>0</v>
      </c>
    </row>
    <row r="31" spans="1:9" x14ac:dyDescent="0.2">
      <c r="A31" s="2">
        <v>7</v>
      </c>
      <c r="B31" s="1" t="s">
        <v>98</v>
      </c>
      <c r="C31" s="4">
        <v>179</v>
      </c>
      <c r="D31" s="8">
        <v>2.0699999999999998</v>
      </c>
      <c r="E31" s="4">
        <v>50</v>
      </c>
      <c r="F31" s="8">
        <v>1.18</v>
      </c>
      <c r="G31" s="4">
        <v>129</v>
      </c>
      <c r="H31" s="8">
        <v>2.96</v>
      </c>
      <c r="I31" s="4">
        <v>0</v>
      </c>
    </row>
    <row r="32" spans="1:9" x14ac:dyDescent="0.2">
      <c r="A32" s="2">
        <v>8</v>
      </c>
      <c r="B32" s="1" t="s">
        <v>99</v>
      </c>
      <c r="C32" s="4">
        <v>176</v>
      </c>
      <c r="D32" s="8">
        <v>2.0299999999999998</v>
      </c>
      <c r="E32" s="4">
        <v>74</v>
      </c>
      <c r="F32" s="8">
        <v>1.74</v>
      </c>
      <c r="G32" s="4">
        <v>101</v>
      </c>
      <c r="H32" s="8">
        <v>2.3199999999999998</v>
      </c>
      <c r="I32" s="4">
        <v>0</v>
      </c>
    </row>
    <row r="33" spans="1:9" x14ac:dyDescent="0.2">
      <c r="A33" s="2">
        <v>9</v>
      </c>
      <c r="B33" s="1" t="s">
        <v>107</v>
      </c>
      <c r="C33" s="4">
        <v>156</v>
      </c>
      <c r="D33" s="8">
        <v>1.8</v>
      </c>
      <c r="E33" s="4">
        <v>123</v>
      </c>
      <c r="F33" s="8">
        <v>2.9</v>
      </c>
      <c r="G33" s="4">
        <v>33</v>
      </c>
      <c r="H33" s="8">
        <v>0.76</v>
      </c>
      <c r="I33" s="4">
        <v>0</v>
      </c>
    </row>
    <row r="34" spans="1:9" x14ac:dyDescent="0.2">
      <c r="A34" s="2">
        <v>10</v>
      </c>
      <c r="B34" s="1" t="s">
        <v>110</v>
      </c>
      <c r="C34" s="4">
        <v>150</v>
      </c>
      <c r="D34" s="8">
        <v>1.73</v>
      </c>
      <c r="E34" s="4">
        <v>66</v>
      </c>
      <c r="F34" s="8">
        <v>1.56</v>
      </c>
      <c r="G34" s="4">
        <v>84</v>
      </c>
      <c r="H34" s="8">
        <v>1.93</v>
      </c>
      <c r="I34" s="4">
        <v>0</v>
      </c>
    </row>
    <row r="35" spans="1:9" x14ac:dyDescent="0.2">
      <c r="A35" s="2">
        <v>11</v>
      </c>
      <c r="B35" s="1" t="s">
        <v>97</v>
      </c>
      <c r="C35" s="4">
        <v>143</v>
      </c>
      <c r="D35" s="8">
        <v>1.65</v>
      </c>
      <c r="E35" s="4">
        <v>84</v>
      </c>
      <c r="F35" s="8">
        <v>1.98</v>
      </c>
      <c r="G35" s="4">
        <v>59</v>
      </c>
      <c r="H35" s="8">
        <v>1.35</v>
      </c>
      <c r="I35" s="4">
        <v>0</v>
      </c>
    </row>
    <row r="36" spans="1:9" x14ac:dyDescent="0.2">
      <c r="A36" s="2">
        <v>12</v>
      </c>
      <c r="B36" s="1" t="s">
        <v>89</v>
      </c>
      <c r="C36" s="4">
        <v>139</v>
      </c>
      <c r="D36" s="8">
        <v>1.61</v>
      </c>
      <c r="E36" s="4">
        <v>16</v>
      </c>
      <c r="F36" s="8">
        <v>0.38</v>
      </c>
      <c r="G36" s="4">
        <v>123</v>
      </c>
      <c r="H36" s="8">
        <v>2.82</v>
      </c>
      <c r="I36" s="4">
        <v>0</v>
      </c>
    </row>
    <row r="37" spans="1:9" x14ac:dyDescent="0.2">
      <c r="A37" s="2">
        <v>13</v>
      </c>
      <c r="B37" s="1" t="s">
        <v>96</v>
      </c>
      <c r="C37" s="4">
        <v>137</v>
      </c>
      <c r="D37" s="8">
        <v>1.58</v>
      </c>
      <c r="E37" s="4">
        <v>72</v>
      </c>
      <c r="F37" s="8">
        <v>1.7</v>
      </c>
      <c r="G37" s="4">
        <v>65</v>
      </c>
      <c r="H37" s="8">
        <v>1.49</v>
      </c>
      <c r="I37" s="4">
        <v>0</v>
      </c>
    </row>
    <row r="38" spans="1:9" x14ac:dyDescent="0.2">
      <c r="A38" s="2">
        <v>14</v>
      </c>
      <c r="B38" s="1" t="s">
        <v>95</v>
      </c>
      <c r="C38" s="4">
        <v>130</v>
      </c>
      <c r="D38" s="8">
        <v>1.5</v>
      </c>
      <c r="E38" s="4">
        <v>53</v>
      </c>
      <c r="F38" s="8">
        <v>1.25</v>
      </c>
      <c r="G38" s="4">
        <v>77</v>
      </c>
      <c r="H38" s="8">
        <v>1.77</v>
      </c>
      <c r="I38" s="4">
        <v>0</v>
      </c>
    </row>
    <row r="39" spans="1:9" x14ac:dyDescent="0.2">
      <c r="A39" s="2">
        <v>15</v>
      </c>
      <c r="B39" s="1" t="s">
        <v>111</v>
      </c>
      <c r="C39" s="4">
        <v>124</v>
      </c>
      <c r="D39" s="8">
        <v>1.43</v>
      </c>
      <c r="E39" s="4">
        <v>67</v>
      </c>
      <c r="F39" s="8">
        <v>1.58</v>
      </c>
      <c r="G39" s="4">
        <v>57</v>
      </c>
      <c r="H39" s="8">
        <v>1.31</v>
      </c>
      <c r="I39" s="4">
        <v>0</v>
      </c>
    </row>
    <row r="40" spans="1:9" x14ac:dyDescent="0.2">
      <c r="A40" s="2">
        <v>16</v>
      </c>
      <c r="B40" s="1" t="s">
        <v>91</v>
      </c>
      <c r="C40" s="4">
        <v>123</v>
      </c>
      <c r="D40" s="8">
        <v>1.42</v>
      </c>
      <c r="E40" s="4">
        <v>39</v>
      </c>
      <c r="F40" s="8">
        <v>0.92</v>
      </c>
      <c r="G40" s="4">
        <v>84</v>
      </c>
      <c r="H40" s="8">
        <v>1.93</v>
      </c>
      <c r="I40" s="4">
        <v>0</v>
      </c>
    </row>
    <row r="41" spans="1:9" x14ac:dyDescent="0.2">
      <c r="A41" s="2">
        <v>17</v>
      </c>
      <c r="B41" s="1" t="s">
        <v>94</v>
      </c>
      <c r="C41" s="4">
        <v>121</v>
      </c>
      <c r="D41" s="8">
        <v>1.4</v>
      </c>
      <c r="E41" s="4">
        <v>79</v>
      </c>
      <c r="F41" s="8">
        <v>1.86</v>
      </c>
      <c r="G41" s="4">
        <v>42</v>
      </c>
      <c r="H41" s="8">
        <v>0.96</v>
      </c>
      <c r="I41" s="4">
        <v>0</v>
      </c>
    </row>
    <row r="42" spans="1:9" x14ac:dyDescent="0.2">
      <c r="A42" s="2">
        <v>18</v>
      </c>
      <c r="B42" s="1" t="s">
        <v>102</v>
      </c>
      <c r="C42" s="4">
        <v>115</v>
      </c>
      <c r="D42" s="8">
        <v>1.33</v>
      </c>
      <c r="E42" s="4">
        <v>108</v>
      </c>
      <c r="F42" s="8">
        <v>2.5499999999999998</v>
      </c>
      <c r="G42" s="4">
        <v>7</v>
      </c>
      <c r="H42" s="8">
        <v>0.16</v>
      </c>
      <c r="I42" s="4">
        <v>0</v>
      </c>
    </row>
    <row r="43" spans="1:9" x14ac:dyDescent="0.2">
      <c r="A43" s="2">
        <v>19</v>
      </c>
      <c r="B43" s="1" t="s">
        <v>109</v>
      </c>
      <c r="C43" s="4">
        <v>111</v>
      </c>
      <c r="D43" s="8">
        <v>1.28</v>
      </c>
      <c r="E43" s="4">
        <v>16</v>
      </c>
      <c r="F43" s="8">
        <v>0.38</v>
      </c>
      <c r="G43" s="4">
        <v>95</v>
      </c>
      <c r="H43" s="8">
        <v>2.1800000000000002</v>
      </c>
      <c r="I43" s="4">
        <v>0</v>
      </c>
    </row>
    <row r="44" spans="1:9" x14ac:dyDescent="0.2">
      <c r="A44" s="2">
        <v>20</v>
      </c>
      <c r="B44" s="1" t="s">
        <v>92</v>
      </c>
      <c r="C44" s="4">
        <v>106</v>
      </c>
      <c r="D44" s="8">
        <v>1.22</v>
      </c>
      <c r="E44" s="4">
        <v>30</v>
      </c>
      <c r="F44" s="8">
        <v>0.71</v>
      </c>
      <c r="G44" s="4">
        <v>76</v>
      </c>
      <c r="H44" s="8">
        <v>1.74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106</v>
      </c>
      <c r="C47" s="4">
        <v>97</v>
      </c>
      <c r="D47" s="8">
        <v>5.42</v>
      </c>
      <c r="E47" s="4">
        <v>81</v>
      </c>
      <c r="F47" s="8">
        <v>9.51</v>
      </c>
      <c r="G47" s="4">
        <v>16</v>
      </c>
      <c r="H47" s="8">
        <v>1.75</v>
      </c>
      <c r="I47" s="4">
        <v>0</v>
      </c>
    </row>
    <row r="48" spans="1:9" x14ac:dyDescent="0.2">
      <c r="A48" s="2">
        <v>2</v>
      </c>
      <c r="B48" s="1" t="s">
        <v>101</v>
      </c>
      <c r="C48" s="4">
        <v>56</v>
      </c>
      <c r="D48" s="8">
        <v>3.13</v>
      </c>
      <c r="E48" s="4">
        <v>43</v>
      </c>
      <c r="F48" s="8">
        <v>5.05</v>
      </c>
      <c r="G48" s="4">
        <v>13</v>
      </c>
      <c r="H48" s="8">
        <v>1.43</v>
      </c>
      <c r="I48" s="4">
        <v>0</v>
      </c>
    </row>
    <row r="49" spans="1:9" x14ac:dyDescent="0.2">
      <c r="A49" s="2">
        <v>3</v>
      </c>
      <c r="B49" s="1" t="s">
        <v>105</v>
      </c>
      <c r="C49" s="4">
        <v>53</v>
      </c>
      <c r="D49" s="8">
        <v>2.96</v>
      </c>
      <c r="E49" s="4">
        <v>51</v>
      </c>
      <c r="F49" s="8">
        <v>5.99</v>
      </c>
      <c r="G49" s="4">
        <v>2</v>
      </c>
      <c r="H49" s="8">
        <v>0.22</v>
      </c>
      <c r="I49" s="4">
        <v>0</v>
      </c>
    </row>
    <row r="50" spans="1:9" x14ac:dyDescent="0.2">
      <c r="A50" s="2">
        <v>4</v>
      </c>
      <c r="B50" s="1" t="s">
        <v>91</v>
      </c>
      <c r="C50" s="4">
        <v>51</v>
      </c>
      <c r="D50" s="8">
        <v>2.85</v>
      </c>
      <c r="E50" s="4">
        <v>11</v>
      </c>
      <c r="F50" s="8">
        <v>1.29</v>
      </c>
      <c r="G50" s="4">
        <v>40</v>
      </c>
      <c r="H50" s="8">
        <v>4.3899999999999997</v>
      </c>
      <c r="I50" s="4">
        <v>0</v>
      </c>
    </row>
    <row r="51" spans="1:9" x14ac:dyDescent="0.2">
      <c r="A51" s="2">
        <v>4</v>
      </c>
      <c r="B51" s="1" t="s">
        <v>103</v>
      </c>
      <c r="C51" s="4">
        <v>51</v>
      </c>
      <c r="D51" s="8">
        <v>2.85</v>
      </c>
      <c r="E51" s="4">
        <v>48</v>
      </c>
      <c r="F51" s="8">
        <v>5.63</v>
      </c>
      <c r="G51" s="4">
        <v>3</v>
      </c>
      <c r="H51" s="8">
        <v>0.33</v>
      </c>
      <c r="I51" s="4">
        <v>0</v>
      </c>
    </row>
    <row r="52" spans="1:9" x14ac:dyDescent="0.2">
      <c r="A52" s="2">
        <v>6</v>
      </c>
      <c r="B52" s="1" t="s">
        <v>102</v>
      </c>
      <c r="C52" s="4">
        <v>50</v>
      </c>
      <c r="D52" s="8">
        <v>2.79</v>
      </c>
      <c r="E52" s="4">
        <v>45</v>
      </c>
      <c r="F52" s="8">
        <v>5.28</v>
      </c>
      <c r="G52" s="4">
        <v>5</v>
      </c>
      <c r="H52" s="8">
        <v>0.55000000000000004</v>
      </c>
      <c r="I52" s="4">
        <v>0</v>
      </c>
    </row>
    <row r="53" spans="1:9" x14ac:dyDescent="0.2">
      <c r="A53" s="2">
        <v>7</v>
      </c>
      <c r="B53" s="1" t="s">
        <v>92</v>
      </c>
      <c r="C53" s="4">
        <v>41</v>
      </c>
      <c r="D53" s="8">
        <v>2.29</v>
      </c>
      <c r="E53" s="4">
        <v>5</v>
      </c>
      <c r="F53" s="8">
        <v>0.59</v>
      </c>
      <c r="G53" s="4">
        <v>36</v>
      </c>
      <c r="H53" s="8">
        <v>3.95</v>
      </c>
      <c r="I53" s="4">
        <v>0</v>
      </c>
    </row>
    <row r="54" spans="1:9" x14ac:dyDescent="0.2">
      <c r="A54" s="2">
        <v>8</v>
      </c>
      <c r="B54" s="1" t="s">
        <v>90</v>
      </c>
      <c r="C54" s="4">
        <v>39</v>
      </c>
      <c r="D54" s="8">
        <v>2.1800000000000002</v>
      </c>
      <c r="E54" s="4">
        <v>19</v>
      </c>
      <c r="F54" s="8">
        <v>2.23</v>
      </c>
      <c r="G54" s="4">
        <v>20</v>
      </c>
      <c r="H54" s="8">
        <v>2.19</v>
      </c>
      <c r="I54" s="4">
        <v>0</v>
      </c>
    </row>
    <row r="55" spans="1:9" x14ac:dyDescent="0.2">
      <c r="A55" s="2">
        <v>8</v>
      </c>
      <c r="B55" s="1" t="s">
        <v>97</v>
      </c>
      <c r="C55" s="4">
        <v>39</v>
      </c>
      <c r="D55" s="8">
        <v>2.1800000000000002</v>
      </c>
      <c r="E55" s="4">
        <v>28</v>
      </c>
      <c r="F55" s="8">
        <v>3.29</v>
      </c>
      <c r="G55" s="4">
        <v>11</v>
      </c>
      <c r="H55" s="8">
        <v>1.21</v>
      </c>
      <c r="I55" s="4">
        <v>0</v>
      </c>
    </row>
    <row r="56" spans="1:9" x14ac:dyDescent="0.2">
      <c r="A56" s="2">
        <v>8</v>
      </c>
      <c r="B56" s="1" t="s">
        <v>100</v>
      </c>
      <c r="C56" s="4">
        <v>39</v>
      </c>
      <c r="D56" s="8">
        <v>2.1800000000000002</v>
      </c>
      <c r="E56" s="4">
        <v>31</v>
      </c>
      <c r="F56" s="8">
        <v>3.64</v>
      </c>
      <c r="G56" s="4">
        <v>8</v>
      </c>
      <c r="H56" s="8">
        <v>0.88</v>
      </c>
      <c r="I56" s="4">
        <v>0</v>
      </c>
    </row>
    <row r="57" spans="1:9" x14ac:dyDescent="0.2">
      <c r="A57" s="2">
        <v>11</v>
      </c>
      <c r="B57" s="1" t="s">
        <v>94</v>
      </c>
      <c r="C57" s="4">
        <v>38</v>
      </c>
      <c r="D57" s="8">
        <v>2.12</v>
      </c>
      <c r="E57" s="4">
        <v>16</v>
      </c>
      <c r="F57" s="8">
        <v>1.88</v>
      </c>
      <c r="G57" s="4">
        <v>22</v>
      </c>
      <c r="H57" s="8">
        <v>2.41</v>
      </c>
      <c r="I57" s="4">
        <v>0</v>
      </c>
    </row>
    <row r="58" spans="1:9" x14ac:dyDescent="0.2">
      <c r="A58" s="2">
        <v>11</v>
      </c>
      <c r="B58" s="1" t="s">
        <v>108</v>
      </c>
      <c r="C58" s="4">
        <v>38</v>
      </c>
      <c r="D58" s="8">
        <v>2.12</v>
      </c>
      <c r="E58" s="4">
        <v>38</v>
      </c>
      <c r="F58" s="8">
        <v>4.46</v>
      </c>
      <c r="G58" s="4">
        <v>0</v>
      </c>
      <c r="H58" s="8">
        <v>0</v>
      </c>
      <c r="I58" s="4">
        <v>0</v>
      </c>
    </row>
    <row r="59" spans="1:9" x14ac:dyDescent="0.2">
      <c r="A59" s="2">
        <v>13</v>
      </c>
      <c r="B59" s="1" t="s">
        <v>89</v>
      </c>
      <c r="C59" s="4">
        <v>36</v>
      </c>
      <c r="D59" s="8">
        <v>2.0099999999999998</v>
      </c>
      <c r="E59" s="4">
        <v>2</v>
      </c>
      <c r="F59" s="8">
        <v>0.23</v>
      </c>
      <c r="G59" s="4">
        <v>34</v>
      </c>
      <c r="H59" s="8">
        <v>3.73</v>
      </c>
      <c r="I59" s="4">
        <v>0</v>
      </c>
    </row>
    <row r="60" spans="1:9" x14ac:dyDescent="0.2">
      <c r="A60" s="2">
        <v>13</v>
      </c>
      <c r="B60" s="1" t="s">
        <v>104</v>
      </c>
      <c r="C60" s="4">
        <v>36</v>
      </c>
      <c r="D60" s="8">
        <v>2.0099999999999998</v>
      </c>
      <c r="E60" s="4">
        <v>33</v>
      </c>
      <c r="F60" s="8">
        <v>3.87</v>
      </c>
      <c r="G60" s="4">
        <v>3</v>
      </c>
      <c r="H60" s="8">
        <v>0.33</v>
      </c>
      <c r="I60" s="4">
        <v>0</v>
      </c>
    </row>
    <row r="61" spans="1:9" x14ac:dyDescent="0.2">
      <c r="A61" s="2">
        <v>15</v>
      </c>
      <c r="B61" s="1" t="s">
        <v>109</v>
      </c>
      <c r="C61" s="4">
        <v>31</v>
      </c>
      <c r="D61" s="8">
        <v>1.73</v>
      </c>
      <c r="E61" s="4">
        <v>3</v>
      </c>
      <c r="F61" s="8">
        <v>0.35</v>
      </c>
      <c r="G61" s="4">
        <v>28</v>
      </c>
      <c r="H61" s="8">
        <v>3.07</v>
      </c>
      <c r="I61" s="4">
        <v>0</v>
      </c>
    </row>
    <row r="62" spans="1:9" x14ac:dyDescent="0.2">
      <c r="A62" s="2">
        <v>16</v>
      </c>
      <c r="B62" s="1" t="s">
        <v>95</v>
      </c>
      <c r="C62" s="4">
        <v>26</v>
      </c>
      <c r="D62" s="8">
        <v>1.45</v>
      </c>
      <c r="E62" s="4">
        <v>11</v>
      </c>
      <c r="F62" s="8">
        <v>1.29</v>
      </c>
      <c r="G62" s="4">
        <v>15</v>
      </c>
      <c r="H62" s="8">
        <v>1.64</v>
      </c>
      <c r="I62" s="4">
        <v>0</v>
      </c>
    </row>
    <row r="63" spans="1:9" x14ac:dyDescent="0.2">
      <c r="A63" s="2">
        <v>17</v>
      </c>
      <c r="B63" s="1" t="s">
        <v>112</v>
      </c>
      <c r="C63" s="4">
        <v>25</v>
      </c>
      <c r="D63" s="8">
        <v>1.4</v>
      </c>
      <c r="E63" s="4">
        <v>0</v>
      </c>
      <c r="F63" s="8">
        <v>0</v>
      </c>
      <c r="G63" s="4">
        <v>25</v>
      </c>
      <c r="H63" s="8">
        <v>2.74</v>
      </c>
      <c r="I63" s="4">
        <v>0</v>
      </c>
    </row>
    <row r="64" spans="1:9" x14ac:dyDescent="0.2">
      <c r="A64" s="2">
        <v>17</v>
      </c>
      <c r="B64" s="1" t="s">
        <v>98</v>
      </c>
      <c r="C64" s="4">
        <v>25</v>
      </c>
      <c r="D64" s="8">
        <v>1.4</v>
      </c>
      <c r="E64" s="4">
        <v>9</v>
      </c>
      <c r="F64" s="8">
        <v>1.06</v>
      </c>
      <c r="G64" s="4">
        <v>16</v>
      </c>
      <c r="H64" s="8">
        <v>1.75</v>
      </c>
      <c r="I64" s="4">
        <v>0</v>
      </c>
    </row>
    <row r="65" spans="1:9" x14ac:dyDescent="0.2">
      <c r="A65" s="2">
        <v>19</v>
      </c>
      <c r="B65" s="1" t="s">
        <v>99</v>
      </c>
      <c r="C65" s="4">
        <v>24</v>
      </c>
      <c r="D65" s="8">
        <v>1.34</v>
      </c>
      <c r="E65" s="4">
        <v>7</v>
      </c>
      <c r="F65" s="8">
        <v>0.82</v>
      </c>
      <c r="G65" s="4">
        <v>16</v>
      </c>
      <c r="H65" s="8">
        <v>1.75</v>
      </c>
      <c r="I65" s="4">
        <v>0</v>
      </c>
    </row>
    <row r="66" spans="1:9" x14ac:dyDescent="0.2">
      <c r="A66" s="2">
        <v>20</v>
      </c>
      <c r="B66" s="1" t="s">
        <v>113</v>
      </c>
      <c r="C66" s="4">
        <v>23</v>
      </c>
      <c r="D66" s="8">
        <v>1.28</v>
      </c>
      <c r="E66" s="4">
        <v>11</v>
      </c>
      <c r="F66" s="8">
        <v>1.29</v>
      </c>
      <c r="G66" s="4">
        <v>12</v>
      </c>
      <c r="H66" s="8">
        <v>1.32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106</v>
      </c>
      <c r="C69" s="4">
        <v>54</v>
      </c>
      <c r="D69" s="8">
        <v>5.0599999999999996</v>
      </c>
      <c r="E69" s="4">
        <v>50</v>
      </c>
      <c r="F69" s="8">
        <v>7.62</v>
      </c>
      <c r="G69" s="4">
        <v>4</v>
      </c>
      <c r="H69" s="8">
        <v>1.07</v>
      </c>
      <c r="I69" s="4">
        <v>0</v>
      </c>
    </row>
    <row r="70" spans="1:9" x14ac:dyDescent="0.2">
      <c r="A70" s="2">
        <v>2</v>
      </c>
      <c r="B70" s="1" t="s">
        <v>103</v>
      </c>
      <c r="C70" s="4">
        <v>32</v>
      </c>
      <c r="D70" s="8">
        <v>3</v>
      </c>
      <c r="E70" s="4">
        <v>32</v>
      </c>
      <c r="F70" s="8">
        <v>4.88</v>
      </c>
      <c r="G70" s="4">
        <v>0</v>
      </c>
      <c r="H70" s="8">
        <v>0</v>
      </c>
      <c r="I70" s="4">
        <v>0</v>
      </c>
    </row>
    <row r="71" spans="1:9" x14ac:dyDescent="0.2">
      <c r="A71" s="2">
        <v>3</v>
      </c>
      <c r="B71" s="1" t="s">
        <v>100</v>
      </c>
      <c r="C71" s="4">
        <v>30</v>
      </c>
      <c r="D71" s="8">
        <v>2.81</v>
      </c>
      <c r="E71" s="4">
        <v>27</v>
      </c>
      <c r="F71" s="8">
        <v>4.12</v>
      </c>
      <c r="G71" s="4">
        <v>3</v>
      </c>
      <c r="H71" s="8">
        <v>0.8</v>
      </c>
      <c r="I71" s="4">
        <v>0</v>
      </c>
    </row>
    <row r="72" spans="1:9" x14ac:dyDescent="0.2">
      <c r="A72" s="2">
        <v>4</v>
      </c>
      <c r="B72" s="1" t="s">
        <v>105</v>
      </c>
      <c r="C72" s="4">
        <v>28</v>
      </c>
      <c r="D72" s="8">
        <v>2.62</v>
      </c>
      <c r="E72" s="4">
        <v>27</v>
      </c>
      <c r="F72" s="8">
        <v>4.12</v>
      </c>
      <c r="G72" s="4">
        <v>1</v>
      </c>
      <c r="H72" s="8">
        <v>0.27</v>
      </c>
      <c r="I72" s="4">
        <v>0</v>
      </c>
    </row>
    <row r="73" spans="1:9" x14ac:dyDescent="0.2">
      <c r="A73" s="2">
        <v>5</v>
      </c>
      <c r="B73" s="1" t="s">
        <v>89</v>
      </c>
      <c r="C73" s="4">
        <v>27</v>
      </c>
      <c r="D73" s="8">
        <v>2.5299999999999998</v>
      </c>
      <c r="E73" s="4">
        <v>5</v>
      </c>
      <c r="F73" s="8">
        <v>0.76</v>
      </c>
      <c r="G73" s="4">
        <v>22</v>
      </c>
      <c r="H73" s="8">
        <v>5.87</v>
      </c>
      <c r="I73" s="4">
        <v>0</v>
      </c>
    </row>
    <row r="74" spans="1:9" x14ac:dyDescent="0.2">
      <c r="A74" s="2">
        <v>6</v>
      </c>
      <c r="B74" s="1" t="s">
        <v>90</v>
      </c>
      <c r="C74" s="4">
        <v>25</v>
      </c>
      <c r="D74" s="8">
        <v>2.34</v>
      </c>
      <c r="E74" s="4">
        <v>18</v>
      </c>
      <c r="F74" s="8">
        <v>2.74</v>
      </c>
      <c r="G74" s="4">
        <v>7</v>
      </c>
      <c r="H74" s="8">
        <v>1.87</v>
      </c>
      <c r="I74" s="4">
        <v>0</v>
      </c>
    </row>
    <row r="75" spans="1:9" x14ac:dyDescent="0.2">
      <c r="A75" s="2">
        <v>7</v>
      </c>
      <c r="B75" s="1" t="s">
        <v>108</v>
      </c>
      <c r="C75" s="4">
        <v>24</v>
      </c>
      <c r="D75" s="8">
        <v>2.25</v>
      </c>
      <c r="E75" s="4">
        <v>23</v>
      </c>
      <c r="F75" s="8">
        <v>3.51</v>
      </c>
      <c r="G75" s="4">
        <v>1</v>
      </c>
      <c r="H75" s="8">
        <v>0.27</v>
      </c>
      <c r="I75" s="4">
        <v>0</v>
      </c>
    </row>
    <row r="76" spans="1:9" x14ac:dyDescent="0.2">
      <c r="A76" s="2">
        <v>8</v>
      </c>
      <c r="B76" s="1" t="s">
        <v>92</v>
      </c>
      <c r="C76" s="4">
        <v>23</v>
      </c>
      <c r="D76" s="8">
        <v>2.16</v>
      </c>
      <c r="E76" s="4">
        <v>15</v>
      </c>
      <c r="F76" s="8">
        <v>2.29</v>
      </c>
      <c r="G76" s="4">
        <v>8</v>
      </c>
      <c r="H76" s="8">
        <v>2.13</v>
      </c>
      <c r="I76" s="4">
        <v>0</v>
      </c>
    </row>
    <row r="77" spans="1:9" x14ac:dyDescent="0.2">
      <c r="A77" s="2">
        <v>8</v>
      </c>
      <c r="B77" s="1" t="s">
        <v>101</v>
      </c>
      <c r="C77" s="4">
        <v>23</v>
      </c>
      <c r="D77" s="8">
        <v>2.16</v>
      </c>
      <c r="E77" s="4">
        <v>20</v>
      </c>
      <c r="F77" s="8">
        <v>3.05</v>
      </c>
      <c r="G77" s="4">
        <v>3</v>
      </c>
      <c r="H77" s="8">
        <v>0.8</v>
      </c>
      <c r="I77" s="4">
        <v>0</v>
      </c>
    </row>
    <row r="78" spans="1:9" x14ac:dyDescent="0.2">
      <c r="A78" s="2">
        <v>8</v>
      </c>
      <c r="B78" s="1" t="s">
        <v>107</v>
      </c>
      <c r="C78" s="4">
        <v>23</v>
      </c>
      <c r="D78" s="8">
        <v>2.16</v>
      </c>
      <c r="E78" s="4">
        <v>21</v>
      </c>
      <c r="F78" s="8">
        <v>3.2</v>
      </c>
      <c r="G78" s="4">
        <v>2</v>
      </c>
      <c r="H78" s="8">
        <v>0.53</v>
      </c>
      <c r="I78" s="4">
        <v>0</v>
      </c>
    </row>
    <row r="79" spans="1:9" x14ac:dyDescent="0.2">
      <c r="A79" s="2">
        <v>11</v>
      </c>
      <c r="B79" s="1" t="s">
        <v>94</v>
      </c>
      <c r="C79" s="4">
        <v>22</v>
      </c>
      <c r="D79" s="8">
        <v>2.06</v>
      </c>
      <c r="E79" s="4">
        <v>15</v>
      </c>
      <c r="F79" s="8">
        <v>2.29</v>
      </c>
      <c r="G79" s="4">
        <v>7</v>
      </c>
      <c r="H79" s="8">
        <v>1.87</v>
      </c>
      <c r="I79" s="4">
        <v>0</v>
      </c>
    </row>
    <row r="80" spans="1:9" x14ac:dyDescent="0.2">
      <c r="A80" s="2">
        <v>11</v>
      </c>
      <c r="B80" s="1" t="s">
        <v>97</v>
      </c>
      <c r="C80" s="4">
        <v>22</v>
      </c>
      <c r="D80" s="8">
        <v>2.06</v>
      </c>
      <c r="E80" s="4">
        <v>19</v>
      </c>
      <c r="F80" s="8">
        <v>2.9</v>
      </c>
      <c r="G80" s="4">
        <v>3</v>
      </c>
      <c r="H80" s="8">
        <v>0.8</v>
      </c>
      <c r="I80" s="4">
        <v>0</v>
      </c>
    </row>
    <row r="81" spans="1:9" x14ac:dyDescent="0.2">
      <c r="A81" s="2">
        <v>11</v>
      </c>
      <c r="B81" s="1" t="s">
        <v>98</v>
      </c>
      <c r="C81" s="4">
        <v>22</v>
      </c>
      <c r="D81" s="8">
        <v>2.06</v>
      </c>
      <c r="E81" s="4">
        <v>15</v>
      </c>
      <c r="F81" s="8">
        <v>2.29</v>
      </c>
      <c r="G81" s="4">
        <v>7</v>
      </c>
      <c r="H81" s="8">
        <v>1.87</v>
      </c>
      <c r="I81" s="4">
        <v>0</v>
      </c>
    </row>
    <row r="82" spans="1:9" x14ac:dyDescent="0.2">
      <c r="A82" s="2">
        <v>14</v>
      </c>
      <c r="B82" s="1" t="s">
        <v>109</v>
      </c>
      <c r="C82" s="4">
        <v>18</v>
      </c>
      <c r="D82" s="8">
        <v>1.69</v>
      </c>
      <c r="E82" s="4">
        <v>5</v>
      </c>
      <c r="F82" s="8">
        <v>0.76</v>
      </c>
      <c r="G82" s="4">
        <v>13</v>
      </c>
      <c r="H82" s="8">
        <v>3.47</v>
      </c>
      <c r="I82" s="4">
        <v>0</v>
      </c>
    </row>
    <row r="83" spans="1:9" x14ac:dyDescent="0.2">
      <c r="A83" s="2">
        <v>14</v>
      </c>
      <c r="B83" s="1" t="s">
        <v>104</v>
      </c>
      <c r="C83" s="4">
        <v>18</v>
      </c>
      <c r="D83" s="8">
        <v>1.69</v>
      </c>
      <c r="E83" s="4">
        <v>17</v>
      </c>
      <c r="F83" s="8">
        <v>2.59</v>
      </c>
      <c r="G83" s="4">
        <v>1</v>
      </c>
      <c r="H83" s="8">
        <v>0.27</v>
      </c>
      <c r="I83" s="4">
        <v>0</v>
      </c>
    </row>
    <row r="84" spans="1:9" x14ac:dyDescent="0.2">
      <c r="A84" s="2">
        <v>16</v>
      </c>
      <c r="B84" s="1" t="s">
        <v>91</v>
      </c>
      <c r="C84" s="4">
        <v>17</v>
      </c>
      <c r="D84" s="8">
        <v>1.59</v>
      </c>
      <c r="E84" s="4">
        <v>8</v>
      </c>
      <c r="F84" s="8">
        <v>1.22</v>
      </c>
      <c r="G84" s="4">
        <v>9</v>
      </c>
      <c r="H84" s="8">
        <v>2.4</v>
      </c>
      <c r="I84" s="4">
        <v>0</v>
      </c>
    </row>
    <row r="85" spans="1:9" x14ac:dyDescent="0.2">
      <c r="A85" s="2">
        <v>16</v>
      </c>
      <c r="B85" s="1" t="s">
        <v>102</v>
      </c>
      <c r="C85" s="4">
        <v>17</v>
      </c>
      <c r="D85" s="8">
        <v>1.59</v>
      </c>
      <c r="E85" s="4">
        <v>17</v>
      </c>
      <c r="F85" s="8">
        <v>2.59</v>
      </c>
      <c r="G85" s="4">
        <v>0</v>
      </c>
      <c r="H85" s="8">
        <v>0</v>
      </c>
      <c r="I85" s="4">
        <v>0</v>
      </c>
    </row>
    <row r="86" spans="1:9" x14ac:dyDescent="0.2">
      <c r="A86" s="2">
        <v>18</v>
      </c>
      <c r="B86" s="1" t="s">
        <v>115</v>
      </c>
      <c r="C86" s="4">
        <v>16</v>
      </c>
      <c r="D86" s="8">
        <v>1.5</v>
      </c>
      <c r="E86" s="4">
        <v>2</v>
      </c>
      <c r="F86" s="8">
        <v>0.3</v>
      </c>
      <c r="G86" s="4">
        <v>14</v>
      </c>
      <c r="H86" s="8">
        <v>3.73</v>
      </c>
      <c r="I86" s="4">
        <v>0</v>
      </c>
    </row>
    <row r="87" spans="1:9" x14ac:dyDescent="0.2">
      <c r="A87" s="2">
        <v>19</v>
      </c>
      <c r="B87" s="1" t="s">
        <v>114</v>
      </c>
      <c r="C87" s="4">
        <v>15</v>
      </c>
      <c r="D87" s="8">
        <v>1.41</v>
      </c>
      <c r="E87" s="4">
        <v>8</v>
      </c>
      <c r="F87" s="8">
        <v>1.22</v>
      </c>
      <c r="G87" s="4">
        <v>7</v>
      </c>
      <c r="H87" s="8">
        <v>1.87</v>
      </c>
      <c r="I87" s="4">
        <v>0</v>
      </c>
    </row>
    <row r="88" spans="1:9" x14ac:dyDescent="0.2">
      <c r="A88" s="2">
        <v>19</v>
      </c>
      <c r="B88" s="1" t="s">
        <v>116</v>
      </c>
      <c r="C88" s="4">
        <v>15</v>
      </c>
      <c r="D88" s="8">
        <v>1.41</v>
      </c>
      <c r="E88" s="4">
        <v>13</v>
      </c>
      <c r="F88" s="8">
        <v>1.98</v>
      </c>
      <c r="G88" s="4">
        <v>2</v>
      </c>
      <c r="H88" s="8">
        <v>0.53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106</v>
      </c>
      <c r="C91" s="4">
        <v>65</v>
      </c>
      <c r="D91" s="8">
        <v>5.77</v>
      </c>
      <c r="E91" s="4">
        <v>62</v>
      </c>
      <c r="F91" s="8">
        <v>9.01</v>
      </c>
      <c r="G91" s="4">
        <v>3</v>
      </c>
      <c r="H91" s="8">
        <v>0.73</v>
      </c>
      <c r="I91" s="4">
        <v>0</v>
      </c>
    </row>
    <row r="92" spans="1:9" x14ac:dyDescent="0.2">
      <c r="A92" s="2">
        <v>2</v>
      </c>
      <c r="B92" s="1" t="s">
        <v>89</v>
      </c>
      <c r="C92" s="4">
        <v>51</v>
      </c>
      <c r="D92" s="8">
        <v>4.53</v>
      </c>
      <c r="E92" s="4">
        <v>6</v>
      </c>
      <c r="F92" s="8">
        <v>0.87</v>
      </c>
      <c r="G92" s="4">
        <v>45</v>
      </c>
      <c r="H92" s="8">
        <v>10.92</v>
      </c>
      <c r="I92" s="4">
        <v>0</v>
      </c>
    </row>
    <row r="93" spans="1:9" x14ac:dyDescent="0.2">
      <c r="A93" s="2">
        <v>3</v>
      </c>
      <c r="B93" s="1" t="s">
        <v>105</v>
      </c>
      <c r="C93" s="4">
        <v>39</v>
      </c>
      <c r="D93" s="8">
        <v>3.46</v>
      </c>
      <c r="E93" s="4">
        <v>39</v>
      </c>
      <c r="F93" s="8">
        <v>5.67</v>
      </c>
      <c r="G93" s="4">
        <v>0</v>
      </c>
      <c r="H93" s="8">
        <v>0</v>
      </c>
      <c r="I93" s="4">
        <v>0</v>
      </c>
    </row>
    <row r="94" spans="1:9" x14ac:dyDescent="0.2">
      <c r="A94" s="2">
        <v>4</v>
      </c>
      <c r="B94" s="1" t="s">
        <v>103</v>
      </c>
      <c r="C94" s="4">
        <v>32</v>
      </c>
      <c r="D94" s="8">
        <v>2.84</v>
      </c>
      <c r="E94" s="4">
        <v>32</v>
      </c>
      <c r="F94" s="8">
        <v>4.6500000000000004</v>
      </c>
      <c r="G94" s="4">
        <v>0</v>
      </c>
      <c r="H94" s="8">
        <v>0</v>
      </c>
      <c r="I94" s="4">
        <v>0</v>
      </c>
    </row>
    <row r="95" spans="1:9" x14ac:dyDescent="0.2">
      <c r="A95" s="2">
        <v>5</v>
      </c>
      <c r="B95" s="1" t="s">
        <v>104</v>
      </c>
      <c r="C95" s="4">
        <v>31</v>
      </c>
      <c r="D95" s="8">
        <v>2.75</v>
      </c>
      <c r="E95" s="4">
        <v>31</v>
      </c>
      <c r="F95" s="8">
        <v>4.51</v>
      </c>
      <c r="G95" s="4">
        <v>0</v>
      </c>
      <c r="H95" s="8">
        <v>0</v>
      </c>
      <c r="I95" s="4">
        <v>0</v>
      </c>
    </row>
    <row r="96" spans="1:9" x14ac:dyDescent="0.2">
      <c r="A96" s="2">
        <v>6</v>
      </c>
      <c r="B96" s="1" t="s">
        <v>119</v>
      </c>
      <c r="C96" s="4">
        <v>28</v>
      </c>
      <c r="D96" s="8">
        <v>2.48</v>
      </c>
      <c r="E96" s="4">
        <v>15</v>
      </c>
      <c r="F96" s="8">
        <v>2.1800000000000002</v>
      </c>
      <c r="G96" s="4">
        <v>13</v>
      </c>
      <c r="H96" s="8">
        <v>3.16</v>
      </c>
      <c r="I96" s="4">
        <v>0</v>
      </c>
    </row>
    <row r="97" spans="1:9" x14ac:dyDescent="0.2">
      <c r="A97" s="2">
        <v>7</v>
      </c>
      <c r="B97" s="1" t="s">
        <v>90</v>
      </c>
      <c r="C97" s="4">
        <v>26</v>
      </c>
      <c r="D97" s="8">
        <v>2.31</v>
      </c>
      <c r="E97" s="4">
        <v>11</v>
      </c>
      <c r="F97" s="8">
        <v>1.6</v>
      </c>
      <c r="G97" s="4">
        <v>15</v>
      </c>
      <c r="H97" s="8">
        <v>3.64</v>
      </c>
      <c r="I97" s="4">
        <v>0</v>
      </c>
    </row>
    <row r="98" spans="1:9" x14ac:dyDescent="0.2">
      <c r="A98" s="2">
        <v>7</v>
      </c>
      <c r="B98" s="1" t="s">
        <v>101</v>
      </c>
      <c r="C98" s="4">
        <v>26</v>
      </c>
      <c r="D98" s="8">
        <v>2.31</v>
      </c>
      <c r="E98" s="4">
        <v>22</v>
      </c>
      <c r="F98" s="8">
        <v>3.2</v>
      </c>
      <c r="G98" s="4">
        <v>4</v>
      </c>
      <c r="H98" s="8">
        <v>0.97</v>
      </c>
      <c r="I98" s="4">
        <v>0</v>
      </c>
    </row>
    <row r="99" spans="1:9" x14ac:dyDescent="0.2">
      <c r="A99" s="2">
        <v>9</v>
      </c>
      <c r="B99" s="1" t="s">
        <v>108</v>
      </c>
      <c r="C99" s="4">
        <v>25</v>
      </c>
      <c r="D99" s="8">
        <v>2.2200000000000002</v>
      </c>
      <c r="E99" s="4">
        <v>24</v>
      </c>
      <c r="F99" s="8">
        <v>3.49</v>
      </c>
      <c r="G99" s="4">
        <v>1</v>
      </c>
      <c r="H99" s="8">
        <v>0.24</v>
      </c>
      <c r="I99" s="4">
        <v>0</v>
      </c>
    </row>
    <row r="100" spans="1:9" x14ac:dyDescent="0.2">
      <c r="A100" s="2">
        <v>10</v>
      </c>
      <c r="B100" s="1" t="s">
        <v>118</v>
      </c>
      <c r="C100" s="4">
        <v>24</v>
      </c>
      <c r="D100" s="8">
        <v>2.13</v>
      </c>
      <c r="E100" s="4">
        <v>15</v>
      </c>
      <c r="F100" s="8">
        <v>2.1800000000000002</v>
      </c>
      <c r="G100" s="4">
        <v>9</v>
      </c>
      <c r="H100" s="8">
        <v>2.1800000000000002</v>
      </c>
      <c r="I100" s="4">
        <v>0</v>
      </c>
    </row>
    <row r="101" spans="1:9" x14ac:dyDescent="0.2">
      <c r="A101" s="2">
        <v>11</v>
      </c>
      <c r="B101" s="1" t="s">
        <v>110</v>
      </c>
      <c r="C101" s="4">
        <v>23</v>
      </c>
      <c r="D101" s="8">
        <v>2.04</v>
      </c>
      <c r="E101" s="4">
        <v>18</v>
      </c>
      <c r="F101" s="8">
        <v>2.62</v>
      </c>
      <c r="G101" s="4">
        <v>5</v>
      </c>
      <c r="H101" s="8">
        <v>1.21</v>
      </c>
      <c r="I101" s="4">
        <v>0</v>
      </c>
    </row>
    <row r="102" spans="1:9" x14ac:dyDescent="0.2">
      <c r="A102" s="2">
        <v>12</v>
      </c>
      <c r="B102" s="1" t="s">
        <v>94</v>
      </c>
      <c r="C102" s="4">
        <v>22</v>
      </c>
      <c r="D102" s="8">
        <v>1.95</v>
      </c>
      <c r="E102" s="4">
        <v>18</v>
      </c>
      <c r="F102" s="8">
        <v>2.62</v>
      </c>
      <c r="G102" s="4">
        <v>4</v>
      </c>
      <c r="H102" s="8">
        <v>0.97</v>
      </c>
      <c r="I102" s="4">
        <v>0</v>
      </c>
    </row>
    <row r="103" spans="1:9" x14ac:dyDescent="0.2">
      <c r="A103" s="2">
        <v>13</v>
      </c>
      <c r="B103" s="1" t="s">
        <v>113</v>
      </c>
      <c r="C103" s="4">
        <v>21</v>
      </c>
      <c r="D103" s="8">
        <v>1.86</v>
      </c>
      <c r="E103" s="4">
        <v>19</v>
      </c>
      <c r="F103" s="8">
        <v>2.76</v>
      </c>
      <c r="G103" s="4">
        <v>2</v>
      </c>
      <c r="H103" s="8">
        <v>0.49</v>
      </c>
      <c r="I103" s="4">
        <v>0</v>
      </c>
    </row>
    <row r="104" spans="1:9" x14ac:dyDescent="0.2">
      <c r="A104" s="2">
        <v>13</v>
      </c>
      <c r="B104" s="1" t="s">
        <v>121</v>
      </c>
      <c r="C104" s="4">
        <v>21</v>
      </c>
      <c r="D104" s="8">
        <v>1.86</v>
      </c>
      <c r="E104" s="4">
        <v>8</v>
      </c>
      <c r="F104" s="8">
        <v>1.1599999999999999</v>
      </c>
      <c r="G104" s="4">
        <v>13</v>
      </c>
      <c r="H104" s="8">
        <v>3.16</v>
      </c>
      <c r="I104" s="4">
        <v>0</v>
      </c>
    </row>
    <row r="105" spans="1:9" x14ac:dyDescent="0.2">
      <c r="A105" s="2">
        <v>13</v>
      </c>
      <c r="B105" s="1" t="s">
        <v>111</v>
      </c>
      <c r="C105" s="4">
        <v>21</v>
      </c>
      <c r="D105" s="8">
        <v>1.86</v>
      </c>
      <c r="E105" s="4">
        <v>15</v>
      </c>
      <c r="F105" s="8">
        <v>2.1800000000000002</v>
      </c>
      <c r="G105" s="4">
        <v>6</v>
      </c>
      <c r="H105" s="8">
        <v>1.46</v>
      </c>
      <c r="I105" s="4">
        <v>0</v>
      </c>
    </row>
    <row r="106" spans="1:9" x14ac:dyDescent="0.2">
      <c r="A106" s="2">
        <v>16</v>
      </c>
      <c r="B106" s="1" t="s">
        <v>117</v>
      </c>
      <c r="C106" s="4">
        <v>20</v>
      </c>
      <c r="D106" s="8">
        <v>1.77</v>
      </c>
      <c r="E106" s="4">
        <v>18</v>
      </c>
      <c r="F106" s="8">
        <v>2.62</v>
      </c>
      <c r="G106" s="4">
        <v>2</v>
      </c>
      <c r="H106" s="8">
        <v>0.49</v>
      </c>
      <c r="I106" s="4">
        <v>0</v>
      </c>
    </row>
    <row r="107" spans="1:9" x14ac:dyDescent="0.2">
      <c r="A107" s="2">
        <v>17</v>
      </c>
      <c r="B107" s="1" t="s">
        <v>95</v>
      </c>
      <c r="C107" s="4">
        <v>19</v>
      </c>
      <c r="D107" s="8">
        <v>1.69</v>
      </c>
      <c r="E107" s="4">
        <v>12</v>
      </c>
      <c r="F107" s="8">
        <v>1.74</v>
      </c>
      <c r="G107" s="4">
        <v>7</v>
      </c>
      <c r="H107" s="8">
        <v>1.7</v>
      </c>
      <c r="I107" s="4">
        <v>0</v>
      </c>
    </row>
    <row r="108" spans="1:9" x14ac:dyDescent="0.2">
      <c r="A108" s="2">
        <v>18</v>
      </c>
      <c r="B108" s="1" t="s">
        <v>120</v>
      </c>
      <c r="C108" s="4">
        <v>18</v>
      </c>
      <c r="D108" s="8">
        <v>1.6</v>
      </c>
      <c r="E108" s="4">
        <v>14</v>
      </c>
      <c r="F108" s="8">
        <v>2.0299999999999998</v>
      </c>
      <c r="G108" s="4">
        <v>4</v>
      </c>
      <c r="H108" s="8">
        <v>0.97</v>
      </c>
      <c r="I108" s="4">
        <v>0</v>
      </c>
    </row>
    <row r="109" spans="1:9" x14ac:dyDescent="0.2">
      <c r="A109" s="2">
        <v>18</v>
      </c>
      <c r="B109" s="1" t="s">
        <v>102</v>
      </c>
      <c r="C109" s="4">
        <v>18</v>
      </c>
      <c r="D109" s="8">
        <v>1.6</v>
      </c>
      <c r="E109" s="4">
        <v>18</v>
      </c>
      <c r="F109" s="8">
        <v>2.62</v>
      </c>
      <c r="G109" s="4">
        <v>0</v>
      </c>
      <c r="H109" s="8">
        <v>0</v>
      </c>
      <c r="I109" s="4">
        <v>0</v>
      </c>
    </row>
    <row r="110" spans="1:9" x14ac:dyDescent="0.2">
      <c r="A110" s="2">
        <v>20</v>
      </c>
      <c r="B110" s="1" t="s">
        <v>97</v>
      </c>
      <c r="C110" s="4">
        <v>16</v>
      </c>
      <c r="D110" s="8">
        <v>1.42</v>
      </c>
      <c r="E110" s="4">
        <v>12</v>
      </c>
      <c r="F110" s="8">
        <v>1.74</v>
      </c>
      <c r="G110" s="4">
        <v>4</v>
      </c>
      <c r="H110" s="8">
        <v>0.97</v>
      </c>
      <c r="I110" s="4">
        <v>0</v>
      </c>
    </row>
    <row r="111" spans="1:9" x14ac:dyDescent="0.2">
      <c r="A111" s="2">
        <v>20</v>
      </c>
      <c r="B111" s="1" t="s">
        <v>122</v>
      </c>
      <c r="C111" s="4">
        <v>16</v>
      </c>
      <c r="D111" s="8">
        <v>1.42</v>
      </c>
      <c r="E111" s="4">
        <v>0</v>
      </c>
      <c r="F111" s="8">
        <v>0</v>
      </c>
      <c r="G111" s="4">
        <v>0</v>
      </c>
      <c r="H111" s="8">
        <v>0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106</v>
      </c>
      <c r="C114" s="4">
        <v>47</v>
      </c>
      <c r="D114" s="8">
        <v>6.34</v>
      </c>
      <c r="E114" s="4">
        <v>47</v>
      </c>
      <c r="F114" s="8">
        <v>10.06</v>
      </c>
      <c r="G114" s="4">
        <v>0</v>
      </c>
      <c r="H114" s="8">
        <v>0</v>
      </c>
      <c r="I114" s="4">
        <v>0</v>
      </c>
    </row>
    <row r="115" spans="1:9" x14ac:dyDescent="0.2">
      <c r="A115" s="2">
        <v>2</v>
      </c>
      <c r="B115" s="1" t="s">
        <v>89</v>
      </c>
      <c r="C115" s="4">
        <v>34</v>
      </c>
      <c r="D115" s="8">
        <v>4.59</v>
      </c>
      <c r="E115" s="4">
        <v>8</v>
      </c>
      <c r="F115" s="8">
        <v>1.71</v>
      </c>
      <c r="G115" s="4">
        <v>26</v>
      </c>
      <c r="H115" s="8">
        <v>10.66</v>
      </c>
      <c r="I115" s="4">
        <v>0</v>
      </c>
    </row>
    <row r="116" spans="1:9" x14ac:dyDescent="0.2">
      <c r="A116" s="2">
        <v>3</v>
      </c>
      <c r="B116" s="1" t="s">
        <v>105</v>
      </c>
      <c r="C116" s="4">
        <v>28</v>
      </c>
      <c r="D116" s="8">
        <v>3.78</v>
      </c>
      <c r="E116" s="4">
        <v>28</v>
      </c>
      <c r="F116" s="8">
        <v>6</v>
      </c>
      <c r="G116" s="4">
        <v>0</v>
      </c>
      <c r="H116" s="8">
        <v>0</v>
      </c>
      <c r="I116" s="4">
        <v>0</v>
      </c>
    </row>
    <row r="117" spans="1:9" x14ac:dyDescent="0.2">
      <c r="A117" s="2">
        <v>4</v>
      </c>
      <c r="B117" s="1" t="s">
        <v>113</v>
      </c>
      <c r="C117" s="4">
        <v>17</v>
      </c>
      <c r="D117" s="8">
        <v>2.29</v>
      </c>
      <c r="E117" s="4">
        <v>12</v>
      </c>
      <c r="F117" s="8">
        <v>2.57</v>
      </c>
      <c r="G117" s="4">
        <v>5</v>
      </c>
      <c r="H117" s="8">
        <v>2.0499999999999998</v>
      </c>
      <c r="I117" s="4">
        <v>0</v>
      </c>
    </row>
    <row r="118" spans="1:9" x14ac:dyDescent="0.2">
      <c r="A118" s="2">
        <v>5</v>
      </c>
      <c r="B118" s="1" t="s">
        <v>91</v>
      </c>
      <c r="C118" s="4">
        <v>15</v>
      </c>
      <c r="D118" s="8">
        <v>2.02</v>
      </c>
      <c r="E118" s="4">
        <v>5</v>
      </c>
      <c r="F118" s="8">
        <v>1.07</v>
      </c>
      <c r="G118" s="4">
        <v>10</v>
      </c>
      <c r="H118" s="8">
        <v>4.0999999999999996</v>
      </c>
      <c r="I118" s="4">
        <v>0</v>
      </c>
    </row>
    <row r="119" spans="1:9" x14ac:dyDescent="0.2">
      <c r="A119" s="2">
        <v>5</v>
      </c>
      <c r="B119" s="1" t="s">
        <v>103</v>
      </c>
      <c r="C119" s="4">
        <v>15</v>
      </c>
      <c r="D119" s="8">
        <v>2.02</v>
      </c>
      <c r="E119" s="4">
        <v>15</v>
      </c>
      <c r="F119" s="8">
        <v>3.21</v>
      </c>
      <c r="G119" s="4">
        <v>0</v>
      </c>
      <c r="H119" s="8">
        <v>0</v>
      </c>
      <c r="I119" s="4">
        <v>0</v>
      </c>
    </row>
    <row r="120" spans="1:9" x14ac:dyDescent="0.2">
      <c r="A120" s="2">
        <v>7</v>
      </c>
      <c r="B120" s="1" t="s">
        <v>95</v>
      </c>
      <c r="C120" s="4">
        <v>14</v>
      </c>
      <c r="D120" s="8">
        <v>1.89</v>
      </c>
      <c r="E120" s="4">
        <v>10</v>
      </c>
      <c r="F120" s="8">
        <v>2.14</v>
      </c>
      <c r="G120" s="4">
        <v>4</v>
      </c>
      <c r="H120" s="8">
        <v>1.64</v>
      </c>
      <c r="I120" s="4">
        <v>0</v>
      </c>
    </row>
    <row r="121" spans="1:9" x14ac:dyDescent="0.2">
      <c r="A121" s="2">
        <v>7</v>
      </c>
      <c r="B121" s="1" t="s">
        <v>126</v>
      </c>
      <c r="C121" s="4">
        <v>14</v>
      </c>
      <c r="D121" s="8">
        <v>1.89</v>
      </c>
      <c r="E121" s="4">
        <v>12</v>
      </c>
      <c r="F121" s="8">
        <v>2.57</v>
      </c>
      <c r="G121" s="4">
        <v>2</v>
      </c>
      <c r="H121" s="8">
        <v>0.82</v>
      </c>
      <c r="I121" s="4">
        <v>0</v>
      </c>
    </row>
    <row r="122" spans="1:9" x14ac:dyDescent="0.2">
      <c r="A122" s="2">
        <v>9</v>
      </c>
      <c r="B122" s="1" t="s">
        <v>92</v>
      </c>
      <c r="C122" s="4">
        <v>13</v>
      </c>
      <c r="D122" s="8">
        <v>1.75</v>
      </c>
      <c r="E122" s="4">
        <v>6</v>
      </c>
      <c r="F122" s="8">
        <v>1.28</v>
      </c>
      <c r="G122" s="4">
        <v>7</v>
      </c>
      <c r="H122" s="8">
        <v>2.87</v>
      </c>
      <c r="I122" s="4">
        <v>0</v>
      </c>
    </row>
    <row r="123" spans="1:9" x14ac:dyDescent="0.2">
      <c r="A123" s="2">
        <v>9</v>
      </c>
      <c r="B123" s="1" t="s">
        <v>123</v>
      </c>
      <c r="C123" s="4">
        <v>13</v>
      </c>
      <c r="D123" s="8">
        <v>1.75</v>
      </c>
      <c r="E123" s="4">
        <v>4</v>
      </c>
      <c r="F123" s="8">
        <v>0.86</v>
      </c>
      <c r="G123" s="4">
        <v>9</v>
      </c>
      <c r="H123" s="8">
        <v>3.69</v>
      </c>
      <c r="I123" s="4">
        <v>0</v>
      </c>
    </row>
    <row r="124" spans="1:9" x14ac:dyDescent="0.2">
      <c r="A124" s="2">
        <v>9</v>
      </c>
      <c r="B124" s="1" t="s">
        <v>104</v>
      </c>
      <c r="C124" s="4">
        <v>13</v>
      </c>
      <c r="D124" s="8">
        <v>1.75</v>
      </c>
      <c r="E124" s="4">
        <v>12</v>
      </c>
      <c r="F124" s="8">
        <v>2.57</v>
      </c>
      <c r="G124" s="4">
        <v>1</v>
      </c>
      <c r="H124" s="8">
        <v>0.41</v>
      </c>
      <c r="I124" s="4">
        <v>0</v>
      </c>
    </row>
    <row r="125" spans="1:9" x14ac:dyDescent="0.2">
      <c r="A125" s="2">
        <v>12</v>
      </c>
      <c r="B125" s="1" t="s">
        <v>114</v>
      </c>
      <c r="C125" s="4">
        <v>12</v>
      </c>
      <c r="D125" s="8">
        <v>1.62</v>
      </c>
      <c r="E125" s="4">
        <v>10</v>
      </c>
      <c r="F125" s="8">
        <v>2.14</v>
      </c>
      <c r="G125" s="4">
        <v>2</v>
      </c>
      <c r="H125" s="8">
        <v>0.82</v>
      </c>
      <c r="I125" s="4">
        <v>0</v>
      </c>
    </row>
    <row r="126" spans="1:9" x14ac:dyDescent="0.2">
      <c r="A126" s="2">
        <v>12</v>
      </c>
      <c r="B126" s="1" t="s">
        <v>96</v>
      </c>
      <c r="C126" s="4">
        <v>12</v>
      </c>
      <c r="D126" s="8">
        <v>1.62</v>
      </c>
      <c r="E126" s="4">
        <v>9</v>
      </c>
      <c r="F126" s="8">
        <v>1.93</v>
      </c>
      <c r="G126" s="4">
        <v>3</v>
      </c>
      <c r="H126" s="8">
        <v>1.23</v>
      </c>
      <c r="I126" s="4">
        <v>0</v>
      </c>
    </row>
    <row r="127" spans="1:9" x14ac:dyDescent="0.2">
      <c r="A127" s="2">
        <v>12</v>
      </c>
      <c r="B127" s="1" t="s">
        <v>107</v>
      </c>
      <c r="C127" s="4">
        <v>12</v>
      </c>
      <c r="D127" s="8">
        <v>1.62</v>
      </c>
      <c r="E127" s="4">
        <v>10</v>
      </c>
      <c r="F127" s="8">
        <v>2.14</v>
      </c>
      <c r="G127" s="4">
        <v>2</v>
      </c>
      <c r="H127" s="8">
        <v>0.82</v>
      </c>
      <c r="I127" s="4">
        <v>0</v>
      </c>
    </row>
    <row r="128" spans="1:9" x14ac:dyDescent="0.2">
      <c r="A128" s="2">
        <v>15</v>
      </c>
      <c r="B128" s="1" t="s">
        <v>90</v>
      </c>
      <c r="C128" s="4">
        <v>11</v>
      </c>
      <c r="D128" s="8">
        <v>1.48</v>
      </c>
      <c r="E128" s="4">
        <v>6</v>
      </c>
      <c r="F128" s="8">
        <v>1.28</v>
      </c>
      <c r="G128" s="4">
        <v>5</v>
      </c>
      <c r="H128" s="8">
        <v>2.0499999999999998</v>
      </c>
      <c r="I128" s="4">
        <v>0</v>
      </c>
    </row>
    <row r="129" spans="1:9" x14ac:dyDescent="0.2">
      <c r="A129" s="2">
        <v>15</v>
      </c>
      <c r="B129" s="1" t="s">
        <v>119</v>
      </c>
      <c r="C129" s="4">
        <v>11</v>
      </c>
      <c r="D129" s="8">
        <v>1.48</v>
      </c>
      <c r="E129" s="4">
        <v>10</v>
      </c>
      <c r="F129" s="8">
        <v>2.14</v>
      </c>
      <c r="G129" s="4">
        <v>1</v>
      </c>
      <c r="H129" s="8">
        <v>0.41</v>
      </c>
      <c r="I129" s="4">
        <v>0</v>
      </c>
    </row>
    <row r="130" spans="1:9" x14ac:dyDescent="0.2">
      <c r="A130" s="2">
        <v>15</v>
      </c>
      <c r="B130" s="1" t="s">
        <v>97</v>
      </c>
      <c r="C130" s="4">
        <v>11</v>
      </c>
      <c r="D130" s="8">
        <v>1.48</v>
      </c>
      <c r="E130" s="4">
        <v>10</v>
      </c>
      <c r="F130" s="8">
        <v>2.14</v>
      </c>
      <c r="G130" s="4">
        <v>1</v>
      </c>
      <c r="H130" s="8">
        <v>0.41</v>
      </c>
      <c r="I130" s="4">
        <v>0</v>
      </c>
    </row>
    <row r="131" spans="1:9" x14ac:dyDescent="0.2">
      <c r="A131" s="2">
        <v>15</v>
      </c>
      <c r="B131" s="1" t="s">
        <v>101</v>
      </c>
      <c r="C131" s="4">
        <v>11</v>
      </c>
      <c r="D131" s="8">
        <v>1.48</v>
      </c>
      <c r="E131" s="4">
        <v>6</v>
      </c>
      <c r="F131" s="8">
        <v>1.28</v>
      </c>
      <c r="G131" s="4">
        <v>4</v>
      </c>
      <c r="H131" s="8">
        <v>1.64</v>
      </c>
      <c r="I131" s="4">
        <v>1</v>
      </c>
    </row>
    <row r="132" spans="1:9" x14ac:dyDescent="0.2">
      <c r="A132" s="2">
        <v>15</v>
      </c>
      <c r="B132" s="1" t="s">
        <v>122</v>
      </c>
      <c r="C132" s="4">
        <v>11</v>
      </c>
      <c r="D132" s="8">
        <v>1.48</v>
      </c>
      <c r="E132" s="4">
        <v>0</v>
      </c>
      <c r="F132" s="8">
        <v>0</v>
      </c>
      <c r="G132" s="4">
        <v>0</v>
      </c>
      <c r="H132" s="8">
        <v>0</v>
      </c>
      <c r="I132" s="4">
        <v>0</v>
      </c>
    </row>
    <row r="133" spans="1:9" x14ac:dyDescent="0.2">
      <c r="A133" s="2">
        <v>20</v>
      </c>
      <c r="B133" s="1" t="s">
        <v>109</v>
      </c>
      <c r="C133" s="4">
        <v>10</v>
      </c>
      <c r="D133" s="8">
        <v>1.35</v>
      </c>
      <c r="E133" s="4">
        <v>5</v>
      </c>
      <c r="F133" s="8">
        <v>1.07</v>
      </c>
      <c r="G133" s="4">
        <v>5</v>
      </c>
      <c r="H133" s="8">
        <v>2.0499999999999998</v>
      </c>
      <c r="I133" s="4">
        <v>0</v>
      </c>
    </row>
    <row r="134" spans="1:9" x14ac:dyDescent="0.2">
      <c r="A134" s="2">
        <v>20</v>
      </c>
      <c r="B134" s="1" t="s">
        <v>124</v>
      </c>
      <c r="C134" s="4">
        <v>10</v>
      </c>
      <c r="D134" s="8">
        <v>1.35</v>
      </c>
      <c r="E134" s="4">
        <v>3</v>
      </c>
      <c r="F134" s="8">
        <v>0.64</v>
      </c>
      <c r="G134" s="4">
        <v>7</v>
      </c>
      <c r="H134" s="8">
        <v>2.87</v>
      </c>
      <c r="I134" s="4">
        <v>0</v>
      </c>
    </row>
    <row r="135" spans="1:9" x14ac:dyDescent="0.2">
      <c r="A135" s="2">
        <v>20</v>
      </c>
      <c r="B135" s="1" t="s">
        <v>125</v>
      </c>
      <c r="C135" s="4">
        <v>10</v>
      </c>
      <c r="D135" s="8">
        <v>1.35</v>
      </c>
      <c r="E135" s="4">
        <v>3</v>
      </c>
      <c r="F135" s="8">
        <v>0.64</v>
      </c>
      <c r="G135" s="4">
        <v>7</v>
      </c>
      <c r="H135" s="8">
        <v>2.87</v>
      </c>
      <c r="I135" s="4">
        <v>0</v>
      </c>
    </row>
    <row r="136" spans="1:9" x14ac:dyDescent="0.2">
      <c r="A136" s="2">
        <v>20</v>
      </c>
      <c r="B136" s="1" t="s">
        <v>108</v>
      </c>
      <c r="C136" s="4">
        <v>10</v>
      </c>
      <c r="D136" s="8">
        <v>1.35</v>
      </c>
      <c r="E136" s="4">
        <v>10</v>
      </c>
      <c r="F136" s="8">
        <v>2.14</v>
      </c>
      <c r="G136" s="4">
        <v>0</v>
      </c>
      <c r="H136" s="8">
        <v>0</v>
      </c>
      <c r="I136" s="4">
        <v>0</v>
      </c>
    </row>
    <row r="137" spans="1:9" x14ac:dyDescent="0.2">
      <c r="A137" s="2">
        <v>20</v>
      </c>
      <c r="B137" s="1" t="s">
        <v>127</v>
      </c>
      <c r="C137" s="4">
        <v>10</v>
      </c>
      <c r="D137" s="8">
        <v>1.35</v>
      </c>
      <c r="E137" s="4">
        <v>7</v>
      </c>
      <c r="F137" s="8">
        <v>1.5</v>
      </c>
      <c r="G137" s="4">
        <v>3</v>
      </c>
      <c r="H137" s="8">
        <v>1.23</v>
      </c>
      <c r="I137" s="4">
        <v>0</v>
      </c>
    </row>
    <row r="138" spans="1:9" x14ac:dyDescent="0.2">
      <c r="A138" s="1"/>
      <c r="C138" s="4"/>
      <c r="D138" s="8"/>
      <c r="E138" s="4"/>
      <c r="F138" s="8"/>
      <c r="G138" s="4"/>
      <c r="H138" s="8"/>
      <c r="I138" s="4"/>
    </row>
    <row r="139" spans="1:9" x14ac:dyDescent="0.2">
      <c r="A139" s="1" t="s">
        <v>6</v>
      </c>
      <c r="C139" s="4"/>
      <c r="D139" s="8"/>
      <c r="E139" s="4"/>
      <c r="F139" s="8"/>
      <c r="G139" s="4"/>
      <c r="H139" s="8"/>
      <c r="I139" s="4"/>
    </row>
    <row r="140" spans="1:9" x14ac:dyDescent="0.2">
      <c r="A140" s="2">
        <v>1</v>
      </c>
      <c r="B140" s="1" t="s">
        <v>93</v>
      </c>
      <c r="C140" s="4">
        <v>332</v>
      </c>
      <c r="D140" s="8">
        <v>15.1</v>
      </c>
      <c r="E140" s="4">
        <v>215</v>
      </c>
      <c r="F140" s="8">
        <v>16.559999999999999</v>
      </c>
      <c r="G140" s="4">
        <v>117</v>
      </c>
      <c r="H140" s="8">
        <v>13.45</v>
      </c>
      <c r="I140" s="4">
        <v>0</v>
      </c>
    </row>
    <row r="141" spans="1:9" x14ac:dyDescent="0.2">
      <c r="A141" s="2">
        <v>2</v>
      </c>
      <c r="B141" s="1" t="s">
        <v>128</v>
      </c>
      <c r="C141" s="4">
        <v>162</v>
      </c>
      <c r="D141" s="8">
        <v>7.37</v>
      </c>
      <c r="E141" s="4">
        <v>135</v>
      </c>
      <c r="F141" s="8">
        <v>10.4</v>
      </c>
      <c r="G141" s="4">
        <v>27</v>
      </c>
      <c r="H141" s="8">
        <v>3.1</v>
      </c>
      <c r="I141" s="4">
        <v>0</v>
      </c>
    </row>
    <row r="142" spans="1:9" x14ac:dyDescent="0.2">
      <c r="A142" s="2">
        <v>3</v>
      </c>
      <c r="B142" s="1" t="s">
        <v>106</v>
      </c>
      <c r="C142" s="4">
        <v>110</v>
      </c>
      <c r="D142" s="8">
        <v>5</v>
      </c>
      <c r="E142" s="4">
        <v>100</v>
      </c>
      <c r="F142" s="8">
        <v>7.7</v>
      </c>
      <c r="G142" s="4">
        <v>10</v>
      </c>
      <c r="H142" s="8">
        <v>1.1499999999999999</v>
      </c>
      <c r="I142" s="4">
        <v>0</v>
      </c>
    </row>
    <row r="143" spans="1:9" x14ac:dyDescent="0.2">
      <c r="A143" s="2">
        <v>4</v>
      </c>
      <c r="B143" s="1" t="s">
        <v>105</v>
      </c>
      <c r="C143" s="4">
        <v>49</v>
      </c>
      <c r="D143" s="8">
        <v>2.23</v>
      </c>
      <c r="E143" s="4">
        <v>49</v>
      </c>
      <c r="F143" s="8">
        <v>3.78</v>
      </c>
      <c r="G143" s="4">
        <v>0</v>
      </c>
      <c r="H143" s="8">
        <v>0</v>
      </c>
      <c r="I143" s="4">
        <v>0</v>
      </c>
    </row>
    <row r="144" spans="1:9" x14ac:dyDescent="0.2">
      <c r="A144" s="2">
        <v>4</v>
      </c>
      <c r="B144" s="1" t="s">
        <v>108</v>
      </c>
      <c r="C144" s="4">
        <v>49</v>
      </c>
      <c r="D144" s="8">
        <v>2.23</v>
      </c>
      <c r="E144" s="4">
        <v>47</v>
      </c>
      <c r="F144" s="8">
        <v>3.62</v>
      </c>
      <c r="G144" s="4">
        <v>2</v>
      </c>
      <c r="H144" s="8">
        <v>0.23</v>
      </c>
      <c r="I144" s="4">
        <v>0</v>
      </c>
    </row>
    <row r="145" spans="1:9" x14ac:dyDescent="0.2">
      <c r="A145" s="2">
        <v>6</v>
      </c>
      <c r="B145" s="1" t="s">
        <v>107</v>
      </c>
      <c r="C145" s="4">
        <v>43</v>
      </c>
      <c r="D145" s="8">
        <v>1.96</v>
      </c>
      <c r="E145" s="4">
        <v>38</v>
      </c>
      <c r="F145" s="8">
        <v>2.93</v>
      </c>
      <c r="G145" s="4">
        <v>5</v>
      </c>
      <c r="H145" s="8">
        <v>0.56999999999999995</v>
      </c>
      <c r="I145" s="4">
        <v>0</v>
      </c>
    </row>
    <row r="146" spans="1:9" x14ac:dyDescent="0.2">
      <c r="A146" s="2">
        <v>7</v>
      </c>
      <c r="B146" s="1" t="s">
        <v>101</v>
      </c>
      <c r="C146" s="4">
        <v>38</v>
      </c>
      <c r="D146" s="8">
        <v>1.73</v>
      </c>
      <c r="E146" s="4">
        <v>29</v>
      </c>
      <c r="F146" s="8">
        <v>2.23</v>
      </c>
      <c r="G146" s="4">
        <v>9</v>
      </c>
      <c r="H146" s="8">
        <v>1.03</v>
      </c>
      <c r="I146" s="4">
        <v>0</v>
      </c>
    </row>
    <row r="147" spans="1:9" x14ac:dyDescent="0.2">
      <c r="A147" s="2">
        <v>8</v>
      </c>
      <c r="B147" s="1" t="s">
        <v>90</v>
      </c>
      <c r="C147" s="4">
        <v>33</v>
      </c>
      <c r="D147" s="8">
        <v>1.5</v>
      </c>
      <c r="E147" s="4">
        <v>11</v>
      </c>
      <c r="F147" s="8">
        <v>0.85</v>
      </c>
      <c r="G147" s="4">
        <v>22</v>
      </c>
      <c r="H147" s="8">
        <v>2.5299999999999998</v>
      </c>
      <c r="I147" s="4">
        <v>0</v>
      </c>
    </row>
    <row r="148" spans="1:9" x14ac:dyDescent="0.2">
      <c r="A148" s="2">
        <v>9</v>
      </c>
      <c r="B148" s="1" t="s">
        <v>129</v>
      </c>
      <c r="C148" s="4">
        <v>32</v>
      </c>
      <c r="D148" s="8">
        <v>1.46</v>
      </c>
      <c r="E148" s="4">
        <v>9</v>
      </c>
      <c r="F148" s="8">
        <v>0.69</v>
      </c>
      <c r="G148" s="4">
        <v>23</v>
      </c>
      <c r="H148" s="8">
        <v>2.64</v>
      </c>
      <c r="I148" s="4">
        <v>0</v>
      </c>
    </row>
    <row r="149" spans="1:9" x14ac:dyDescent="0.2">
      <c r="A149" s="2">
        <v>10</v>
      </c>
      <c r="B149" s="1" t="s">
        <v>104</v>
      </c>
      <c r="C149" s="4">
        <v>30</v>
      </c>
      <c r="D149" s="8">
        <v>1.36</v>
      </c>
      <c r="E149" s="4">
        <v>27</v>
      </c>
      <c r="F149" s="8">
        <v>2.08</v>
      </c>
      <c r="G149" s="4">
        <v>3</v>
      </c>
      <c r="H149" s="8">
        <v>0.34</v>
      </c>
      <c r="I149" s="4">
        <v>0</v>
      </c>
    </row>
    <row r="150" spans="1:9" x14ac:dyDescent="0.2">
      <c r="A150" s="2">
        <v>11</v>
      </c>
      <c r="B150" s="1" t="s">
        <v>94</v>
      </c>
      <c r="C150" s="4">
        <v>29</v>
      </c>
      <c r="D150" s="8">
        <v>1.32</v>
      </c>
      <c r="E150" s="4">
        <v>17</v>
      </c>
      <c r="F150" s="8">
        <v>1.31</v>
      </c>
      <c r="G150" s="4">
        <v>11</v>
      </c>
      <c r="H150" s="8">
        <v>1.26</v>
      </c>
      <c r="I150" s="4">
        <v>1</v>
      </c>
    </row>
    <row r="151" spans="1:9" x14ac:dyDescent="0.2">
      <c r="A151" s="2">
        <v>12</v>
      </c>
      <c r="B151" s="1" t="s">
        <v>102</v>
      </c>
      <c r="C151" s="4">
        <v>27</v>
      </c>
      <c r="D151" s="8">
        <v>1.23</v>
      </c>
      <c r="E151" s="4">
        <v>27</v>
      </c>
      <c r="F151" s="8">
        <v>2.08</v>
      </c>
      <c r="G151" s="4">
        <v>0</v>
      </c>
      <c r="H151" s="8">
        <v>0</v>
      </c>
      <c r="I151" s="4">
        <v>0</v>
      </c>
    </row>
    <row r="152" spans="1:9" x14ac:dyDescent="0.2">
      <c r="A152" s="2">
        <v>13</v>
      </c>
      <c r="B152" s="1" t="s">
        <v>89</v>
      </c>
      <c r="C152" s="4">
        <v>26</v>
      </c>
      <c r="D152" s="8">
        <v>1.18</v>
      </c>
      <c r="E152" s="4">
        <v>7</v>
      </c>
      <c r="F152" s="8">
        <v>0.54</v>
      </c>
      <c r="G152" s="4">
        <v>19</v>
      </c>
      <c r="H152" s="8">
        <v>2.1800000000000002</v>
      </c>
      <c r="I152" s="4">
        <v>0</v>
      </c>
    </row>
    <row r="153" spans="1:9" x14ac:dyDescent="0.2">
      <c r="A153" s="2">
        <v>14</v>
      </c>
      <c r="B153" s="1" t="s">
        <v>123</v>
      </c>
      <c r="C153" s="4">
        <v>25</v>
      </c>
      <c r="D153" s="8">
        <v>1.1399999999999999</v>
      </c>
      <c r="E153" s="4">
        <v>13</v>
      </c>
      <c r="F153" s="8">
        <v>1</v>
      </c>
      <c r="G153" s="4">
        <v>12</v>
      </c>
      <c r="H153" s="8">
        <v>1.38</v>
      </c>
      <c r="I153" s="4">
        <v>0</v>
      </c>
    </row>
    <row r="154" spans="1:9" x14ac:dyDescent="0.2">
      <c r="A154" s="2">
        <v>15</v>
      </c>
      <c r="B154" s="1" t="s">
        <v>92</v>
      </c>
      <c r="C154" s="4">
        <v>24</v>
      </c>
      <c r="D154" s="8">
        <v>1.0900000000000001</v>
      </c>
      <c r="E154" s="4">
        <v>12</v>
      </c>
      <c r="F154" s="8">
        <v>0.92</v>
      </c>
      <c r="G154" s="4">
        <v>12</v>
      </c>
      <c r="H154" s="8">
        <v>1.38</v>
      </c>
      <c r="I154" s="4">
        <v>0</v>
      </c>
    </row>
    <row r="155" spans="1:9" x14ac:dyDescent="0.2">
      <c r="A155" s="2">
        <v>15</v>
      </c>
      <c r="B155" s="1" t="s">
        <v>95</v>
      </c>
      <c r="C155" s="4">
        <v>24</v>
      </c>
      <c r="D155" s="8">
        <v>1.0900000000000001</v>
      </c>
      <c r="E155" s="4">
        <v>11</v>
      </c>
      <c r="F155" s="8">
        <v>0.85</v>
      </c>
      <c r="G155" s="4">
        <v>13</v>
      </c>
      <c r="H155" s="8">
        <v>1.49</v>
      </c>
      <c r="I155" s="4">
        <v>0</v>
      </c>
    </row>
    <row r="156" spans="1:9" x14ac:dyDescent="0.2">
      <c r="A156" s="2">
        <v>15</v>
      </c>
      <c r="B156" s="1" t="s">
        <v>98</v>
      </c>
      <c r="C156" s="4">
        <v>24</v>
      </c>
      <c r="D156" s="8">
        <v>1.0900000000000001</v>
      </c>
      <c r="E156" s="4">
        <v>9</v>
      </c>
      <c r="F156" s="8">
        <v>0.69</v>
      </c>
      <c r="G156" s="4">
        <v>15</v>
      </c>
      <c r="H156" s="8">
        <v>1.72</v>
      </c>
      <c r="I156" s="4">
        <v>0</v>
      </c>
    </row>
    <row r="157" spans="1:9" x14ac:dyDescent="0.2">
      <c r="A157" s="2">
        <v>15</v>
      </c>
      <c r="B157" s="1" t="s">
        <v>127</v>
      </c>
      <c r="C157" s="4">
        <v>24</v>
      </c>
      <c r="D157" s="8">
        <v>1.0900000000000001</v>
      </c>
      <c r="E157" s="4">
        <v>19</v>
      </c>
      <c r="F157" s="8">
        <v>1.46</v>
      </c>
      <c r="G157" s="4">
        <v>5</v>
      </c>
      <c r="H157" s="8">
        <v>0.56999999999999995</v>
      </c>
      <c r="I157" s="4">
        <v>0</v>
      </c>
    </row>
    <row r="158" spans="1:9" x14ac:dyDescent="0.2">
      <c r="A158" s="2">
        <v>19</v>
      </c>
      <c r="B158" s="1" t="s">
        <v>111</v>
      </c>
      <c r="C158" s="4">
        <v>22</v>
      </c>
      <c r="D158" s="8">
        <v>1</v>
      </c>
      <c r="E158" s="4">
        <v>12</v>
      </c>
      <c r="F158" s="8">
        <v>0.92</v>
      </c>
      <c r="G158" s="4">
        <v>10</v>
      </c>
      <c r="H158" s="8">
        <v>1.1499999999999999</v>
      </c>
      <c r="I158" s="4">
        <v>0</v>
      </c>
    </row>
    <row r="159" spans="1:9" x14ac:dyDescent="0.2">
      <c r="A159" s="2">
        <v>20</v>
      </c>
      <c r="B159" s="1" t="s">
        <v>96</v>
      </c>
      <c r="C159" s="4">
        <v>21</v>
      </c>
      <c r="D159" s="8">
        <v>0.95</v>
      </c>
      <c r="E159" s="4">
        <v>8</v>
      </c>
      <c r="F159" s="8">
        <v>0.62</v>
      </c>
      <c r="G159" s="4">
        <v>13</v>
      </c>
      <c r="H159" s="8">
        <v>1.49</v>
      </c>
      <c r="I159" s="4">
        <v>0</v>
      </c>
    </row>
    <row r="160" spans="1:9" x14ac:dyDescent="0.2">
      <c r="A160" s="2">
        <v>20</v>
      </c>
      <c r="B160" s="1" t="s">
        <v>130</v>
      </c>
      <c r="C160" s="4">
        <v>21</v>
      </c>
      <c r="D160" s="8">
        <v>0.95</v>
      </c>
      <c r="E160" s="4">
        <v>16</v>
      </c>
      <c r="F160" s="8">
        <v>1.23</v>
      </c>
      <c r="G160" s="4">
        <v>5</v>
      </c>
      <c r="H160" s="8">
        <v>0.56999999999999995</v>
      </c>
      <c r="I160" s="4">
        <v>0</v>
      </c>
    </row>
    <row r="161" spans="1:9" x14ac:dyDescent="0.2">
      <c r="A161" s="1"/>
      <c r="C161" s="4"/>
      <c r="D161" s="8"/>
      <c r="E161" s="4"/>
      <c r="F161" s="8"/>
      <c r="G161" s="4"/>
      <c r="H161" s="8"/>
      <c r="I161" s="4"/>
    </row>
    <row r="162" spans="1:9" x14ac:dyDescent="0.2">
      <c r="A162" s="1" t="s">
        <v>7</v>
      </c>
      <c r="C162" s="4"/>
      <c r="D162" s="8"/>
      <c r="E162" s="4"/>
      <c r="F162" s="8"/>
      <c r="G162" s="4"/>
      <c r="H162" s="8"/>
      <c r="I162" s="4"/>
    </row>
    <row r="163" spans="1:9" x14ac:dyDescent="0.2">
      <c r="A163" s="2">
        <v>1</v>
      </c>
      <c r="B163" s="1" t="s">
        <v>106</v>
      </c>
      <c r="C163" s="4">
        <v>36</v>
      </c>
      <c r="D163" s="8">
        <v>4.78</v>
      </c>
      <c r="E163" s="4">
        <v>35</v>
      </c>
      <c r="F163" s="8">
        <v>7.71</v>
      </c>
      <c r="G163" s="4">
        <v>1</v>
      </c>
      <c r="H163" s="8">
        <v>0.35</v>
      </c>
      <c r="I163" s="4">
        <v>0</v>
      </c>
    </row>
    <row r="164" spans="1:9" x14ac:dyDescent="0.2">
      <c r="A164" s="2">
        <v>2</v>
      </c>
      <c r="B164" s="1" t="s">
        <v>105</v>
      </c>
      <c r="C164" s="4">
        <v>27</v>
      </c>
      <c r="D164" s="8">
        <v>3.59</v>
      </c>
      <c r="E164" s="4">
        <v>27</v>
      </c>
      <c r="F164" s="8">
        <v>5.95</v>
      </c>
      <c r="G164" s="4">
        <v>0</v>
      </c>
      <c r="H164" s="8">
        <v>0</v>
      </c>
      <c r="I164" s="4">
        <v>0</v>
      </c>
    </row>
    <row r="165" spans="1:9" x14ac:dyDescent="0.2">
      <c r="A165" s="2">
        <v>3</v>
      </c>
      <c r="B165" s="1" t="s">
        <v>101</v>
      </c>
      <c r="C165" s="4">
        <v>25</v>
      </c>
      <c r="D165" s="8">
        <v>3.32</v>
      </c>
      <c r="E165" s="4">
        <v>22</v>
      </c>
      <c r="F165" s="8">
        <v>4.8499999999999996</v>
      </c>
      <c r="G165" s="4">
        <v>2</v>
      </c>
      <c r="H165" s="8">
        <v>0.7</v>
      </c>
      <c r="I165" s="4">
        <v>1</v>
      </c>
    </row>
    <row r="166" spans="1:9" x14ac:dyDescent="0.2">
      <c r="A166" s="2">
        <v>4</v>
      </c>
      <c r="B166" s="1" t="s">
        <v>90</v>
      </c>
      <c r="C166" s="4">
        <v>23</v>
      </c>
      <c r="D166" s="8">
        <v>3.05</v>
      </c>
      <c r="E166" s="4">
        <v>11</v>
      </c>
      <c r="F166" s="8">
        <v>2.42</v>
      </c>
      <c r="G166" s="4">
        <v>12</v>
      </c>
      <c r="H166" s="8">
        <v>4.2</v>
      </c>
      <c r="I166" s="4">
        <v>0</v>
      </c>
    </row>
    <row r="167" spans="1:9" x14ac:dyDescent="0.2">
      <c r="A167" s="2">
        <v>4</v>
      </c>
      <c r="B167" s="1" t="s">
        <v>102</v>
      </c>
      <c r="C167" s="4">
        <v>23</v>
      </c>
      <c r="D167" s="8">
        <v>3.05</v>
      </c>
      <c r="E167" s="4">
        <v>23</v>
      </c>
      <c r="F167" s="8">
        <v>5.07</v>
      </c>
      <c r="G167" s="4">
        <v>0</v>
      </c>
      <c r="H167" s="8">
        <v>0</v>
      </c>
      <c r="I167" s="4">
        <v>0</v>
      </c>
    </row>
    <row r="168" spans="1:9" x14ac:dyDescent="0.2">
      <c r="A168" s="2">
        <v>6</v>
      </c>
      <c r="B168" s="1" t="s">
        <v>89</v>
      </c>
      <c r="C168" s="4">
        <v>18</v>
      </c>
      <c r="D168" s="8">
        <v>2.39</v>
      </c>
      <c r="E168" s="4">
        <v>2</v>
      </c>
      <c r="F168" s="8">
        <v>0.44</v>
      </c>
      <c r="G168" s="4">
        <v>16</v>
      </c>
      <c r="H168" s="8">
        <v>5.59</v>
      </c>
      <c r="I168" s="4">
        <v>0</v>
      </c>
    </row>
    <row r="169" spans="1:9" x14ac:dyDescent="0.2">
      <c r="A169" s="2">
        <v>6</v>
      </c>
      <c r="B169" s="1" t="s">
        <v>113</v>
      </c>
      <c r="C169" s="4">
        <v>18</v>
      </c>
      <c r="D169" s="8">
        <v>2.39</v>
      </c>
      <c r="E169" s="4">
        <v>17</v>
      </c>
      <c r="F169" s="8">
        <v>3.74</v>
      </c>
      <c r="G169" s="4">
        <v>1</v>
      </c>
      <c r="H169" s="8">
        <v>0.35</v>
      </c>
      <c r="I169" s="4">
        <v>0</v>
      </c>
    </row>
    <row r="170" spans="1:9" x14ac:dyDescent="0.2">
      <c r="A170" s="2">
        <v>8</v>
      </c>
      <c r="B170" s="1" t="s">
        <v>91</v>
      </c>
      <c r="C170" s="4">
        <v>17</v>
      </c>
      <c r="D170" s="8">
        <v>2.2599999999999998</v>
      </c>
      <c r="E170" s="4">
        <v>10</v>
      </c>
      <c r="F170" s="8">
        <v>2.2000000000000002</v>
      </c>
      <c r="G170" s="4">
        <v>7</v>
      </c>
      <c r="H170" s="8">
        <v>2.4500000000000002</v>
      </c>
      <c r="I170" s="4">
        <v>0</v>
      </c>
    </row>
    <row r="171" spans="1:9" x14ac:dyDescent="0.2">
      <c r="A171" s="2">
        <v>8</v>
      </c>
      <c r="B171" s="1" t="s">
        <v>94</v>
      </c>
      <c r="C171" s="4">
        <v>17</v>
      </c>
      <c r="D171" s="8">
        <v>2.2599999999999998</v>
      </c>
      <c r="E171" s="4">
        <v>10</v>
      </c>
      <c r="F171" s="8">
        <v>2.2000000000000002</v>
      </c>
      <c r="G171" s="4">
        <v>7</v>
      </c>
      <c r="H171" s="8">
        <v>2.4500000000000002</v>
      </c>
      <c r="I171" s="4">
        <v>0</v>
      </c>
    </row>
    <row r="172" spans="1:9" x14ac:dyDescent="0.2">
      <c r="A172" s="2">
        <v>8</v>
      </c>
      <c r="B172" s="1" t="s">
        <v>103</v>
      </c>
      <c r="C172" s="4">
        <v>17</v>
      </c>
      <c r="D172" s="8">
        <v>2.2599999999999998</v>
      </c>
      <c r="E172" s="4">
        <v>17</v>
      </c>
      <c r="F172" s="8">
        <v>3.74</v>
      </c>
      <c r="G172" s="4">
        <v>0</v>
      </c>
      <c r="H172" s="8">
        <v>0</v>
      </c>
      <c r="I172" s="4">
        <v>0</v>
      </c>
    </row>
    <row r="173" spans="1:9" x14ac:dyDescent="0.2">
      <c r="A173" s="2">
        <v>11</v>
      </c>
      <c r="B173" s="1" t="s">
        <v>92</v>
      </c>
      <c r="C173" s="4">
        <v>16</v>
      </c>
      <c r="D173" s="8">
        <v>2.12</v>
      </c>
      <c r="E173" s="4">
        <v>7</v>
      </c>
      <c r="F173" s="8">
        <v>1.54</v>
      </c>
      <c r="G173" s="4">
        <v>9</v>
      </c>
      <c r="H173" s="8">
        <v>3.15</v>
      </c>
      <c r="I173" s="4">
        <v>0</v>
      </c>
    </row>
    <row r="174" spans="1:9" x14ac:dyDescent="0.2">
      <c r="A174" s="2">
        <v>11</v>
      </c>
      <c r="B174" s="1" t="s">
        <v>104</v>
      </c>
      <c r="C174" s="4">
        <v>16</v>
      </c>
      <c r="D174" s="8">
        <v>2.12</v>
      </c>
      <c r="E174" s="4">
        <v>15</v>
      </c>
      <c r="F174" s="8">
        <v>3.3</v>
      </c>
      <c r="G174" s="4">
        <v>1</v>
      </c>
      <c r="H174" s="8">
        <v>0.35</v>
      </c>
      <c r="I174" s="4">
        <v>0</v>
      </c>
    </row>
    <row r="175" spans="1:9" x14ac:dyDescent="0.2">
      <c r="A175" s="2">
        <v>13</v>
      </c>
      <c r="B175" s="1" t="s">
        <v>110</v>
      </c>
      <c r="C175" s="4">
        <v>13</v>
      </c>
      <c r="D175" s="8">
        <v>1.73</v>
      </c>
      <c r="E175" s="4">
        <v>11</v>
      </c>
      <c r="F175" s="8">
        <v>2.42</v>
      </c>
      <c r="G175" s="4">
        <v>2</v>
      </c>
      <c r="H175" s="8">
        <v>0.7</v>
      </c>
      <c r="I175" s="4">
        <v>0</v>
      </c>
    </row>
    <row r="176" spans="1:9" x14ac:dyDescent="0.2">
      <c r="A176" s="2">
        <v>13</v>
      </c>
      <c r="B176" s="1" t="s">
        <v>108</v>
      </c>
      <c r="C176" s="4">
        <v>13</v>
      </c>
      <c r="D176" s="8">
        <v>1.73</v>
      </c>
      <c r="E176" s="4">
        <v>12</v>
      </c>
      <c r="F176" s="8">
        <v>2.64</v>
      </c>
      <c r="G176" s="4">
        <v>1</v>
      </c>
      <c r="H176" s="8">
        <v>0.35</v>
      </c>
      <c r="I176" s="4">
        <v>0</v>
      </c>
    </row>
    <row r="177" spans="1:9" x14ac:dyDescent="0.2">
      <c r="A177" s="2">
        <v>15</v>
      </c>
      <c r="B177" s="1" t="s">
        <v>95</v>
      </c>
      <c r="C177" s="4">
        <v>11</v>
      </c>
      <c r="D177" s="8">
        <v>1.46</v>
      </c>
      <c r="E177" s="4">
        <v>5</v>
      </c>
      <c r="F177" s="8">
        <v>1.1000000000000001</v>
      </c>
      <c r="G177" s="4">
        <v>6</v>
      </c>
      <c r="H177" s="8">
        <v>2.1</v>
      </c>
      <c r="I177" s="4">
        <v>0</v>
      </c>
    </row>
    <row r="178" spans="1:9" x14ac:dyDescent="0.2">
      <c r="A178" s="2">
        <v>15</v>
      </c>
      <c r="B178" s="1" t="s">
        <v>96</v>
      </c>
      <c r="C178" s="4">
        <v>11</v>
      </c>
      <c r="D178" s="8">
        <v>1.46</v>
      </c>
      <c r="E178" s="4">
        <v>6</v>
      </c>
      <c r="F178" s="8">
        <v>1.32</v>
      </c>
      <c r="G178" s="4">
        <v>5</v>
      </c>
      <c r="H178" s="8">
        <v>1.75</v>
      </c>
      <c r="I178" s="4">
        <v>0</v>
      </c>
    </row>
    <row r="179" spans="1:9" x14ac:dyDescent="0.2">
      <c r="A179" s="2">
        <v>15</v>
      </c>
      <c r="B179" s="1" t="s">
        <v>132</v>
      </c>
      <c r="C179" s="4">
        <v>11</v>
      </c>
      <c r="D179" s="8">
        <v>1.46</v>
      </c>
      <c r="E179" s="4">
        <v>8</v>
      </c>
      <c r="F179" s="8">
        <v>1.76</v>
      </c>
      <c r="G179" s="4">
        <v>3</v>
      </c>
      <c r="H179" s="8">
        <v>1.05</v>
      </c>
      <c r="I179" s="4">
        <v>0</v>
      </c>
    </row>
    <row r="180" spans="1:9" x14ac:dyDescent="0.2">
      <c r="A180" s="2">
        <v>15</v>
      </c>
      <c r="B180" s="1" t="s">
        <v>107</v>
      </c>
      <c r="C180" s="4">
        <v>11</v>
      </c>
      <c r="D180" s="8">
        <v>1.46</v>
      </c>
      <c r="E180" s="4">
        <v>11</v>
      </c>
      <c r="F180" s="8">
        <v>2.42</v>
      </c>
      <c r="G180" s="4">
        <v>0</v>
      </c>
      <c r="H180" s="8">
        <v>0</v>
      </c>
      <c r="I180" s="4">
        <v>0</v>
      </c>
    </row>
    <row r="181" spans="1:9" x14ac:dyDescent="0.2">
      <c r="A181" s="2">
        <v>19</v>
      </c>
      <c r="B181" s="1" t="s">
        <v>131</v>
      </c>
      <c r="C181" s="4">
        <v>10</v>
      </c>
      <c r="D181" s="8">
        <v>1.33</v>
      </c>
      <c r="E181" s="4">
        <v>8</v>
      </c>
      <c r="F181" s="8">
        <v>1.76</v>
      </c>
      <c r="G181" s="4">
        <v>2</v>
      </c>
      <c r="H181" s="8">
        <v>0.7</v>
      </c>
      <c r="I181" s="4">
        <v>0</v>
      </c>
    </row>
    <row r="182" spans="1:9" x14ac:dyDescent="0.2">
      <c r="A182" s="2">
        <v>19</v>
      </c>
      <c r="B182" s="1" t="s">
        <v>121</v>
      </c>
      <c r="C182" s="4">
        <v>10</v>
      </c>
      <c r="D182" s="8">
        <v>1.33</v>
      </c>
      <c r="E182" s="4">
        <v>4</v>
      </c>
      <c r="F182" s="8">
        <v>0.88</v>
      </c>
      <c r="G182" s="4">
        <v>6</v>
      </c>
      <c r="H182" s="8">
        <v>2.1</v>
      </c>
      <c r="I182" s="4">
        <v>0</v>
      </c>
    </row>
    <row r="183" spans="1:9" x14ac:dyDescent="0.2">
      <c r="A183" s="2">
        <v>19</v>
      </c>
      <c r="B183" s="1" t="s">
        <v>97</v>
      </c>
      <c r="C183" s="4">
        <v>10</v>
      </c>
      <c r="D183" s="8">
        <v>1.33</v>
      </c>
      <c r="E183" s="4">
        <v>7</v>
      </c>
      <c r="F183" s="8">
        <v>1.54</v>
      </c>
      <c r="G183" s="4">
        <v>3</v>
      </c>
      <c r="H183" s="8">
        <v>1.05</v>
      </c>
      <c r="I183" s="4">
        <v>0</v>
      </c>
    </row>
    <row r="184" spans="1:9" x14ac:dyDescent="0.2">
      <c r="A184" s="2">
        <v>19</v>
      </c>
      <c r="B184" s="1" t="s">
        <v>126</v>
      </c>
      <c r="C184" s="4">
        <v>10</v>
      </c>
      <c r="D184" s="8">
        <v>1.33</v>
      </c>
      <c r="E184" s="4">
        <v>4</v>
      </c>
      <c r="F184" s="8">
        <v>0.88</v>
      </c>
      <c r="G184" s="4">
        <v>6</v>
      </c>
      <c r="H184" s="8">
        <v>2.1</v>
      </c>
      <c r="I184" s="4">
        <v>0</v>
      </c>
    </row>
    <row r="185" spans="1:9" x14ac:dyDescent="0.2">
      <c r="A185" s="1"/>
      <c r="C185" s="4"/>
      <c r="D185" s="8"/>
      <c r="E185" s="4"/>
      <c r="F185" s="8"/>
      <c r="G185" s="4"/>
      <c r="H185" s="8"/>
      <c r="I185" s="4"/>
    </row>
    <row r="186" spans="1:9" x14ac:dyDescent="0.2">
      <c r="A186" s="1" t="s">
        <v>8</v>
      </c>
      <c r="C186" s="4"/>
      <c r="D186" s="8"/>
      <c r="E186" s="4"/>
      <c r="F186" s="8"/>
      <c r="G186" s="4"/>
      <c r="H186" s="8"/>
      <c r="I186" s="4"/>
    </row>
    <row r="187" spans="1:9" x14ac:dyDescent="0.2">
      <c r="A187" s="2">
        <v>1</v>
      </c>
      <c r="B187" s="1" t="s">
        <v>106</v>
      </c>
      <c r="C187" s="4">
        <v>137</v>
      </c>
      <c r="D187" s="8">
        <v>5.28</v>
      </c>
      <c r="E187" s="4">
        <v>124</v>
      </c>
      <c r="F187" s="8">
        <v>7.74</v>
      </c>
      <c r="G187" s="4">
        <v>13</v>
      </c>
      <c r="H187" s="8">
        <v>1.35</v>
      </c>
      <c r="I187" s="4">
        <v>0</v>
      </c>
    </row>
    <row r="188" spans="1:9" x14ac:dyDescent="0.2">
      <c r="A188" s="2">
        <v>2</v>
      </c>
      <c r="B188" s="1" t="s">
        <v>105</v>
      </c>
      <c r="C188" s="4">
        <v>67</v>
      </c>
      <c r="D188" s="8">
        <v>2.58</v>
      </c>
      <c r="E188" s="4">
        <v>67</v>
      </c>
      <c r="F188" s="8">
        <v>4.18</v>
      </c>
      <c r="G188" s="4">
        <v>0</v>
      </c>
      <c r="H188" s="8">
        <v>0</v>
      </c>
      <c r="I188" s="4">
        <v>0</v>
      </c>
    </row>
    <row r="189" spans="1:9" x14ac:dyDescent="0.2">
      <c r="A189" s="2">
        <v>3</v>
      </c>
      <c r="B189" s="1" t="s">
        <v>101</v>
      </c>
      <c r="C189" s="4">
        <v>61</v>
      </c>
      <c r="D189" s="8">
        <v>2.35</v>
      </c>
      <c r="E189" s="4">
        <v>54</v>
      </c>
      <c r="F189" s="8">
        <v>3.37</v>
      </c>
      <c r="G189" s="4">
        <v>7</v>
      </c>
      <c r="H189" s="8">
        <v>0.73</v>
      </c>
      <c r="I189" s="4">
        <v>0</v>
      </c>
    </row>
    <row r="190" spans="1:9" x14ac:dyDescent="0.2">
      <c r="A190" s="2">
        <v>4</v>
      </c>
      <c r="B190" s="1" t="s">
        <v>89</v>
      </c>
      <c r="C190" s="4">
        <v>58</v>
      </c>
      <c r="D190" s="8">
        <v>2.2400000000000002</v>
      </c>
      <c r="E190" s="4">
        <v>18</v>
      </c>
      <c r="F190" s="8">
        <v>1.1200000000000001</v>
      </c>
      <c r="G190" s="4">
        <v>40</v>
      </c>
      <c r="H190" s="8">
        <v>4.1500000000000004</v>
      </c>
      <c r="I190" s="4">
        <v>0</v>
      </c>
    </row>
    <row r="191" spans="1:9" x14ac:dyDescent="0.2">
      <c r="A191" s="2">
        <v>5</v>
      </c>
      <c r="B191" s="1" t="s">
        <v>108</v>
      </c>
      <c r="C191" s="4">
        <v>55</v>
      </c>
      <c r="D191" s="8">
        <v>2.12</v>
      </c>
      <c r="E191" s="4">
        <v>54</v>
      </c>
      <c r="F191" s="8">
        <v>3.37</v>
      </c>
      <c r="G191" s="4">
        <v>1</v>
      </c>
      <c r="H191" s="8">
        <v>0.1</v>
      </c>
      <c r="I191" s="4">
        <v>0</v>
      </c>
    </row>
    <row r="192" spans="1:9" x14ac:dyDescent="0.2">
      <c r="A192" s="2">
        <v>6</v>
      </c>
      <c r="B192" s="1" t="s">
        <v>107</v>
      </c>
      <c r="C192" s="4">
        <v>51</v>
      </c>
      <c r="D192" s="8">
        <v>1.97</v>
      </c>
      <c r="E192" s="4">
        <v>44</v>
      </c>
      <c r="F192" s="8">
        <v>2.74</v>
      </c>
      <c r="G192" s="4">
        <v>7</v>
      </c>
      <c r="H192" s="8">
        <v>0.73</v>
      </c>
      <c r="I192" s="4">
        <v>0</v>
      </c>
    </row>
    <row r="193" spans="1:9" x14ac:dyDescent="0.2">
      <c r="A193" s="2">
        <v>7</v>
      </c>
      <c r="B193" s="1" t="s">
        <v>104</v>
      </c>
      <c r="C193" s="4">
        <v>50</v>
      </c>
      <c r="D193" s="8">
        <v>1.93</v>
      </c>
      <c r="E193" s="4">
        <v>48</v>
      </c>
      <c r="F193" s="8">
        <v>2.99</v>
      </c>
      <c r="G193" s="4">
        <v>2</v>
      </c>
      <c r="H193" s="8">
        <v>0.21</v>
      </c>
      <c r="I193" s="4">
        <v>0</v>
      </c>
    </row>
    <row r="194" spans="1:9" x14ac:dyDescent="0.2">
      <c r="A194" s="2">
        <v>8</v>
      </c>
      <c r="B194" s="1" t="s">
        <v>98</v>
      </c>
      <c r="C194" s="4">
        <v>49</v>
      </c>
      <c r="D194" s="8">
        <v>1.89</v>
      </c>
      <c r="E194" s="4">
        <v>21</v>
      </c>
      <c r="F194" s="8">
        <v>1.31</v>
      </c>
      <c r="G194" s="4">
        <v>28</v>
      </c>
      <c r="H194" s="8">
        <v>2.9</v>
      </c>
      <c r="I194" s="4">
        <v>0</v>
      </c>
    </row>
    <row r="195" spans="1:9" x14ac:dyDescent="0.2">
      <c r="A195" s="2">
        <v>9</v>
      </c>
      <c r="B195" s="1" t="s">
        <v>95</v>
      </c>
      <c r="C195" s="4">
        <v>48</v>
      </c>
      <c r="D195" s="8">
        <v>1.85</v>
      </c>
      <c r="E195" s="4">
        <v>27</v>
      </c>
      <c r="F195" s="8">
        <v>1.68</v>
      </c>
      <c r="G195" s="4">
        <v>21</v>
      </c>
      <c r="H195" s="8">
        <v>2.1800000000000002</v>
      </c>
      <c r="I195" s="4">
        <v>0</v>
      </c>
    </row>
    <row r="196" spans="1:9" x14ac:dyDescent="0.2">
      <c r="A196" s="2">
        <v>9</v>
      </c>
      <c r="B196" s="1" t="s">
        <v>97</v>
      </c>
      <c r="C196" s="4">
        <v>48</v>
      </c>
      <c r="D196" s="8">
        <v>1.85</v>
      </c>
      <c r="E196" s="4">
        <v>32</v>
      </c>
      <c r="F196" s="8">
        <v>2</v>
      </c>
      <c r="G196" s="4">
        <v>16</v>
      </c>
      <c r="H196" s="8">
        <v>1.66</v>
      </c>
      <c r="I196" s="4">
        <v>0</v>
      </c>
    </row>
    <row r="197" spans="1:9" x14ac:dyDescent="0.2">
      <c r="A197" s="2">
        <v>11</v>
      </c>
      <c r="B197" s="1" t="s">
        <v>113</v>
      </c>
      <c r="C197" s="4">
        <v>44</v>
      </c>
      <c r="D197" s="8">
        <v>1.7</v>
      </c>
      <c r="E197" s="4">
        <v>34</v>
      </c>
      <c r="F197" s="8">
        <v>2.12</v>
      </c>
      <c r="G197" s="4">
        <v>10</v>
      </c>
      <c r="H197" s="8">
        <v>1.04</v>
      </c>
      <c r="I197" s="4">
        <v>0</v>
      </c>
    </row>
    <row r="198" spans="1:9" x14ac:dyDescent="0.2">
      <c r="A198" s="2">
        <v>12</v>
      </c>
      <c r="B198" s="1" t="s">
        <v>90</v>
      </c>
      <c r="C198" s="4">
        <v>43</v>
      </c>
      <c r="D198" s="8">
        <v>1.66</v>
      </c>
      <c r="E198" s="4">
        <v>31</v>
      </c>
      <c r="F198" s="8">
        <v>1.93</v>
      </c>
      <c r="G198" s="4">
        <v>12</v>
      </c>
      <c r="H198" s="8">
        <v>1.24</v>
      </c>
      <c r="I198" s="4">
        <v>0</v>
      </c>
    </row>
    <row r="199" spans="1:9" x14ac:dyDescent="0.2">
      <c r="A199" s="2">
        <v>13</v>
      </c>
      <c r="B199" s="1" t="s">
        <v>110</v>
      </c>
      <c r="C199" s="4">
        <v>41</v>
      </c>
      <c r="D199" s="8">
        <v>1.58</v>
      </c>
      <c r="E199" s="4">
        <v>27</v>
      </c>
      <c r="F199" s="8">
        <v>1.68</v>
      </c>
      <c r="G199" s="4">
        <v>14</v>
      </c>
      <c r="H199" s="8">
        <v>1.45</v>
      </c>
      <c r="I199" s="4">
        <v>0</v>
      </c>
    </row>
    <row r="200" spans="1:9" x14ac:dyDescent="0.2">
      <c r="A200" s="2">
        <v>13</v>
      </c>
      <c r="B200" s="1" t="s">
        <v>96</v>
      </c>
      <c r="C200" s="4">
        <v>41</v>
      </c>
      <c r="D200" s="8">
        <v>1.58</v>
      </c>
      <c r="E200" s="4">
        <v>24</v>
      </c>
      <c r="F200" s="8">
        <v>1.5</v>
      </c>
      <c r="G200" s="4">
        <v>17</v>
      </c>
      <c r="H200" s="8">
        <v>1.76</v>
      </c>
      <c r="I200" s="4">
        <v>0</v>
      </c>
    </row>
    <row r="201" spans="1:9" x14ac:dyDescent="0.2">
      <c r="A201" s="2">
        <v>13</v>
      </c>
      <c r="B201" s="1" t="s">
        <v>103</v>
      </c>
      <c r="C201" s="4">
        <v>41</v>
      </c>
      <c r="D201" s="8">
        <v>1.58</v>
      </c>
      <c r="E201" s="4">
        <v>41</v>
      </c>
      <c r="F201" s="8">
        <v>2.56</v>
      </c>
      <c r="G201" s="4">
        <v>0</v>
      </c>
      <c r="H201" s="8">
        <v>0</v>
      </c>
      <c r="I201" s="4">
        <v>0</v>
      </c>
    </row>
    <row r="202" spans="1:9" x14ac:dyDescent="0.2">
      <c r="A202" s="2">
        <v>13</v>
      </c>
      <c r="B202" s="1" t="s">
        <v>111</v>
      </c>
      <c r="C202" s="4">
        <v>41</v>
      </c>
      <c r="D202" s="8">
        <v>1.58</v>
      </c>
      <c r="E202" s="4">
        <v>29</v>
      </c>
      <c r="F202" s="8">
        <v>1.81</v>
      </c>
      <c r="G202" s="4">
        <v>12</v>
      </c>
      <c r="H202" s="8">
        <v>1.24</v>
      </c>
      <c r="I202" s="4">
        <v>0</v>
      </c>
    </row>
    <row r="203" spans="1:9" x14ac:dyDescent="0.2">
      <c r="A203" s="2">
        <v>17</v>
      </c>
      <c r="B203" s="1" t="s">
        <v>94</v>
      </c>
      <c r="C203" s="4">
        <v>40</v>
      </c>
      <c r="D203" s="8">
        <v>1.54</v>
      </c>
      <c r="E203" s="4">
        <v>31</v>
      </c>
      <c r="F203" s="8">
        <v>1.93</v>
      </c>
      <c r="G203" s="4">
        <v>9</v>
      </c>
      <c r="H203" s="8">
        <v>0.93</v>
      </c>
      <c r="I203" s="4">
        <v>0</v>
      </c>
    </row>
    <row r="204" spans="1:9" x14ac:dyDescent="0.2">
      <c r="A204" s="2">
        <v>18</v>
      </c>
      <c r="B204" s="1" t="s">
        <v>93</v>
      </c>
      <c r="C204" s="4">
        <v>38</v>
      </c>
      <c r="D204" s="8">
        <v>1.47</v>
      </c>
      <c r="E204" s="4">
        <v>24</v>
      </c>
      <c r="F204" s="8">
        <v>1.5</v>
      </c>
      <c r="G204" s="4">
        <v>14</v>
      </c>
      <c r="H204" s="8">
        <v>1.45</v>
      </c>
      <c r="I204" s="4">
        <v>0</v>
      </c>
    </row>
    <row r="205" spans="1:9" x14ac:dyDescent="0.2">
      <c r="A205" s="2">
        <v>19</v>
      </c>
      <c r="B205" s="1" t="s">
        <v>133</v>
      </c>
      <c r="C205" s="4">
        <v>37</v>
      </c>
      <c r="D205" s="8">
        <v>1.43</v>
      </c>
      <c r="E205" s="4">
        <v>21</v>
      </c>
      <c r="F205" s="8">
        <v>1.31</v>
      </c>
      <c r="G205" s="4">
        <v>16</v>
      </c>
      <c r="H205" s="8">
        <v>1.66</v>
      </c>
      <c r="I205" s="4">
        <v>0</v>
      </c>
    </row>
    <row r="206" spans="1:9" x14ac:dyDescent="0.2">
      <c r="A206" s="2">
        <v>20</v>
      </c>
      <c r="B206" s="1" t="s">
        <v>91</v>
      </c>
      <c r="C206" s="4">
        <v>36</v>
      </c>
      <c r="D206" s="8">
        <v>1.39</v>
      </c>
      <c r="E206" s="4">
        <v>19</v>
      </c>
      <c r="F206" s="8">
        <v>1.19</v>
      </c>
      <c r="G206" s="4">
        <v>17</v>
      </c>
      <c r="H206" s="8">
        <v>1.76</v>
      </c>
      <c r="I206" s="4">
        <v>0</v>
      </c>
    </row>
    <row r="207" spans="1:9" x14ac:dyDescent="0.2">
      <c r="A207" s="2">
        <v>20</v>
      </c>
      <c r="B207" s="1" t="s">
        <v>123</v>
      </c>
      <c r="C207" s="4">
        <v>36</v>
      </c>
      <c r="D207" s="8">
        <v>1.39</v>
      </c>
      <c r="E207" s="4">
        <v>17</v>
      </c>
      <c r="F207" s="8">
        <v>1.06</v>
      </c>
      <c r="G207" s="4">
        <v>19</v>
      </c>
      <c r="H207" s="8">
        <v>1.97</v>
      </c>
      <c r="I207" s="4">
        <v>0</v>
      </c>
    </row>
    <row r="208" spans="1:9" x14ac:dyDescent="0.2">
      <c r="A208" s="1"/>
      <c r="C208" s="4"/>
      <c r="D208" s="8"/>
      <c r="E208" s="4"/>
      <c r="F208" s="8"/>
      <c r="G208" s="4"/>
      <c r="H208" s="8"/>
      <c r="I208" s="4"/>
    </row>
    <row r="209" spans="1:9" x14ac:dyDescent="0.2">
      <c r="A209" s="1" t="s">
        <v>9</v>
      </c>
      <c r="C209" s="4"/>
      <c r="D209" s="8"/>
      <c r="E209" s="4"/>
      <c r="F209" s="8"/>
      <c r="G209" s="4"/>
      <c r="H209" s="8"/>
      <c r="I209" s="4"/>
    </row>
    <row r="210" spans="1:9" x14ac:dyDescent="0.2">
      <c r="A210" s="2">
        <v>1</v>
      </c>
      <c r="B210" s="1" t="s">
        <v>106</v>
      </c>
      <c r="C210" s="4">
        <v>117</v>
      </c>
      <c r="D210" s="8">
        <v>5.42</v>
      </c>
      <c r="E210" s="4">
        <v>104</v>
      </c>
      <c r="F210" s="8">
        <v>9.2799999999999994</v>
      </c>
      <c r="G210" s="4">
        <v>13</v>
      </c>
      <c r="H210" s="8">
        <v>1.33</v>
      </c>
      <c r="I210" s="4">
        <v>0</v>
      </c>
    </row>
    <row r="211" spans="1:9" x14ac:dyDescent="0.2">
      <c r="A211" s="2">
        <v>2</v>
      </c>
      <c r="B211" s="1" t="s">
        <v>105</v>
      </c>
      <c r="C211" s="4">
        <v>79</v>
      </c>
      <c r="D211" s="8">
        <v>3.66</v>
      </c>
      <c r="E211" s="4">
        <v>79</v>
      </c>
      <c r="F211" s="8">
        <v>7.05</v>
      </c>
      <c r="G211" s="4">
        <v>0</v>
      </c>
      <c r="H211" s="8">
        <v>0</v>
      </c>
      <c r="I211" s="4">
        <v>0</v>
      </c>
    </row>
    <row r="212" spans="1:9" x14ac:dyDescent="0.2">
      <c r="A212" s="2">
        <v>3</v>
      </c>
      <c r="B212" s="1" t="s">
        <v>89</v>
      </c>
      <c r="C212" s="4">
        <v>68</v>
      </c>
      <c r="D212" s="8">
        <v>3.15</v>
      </c>
      <c r="E212" s="4">
        <v>16</v>
      </c>
      <c r="F212" s="8">
        <v>1.43</v>
      </c>
      <c r="G212" s="4">
        <v>52</v>
      </c>
      <c r="H212" s="8">
        <v>5.31</v>
      </c>
      <c r="I212" s="4">
        <v>0</v>
      </c>
    </row>
    <row r="213" spans="1:9" x14ac:dyDescent="0.2">
      <c r="A213" s="2">
        <v>3</v>
      </c>
      <c r="B213" s="1" t="s">
        <v>123</v>
      </c>
      <c r="C213" s="4">
        <v>68</v>
      </c>
      <c r="D213" s="8">
        <v>3.15</v>
      </c>
      <c r="E213" s="4">
        <v>39</v>
      </c>
      <c r="F213" s="8">
        <v>3.48</v>
      </c>
      <c r="G213" s="4">
        <v>29</v>
      </c>
      <c r="H213" s="8">
        <v>2.96</v>
      </c>
      <c r="I213" s="4">
        <v>0</v>
      </c>
    </row>
    <row r="214" spans="1:9" x14ac:dyDescent="0.2">
      <c r="A214" s="2">
        <v>5</v>
      </c>
      <c r="B214" s="1" t="s">
        <v>94</v>
      </c>
      <c r="C214" s="4">
        <v>56</v>
      </c>
      <c r="D214" s="8">
        <v>2.59</v>
      </c>
      <c r="E214" s="4">
        <v>43</v>
      </c>
      <c r="F214" s="8">
        <v>3.84</v>
      </c>
      <c r="G214" s="4">
        <v>13</v>
      </c>
      <c r="H214" s="8">
        <v>1.33</v>
      </c>
      <c r="I214" s="4">
        <v>0</v>
      </c>
    </row>
    <row r="215" spans="1:9" x14ac:dyDescent="0.2">
      <c r="A215" s="2">
        <v>6</v>
      </c>
      <c r="B215" s="1" t="s">
        <v>121</v>
      </c>
      <c r="C215" s="4">
        <v>50</v>
      </c>
      <c r="D215" s="8">
        <v>2.3199999999999998</v>
      </c>
      <c r="E215" s="4">
        <v>19</v>
      </c>
      <c r="F215" s="8">
        <v>1.69</v>
      </c>
      <c r="G215" s="4">
        <v>31</v>
      </c>
      <c r="H215" s="8">
        <v>3.16</v>
      </c>
      <c r="I215" s="4">
        <v>0</v>
      </c>
    </row>
    <row r="216" spans="1:9" x14ac:dyDescent="0.2">
      <c r="A216" s="2">
        <v>7</v>
      </c>
      <c r="B216" s="1" t="s">
        <v>90</v>
      </c>
      <c r="C216" s="4">
        <v>42</v>
      </c>
      <c r="D216" s="8">
        <v>1.95</v>
      </c>
      <c r="E216" s="4">
        <v>16</v>
      </c>
      <c r="F216" s="8">
        <v>1.43</v>
      </c>
      <c r="G216" s="4">
        <v>26</v>
      </c>
      <c r="H216" s="8">
        <v>2.65</v>
      </c>
      <c r="I216" s="4">
        <v>0</v>
      </c>
    </row>
    <row r="217" spans="1:9" x14ac:dyDescent="0.2">
      <c r="A217" s="2">
        <v>7</v>
      </c>
      <c r="B217" s="1" t="s">
        <v>104</v>
      </c>
      <c r="C217" s="4">
        <v>42</v>
      </c>
      <c r="D217" s="8">
        <v>1.95</v>
      </c>
      <c r="E217" s="4">
        <v>39</v>
      </c>
      <c r="F217" s="8">
        <v>3.48</v>
      </c>
      <c r="G217" s="4">
        <v>3</v>
      </c>
      <c r="H217" s="8">
        <v>0.31</v>
      </c>
      <c r="I217" s="4">
        <v>0</v>
      </c>
    </row>
    <row r="218" spans="1:9" x14ac:dyDescent="0.2">
      <c r="A218" s="2">
        <v>9</v>
      </c>
      <c r="B218" s="1" t="s">
        <v>92</v>
      </c>
      <c r="C218" s="4">
        <v>41</v>
      </c>
      <c r="D218" s="8">
        <v>1.9</v>
      </c>
      <c r="E218" s="4">
        <v>13</v>
      </c>
      <c r="F218" s="8">
        <v>1.1599999999999999</v>
      </c>
      <c r="G218" s="4">
        <v>28</v>
      </c>
      <c r="H218" s="8">
        <v>2.86</v>
      </c>
      <c r="I218" s="4">
        <v>0</v>
      </c>
    </row>
    <row r="219" spans="1:9" x14ac:dyDescent="0.2">
      <c r="A219" s="2">
        <v>9</v>
      </c>
      <c r="B219" s="1" t="s">
        <v>101</v>
      </c>
      <c r="C219" s="4">
        <v>41</v>
      </c>
      <c r="D219" s="8">
        <v>1.9</v>
      </c>
      <c r="E219" s="4">
        <v>27</v>
      </c>
      <c r="F219" s="8">
        <v>2.41</v>
      </c>
      <c r="G219" s="4">
        <v>14</v>
      </c>
      <c r="H219" s="8">
        <v>1.43</v>
      </c>
      <c r="I219" s="4">
        <v>0</v>
      </c>
    </row>
    <row r="220" spans="1:9" x14ac:dyDescent="0.2">
      <c r="A220" s="2">
        <v>11</v>
      </c>
      <c r="B220" s="1" t="s">
        <v>95</v>
      </c>
      <c r="C220" s="4">
        <v>34</v>
      </c>
      <c r="D220" s="8">
        <v>1.57</v>
      </c>
      <c r="E220" s="4">
        <v>13</v>
      </c>
      <c r="F220" s="8">
        <v>1.1599999999999999</v>
      </c>
      <c r="G220" s="4">
        <v>21</v>
      </c>
      <c r="H220" s="8">
        <v>2.14</v>
      </c>
      <c r="I220" s="4">
        <v>0</v>
      </c>
    </row>
    <row r="221" spans="1:9" x14ac:dyDescent="0.2">
      <c r="A221" s="2">
        <v>11</v>
      </c>
      <c r="B221" s="1" t="s">
        <v>107</v>
      </c>
      <c r="C221" s="4">
        <v>34</v>
      </c>
      <c r="D221" s="8">
        <v>1.57</v>
      </c>
      <c r="E221" s="4">
        <v>25</v>
      </c>
      <c r="F221" s="8">
        <v>2.23</v>
      </c>
      <c r="G221" s="4">
        <v>9</v>
      </c>
      <c r="H221" s="8">
        <v>0.92</v>
      </c>
      <c r="I221" s="4">
        <v>0</v>
      </c>
    </row>
    <row r="222" spans="1:9" x14ac:dyDescent="0.2">
      <c r="A222" s="2">
        <v>13</v>
      </c>
      <c r="B222" s="1" t="s">
        <v>96</v>
      </c>
      <c r="C222" s="4">
        <v>33</v>
      </c>
      <c r="D222" s="8">
        <v>1.53</v>
      </c>
      <c r="E222" s="4">
        <v>11</v>
      </c>
      <c r="F222" s="8">
        <v>0.98</v>
      </c>
      <c r="G222" s="4">
        <v>22</v>
      </c>
      <c r="H222" s="8">
        <v>2.2400000000000002</v>
      </c>
      <c r="I222" s="4">
        <v>0</v>
      </c>
    </row>
    <row r="223" spans="1:9" x14ac:dyDescent="0.2">
      <c r="A223" s="2">
        <v>13</v>
      </c>
      <c r="B223" s="1" t="s">
        <v>99</v>
      </c>
      <c r="C223" s="4">
        <v>33</v>
      </c>
      <c r="D223" s="8">
        <v>1.53</v>
      </c>
      <c r="E223" s="4">
        <v>9</v>
      </c>
      <c r="F223" s="8">
        <v>0.8</v>
      </c>
      <c r="G223" s="4">
        <v>24</v>
      </c>
      <c r="H223" s="8">
        <v>2.4500000000000002</v>
      </c>
      <c r="I223" s="4">
        <v>0</v>
      </c>
    </row>
    <row r="224" spans="1:9" x14ac:dyDescent="0.2">
      <c r="A224" s="2">
        <v>15</v>
      </c>
      <c r="B224" s="1" t="s">
        <v>97</v>
      </c>
      <c r="C224" s="4">
        <v>32</v>
      </c>
      <c r="D224" s="8">
        <v>1.48</v>
      </c>
      <c r="E224" s="4">
        <v>25</v>
      </c>
      <c r="F224" s="8">
        <v>2.23</v>
      </c>
      <c r="G224" s="4">
        <v>7</v>
      </c>
      <c r="H224" s="8">
        <v>0.71</v>
      </c>
      <c r="I224" s="4">
        <v>0</v>
      </c>
    </row>
    <row r="225" spans="1:9" x14ac:dyDescent="0.2">
      <c r="A225" s="2">
        <v>15</v>
      </c>
      <c r="B225" s="1" t="s">
        <v>108</v>
      </c>
      <c r="C225" s="4">
        <v>32</v>
      </c>
      <c r="D225" s="8">
        <v>1.48</v>
      </c>
      <c r="E225" s="4">
        <v>32</v>
      </c>
      <c r="F225" s="8">
        <v>2.85</v>
      </c>
      <c r="G225" s="4">
        <v>0</v>
      </c>
      <c r="H225" s="8">
        <v>0</v>
      </c>
      <c r="I225" s="4">
        <v>0</v>
      </c>
    </row>
    <row r="226" spans="1:9" x14ac:dyDescent="0.2">
      <c r="A226" s="2">
        <v>17</v>
      </c>
      <c r="B226" s="1" t="s">
        <v>109</v>
      </c>
      <c r="C226" s="4">
        <v>29</v>
      </c>
      <c r="D226" s="8">
        <v>1.34</v>
      </c>
      <c r="E226" s="4">
        <v>15</v>
      </c>
      <c r="F226" s="8">
        <v>1.34</v>
      </c>
      <c r="G226" s="4">
        <v>14</v>
      </c>
      <c r="H226" s="8">
        <v>1.43</v>
      </c>
      <c r="I226" s="4">
        <v>0</v>
      </c>
    </row>
    <row r="227" spans="1:9" x14ac:dyDescent="0.2">
      <c r="A227" s="2">
        <v>17</v>
      </c>
      <c r="B227" s="1" t="s">
        <v>120</v>
      </c>
      <c r="C227" s="4">
        <v>29</v>
      </c>
      <c r="D227" s="8">
        <v>1.34</v>
      </c>
      <c r="E227" s="4">
        <v>22</v>
      </c>
      <c r="F227" s="8">
        <v>1.96</v>
      </c>
      <c r="G227" s="4">
        <v>7</v>
      </c>
      <c r="H227" s="8">
        <v>0.71</v>
      </c>
      <c r="I227" s="4">
        <v>0</v>
      </c>
    </row>
    <row r="228" spans="1:9" x14ac:dyDescent="0.2">
      <c r="A228" s="2">
        <v>19</v>
      </c>
      <c r="B228" s="1" t="s">
        <v>113</v>
      </c>
      <c r="C228" s="4">
        <v>28</v>
      </c>
      <c r="D228" s="8">
        <v>1.3</v>
      </c>
      <c r="E228" s="4">
        <v>18</v>
      </c>
      <c r="F228" s="8">
        <v>1.61</v>
      </c>
      <c r="G228" s="4">
        <v>10</v>
      </c>
      <c r="H228" s="8">
        <v>1.02</v>
      </c>
      <c r="I228" s="4">
        <v>0</v>
      </c>
    </row>
    <row r="229" spans="1:9" x14ac:dyDescent="0.2">
      <c r="A229" s="2">
        <v>19</v>
      </c>
      <c r="B229" s="1" t="s">
        <v>134</v>
      </c>
      <c r="C229" s="4">
        <v>28</v>
      </c>
      <c r="D229" s="8">
        <v>1.3</v>
      </c>
      <c r="E229" s="4">
        <v>0</v>
      </c>
      <c r="F229" s="8">
        <v>0</v>
      </c>
      <c r="G229" s="4">
        <v>2</v>
      </c>
      <c r="H229" s="8">
        <v>0.2</v>
      </c>
      <c r="I229" s="4">
        <v>0</v>
      </c>
    </row>
    <row r="230" spans="1:9" x14ac:dyDescent="0.2">
      <c r="A230" s="1"/>
      <c r="C230" s="4"/>
      <c r="D230" s="8"/>
      <c r="E230" s="4"/>
      <c r="F230" s="8"/>
      <c r="G230" s="4"/>
      <c r="H230" s="8"/>
      <c r="I230" s="4"/>
    </row>
    <row r="231" spans="1:9" x14ac:dyDescent="0.2">
      <c r="A231" s="1" t="s">
        <v>10</v>
      </c>
      <c r="C231" s="4"/>
      <c r="D231" s="8"/>
      <c r="E231" s="4"/>
      <c r="F231" s="8"/>
      <c r="G231" s="4"/>
      <c r="H231" s="8"/>
      <c r="I231" s="4"/>
    </row>
    <row r="232" spans="1:9" x14ac:dyDescent="0.2">
      <c r="A232" s="2">
        <v>1</v>
      </c>
      <c r="B232" s="1" t="s">
        <v>98</v>
      </c>
      <c r="C232" s="4">
        <v>25</v>
      </c>
      <c r="D232" s="8">
        <v>5.41</v>
      </c>
      <c r="E232" s="4">
        <v>19</v>
      </c>
      <c r="F232" s="8">
        <v>6.6</v>
      </c>
      <c r="G232" s="4">
        <v>6</v>
      </c>
      <c r="H232" s="8">
        <v>3.87</v>
      </c>
      <c r="I232" s="4">
        <v>0</v>
      </c>
    </row>
    <row r="233" spans="1:9" x14ac:dyDescent="0.2">
      <c r="A233" s="2">
        <v>2</v>
      </c>
      <c r="B233" s="1" t="s">
        <v>106</v>
      </c>
      <c r="C233" s="4">
        <v>23</v>
      </c>
      <c r="D233" s="8">
        <v>4.9800000000000004</v>
      </c>
      <c r="E233" s="4">
        <v>23</v>
      </c>
      <c r="F233" s="8">
        <v>7.99</v>
      </c>
      <c r="G233" s="4">
        <v>0</v>
      </c>
      <c r="H233" s="8">
        <v>0</v>
      </c>
      <c r="I233" s="4">
        <v>0</v>
      </c>
    </row>
    <row r="234" spans="1:9" x14ac:dyDescent="0.2">
      <c r="A234" s="2">
        <v>3</v>
      </c>
      <c r="B234" s="1" t="s">
        <v>89</v>
      </c>
      <c r="C234" s="4">
        <v>18</v>
      </c>
      <c r="D234" s="8">
        <v>3.9</v>
      </c>
      <c r="E234" s="4">
        <v>3</v>
      </c>
      <c r="F234" s="8">
        <v>1.04</v>
      </c>
      <c r="G234" s="4">
        <v>15</v>
      </c>
      <c r="H234" s="8">
        <v>9.68</v>
      </c>
      <c r="I234" s="4">
        <v>0</v>
      </c>
    </row>
    <row r="235" spans="1:9" x14ac:dyDescent="0.2">
      <c r="A235" s="2">
        <v>3</v>
      </c>
      <c r="B235" s="1" t="s">
        <v>105</v>
      </c>
      <c r="C235" s="4">
        <v>18</v>
      </c>
      <c r="D235" s="8">
        <v>3.9</v>
      </c>
      <c r="E235" s="4">
        <v>17</v>
      </c>
      <c r="F235" s="8">
        <v>5.9</v>
      </c>
      <c r="G235" s="4">
        <v>1</v>
      </c>
      <c r="H235" s="8">
        <v>0.65</v>
      </c>
      <c r="I235" s="4">
        <v>0</v>
      </c>
    </row>
    <row r="236" spans="1:9" x14ac:dyDescent="0.2">
      <c r="A236" s="2">
        <v>5</v>
      </c>
      <c r="B236" s="1" t="s">
        <v>123</v>
      </c>
      <c r="C236" s="4">
        <v>14</v>
      </c>
      <c r="D236" s="8">
        <v>3.03</v>
      </c>
      <c r="E236" s="4">
        <v>10</v>
      </c>
      <c r="F236" s="8">
        <v>3.47</v>
      </c>
      <c r="G236" s="4">
        <v>4</v>
      </c>
      <c r="H236" s="8">
        <v>2.58</v>
      </c>
      <c r="I236" s="4">
        <v>0</v>
      </c>
    </row>
    <row r="237" spans="1:9" x14ac:dyDescent="0.2">
      <c r="A237" s="2">
        <v>6</v>
      </c>
      <c r="B237" s="1" t="s">
        <v>97</v>
      </c>
      <c r="C237" s="4">
        <v>12</v>
      </c>
      <c r="D237" s="8">
        <v>2.6</v>
      </c>
      <c r="E237" s="4">
        <v>12</v>
      </c>
      <c r="F237" s="8">
        <v>4.17</v>
      </c>
      <c r="G237" s="4">
        <v>0</v>
      </c>
      <c r="H237" s="8">
        <v>0</v>
      </c>
      <c r="I237" s="4">
        <v>0</v>
      </c>
    </row>
    <row r="238" spans="1:9" x14ac:dyDescent="0.2">
      <c r="A238" s="2">
        <v>6</v>
      </c>
      <c r="B238" s="1" t="s">
        <v>107</v>
      </c>
      <c r="C238" s="4">
        <v>12</v>
      </c>
      <c r="D238" s="8">
        <v>2.6</v>
      </c>
      <c r="E238" s="4">
        <v>12</v>
      </c>
      <c r="F238" s="8">
        <v>4.17</v>
      </c>
      <c r="G238" s="4">
        <v>0</v>
      </c>
      <c r="H238" s="8">
        <v>0</v>
      </c>
      <c r="I238" s="4">
        <v>0</v>
      </c>
    </row>
    <row r="239" spans="1:9" x14ac:dyDescent="0.2">
      <c r="A239" s="2">
        <v>6</v>
      </c>
      <c r="B239" s="1" t="s">
        <v>134</v>
      </c>
      <c r="C239" s="4">
        <v>12</v>
      </c>
      <c r="D239" s="8">
        <v>2.6</v>
      </c>
      <c r="E239" s="4">
        <v>0</v>
      </c>
      <c r="F239" s="8">
        <v>0</v>
      </c>
      <c r="G239" s="4">
        <v>1</v>
      </c>
      <c r="H239" s="8">
        <v>0.65</v>
      </c>
      <c r="I239" s="4">
        <v>0</v>
      </c>
    </row>
    <row r="240" spans="1:9" x14ac:dyDescent="0.2">
      <c r="A240" s="2">
        <v>9</v>
      </c>
      <c r="B240" s="1" t="s">
        <v>92</v>
      </c>
      <c r="C240" s="4">
        <v>11</v>
      </c>
      <c r="D240" s="8">
        <v>2.38</v>
      </c>
      <c r="E240" s="4">
        <v>8</v>
      </c>
      <c r="F240" s="8">
        <v>2.78</v>
      </c>
      <c r="G240" s="4">
        <v>3</v>
      </c>
      <c r="H240" s="8">
        <v>1.94</v>
      </c>
      <c r="I240" s="4">
        <v>0</v>
      </c>
    </row>
    <row r="241" spans="1:9" x14ac:dyDescent="0.2">
      <c r="A241" s="2">
        <v>10</v>
      </c>
      <c r="B241" s="1" t="s">
        <v>91</v>
      </c>
      <c r="C241" s="4">
        <v>10</v>
      </c>
      <c r="D241" s="8">
        <v>2.16</v>
      </c>
      <c r="E241" s="4">
        <v>4</v>
      </c>
      <c r="F241" s="8">
        <v>1.39</v>
      </c>
      <c r="G241" s="4">
        <v>6</v>
      </c>
      <c r="H241" s="8">
        <v>3.87</v>
      </c>
      <c r="I241" s="4">
        <v>0</v>
      </c>
    </row>
    <row r="242" spans="1:9" x14ac:dyDescent="0.2">
      <c r="A242" s="2">
        <v>10</v>
      </c>
      <c r="B242" s="1" t="s">
        <v>101</v>
      </c>
      <c r="C242" s="4">
        <v>10</v>
      </c>
      <c r="D242" s="8">
        <v>2.16</v>
      </c>
      <c r="E242" s="4">
        <v>7</v>
      </c>
      <c r="F242" s="8">
        <v>2.4300000000000002</v>
      </c>
      <c r="G242" s="4">
        <v>3</v>
      </c>
      <c r="H242" s="8">
        <v>1.94</v>
      </c>
      <c r="I242" s="4">
        <v>0</v>
      </c>
    </row>
    <row r="243" spans="1:9" x14ac:dyDescent="0.2">
      <c r="A243" s="2">
        <v>12</v>
      </c>
      <c r="B243" s="1" t="s">
        <v>119</v>
      </c>
      <c r="C243" s="4">
        <v>8</v>
      </c>
      <c r="D243" s="8">
        <v>1.73</v>
      </c>
      <c r="E243" s="4">
        <v>3</v>
      </c>
      <c r="F243" s="8">
        <v>1.04</v>
      </c>
      <c r="G243" s="4">
        <v>5</v>
      </c>
      <c r="H243" s="8">
        <v>3.23</v>
      </c>
      <c r="I243" s="4">
        <v>0</v>
      </c>
    </row>
    <row r="244" spans="1:9" x14ac:dyDescent="0.2">
      <c r="A244" s="2">
        <v>12</v>
      </c>
      <c r="B244" s="1" t="s">
        <v>111</v>
      </c>
      <c r="C244" s="4">
        <v>8</v>
      </c>
      <c r="D244" s="8">
        <v>1.73</v>
      </c>
      <c r="E244" s="4">
        <v>6</v>
      </c>
      <c r="F244" s="8">
        <v>2.08</v>
      </c>
      <c r="G244" s="4">
        <v>2</v>
      </c>
      <c r="H244" s="8">
        <v>1.29</v>
      </c>
      <c r="I244" s="4">
        <v>0</v>
      </c>
    </row>
    <row r="245" spans="1:9" x14ac:dyDescent="0.2">
      <c r="A245" s="2">
        <v>14</v>
      </c>
      <c r="B245" s="1" t="s">
        <v>90</v>
      </c>
      <c r="C245" s="4">
        <v>7</v>
      </c>
      <c r="D245" s="8">
        <v>1.52</v>
      </c>
      <c r="E245" s="4">
        <v>5</v>
      </c>
      <c r="F245" s="8">
        <v>1.74</v>
      </c>
      <c r="G245" s="4">
        <v>2</v>
      </c>
      <c r="H245" s="8">
        <v>1.29</v>
      </c>
      <c r="I245" s="4">
        <v>0</v>
      </c>
    </row>
    <row r="246" spans="1:9" x14ac:dyDescent="0.2">
      <c r="A246" s="2">
        <v>14</v>
      </c>
      <c r="B246" s="1" t="s">
        <v>135</v>
      </c>
      <c r="C246" s="4">
        <v>7</v>
      </c>
      <c r="D246" s="8">
        <v>1.52</v>
      </c>
      <c r="E246" s="4">
        <v>4</v>
      </c>
      <c r="F246" s="8">
        <v>1.39</v>
      </c>
      <c r="G246" s="4">
        <v>3</v>
      </c>
      <c r="H246" s="8">
        <v>1.94</v>
      </c>
      <c r="I246" s="4">
        <v>0</v>
      </c>
    </row>
    <row r="247" spans="1:9" x14ac:dyDescent="0.2">
      <c r="A247" s="2">
        <v>14</v>
      </c>
      <c r="B247" s="1" t="s">
        <v>94</v>
      </c>
      <c r="C247" s="4">
        <v>7</v>
      </c>
      <c r="D247" s="8">
        <v>1.52</v>
      </c>
      <c r="E247" s="4">
        <v>5</v>
      </c>
      <c r="F247" s="8">
        <v>1.74</v>
      </c>
      <c r="G247" s="4">
        <v>2</v>
      </c>
      <c r="H247" s="8">
        <v>1.29</v>
      </c>
      <c r="I247" s="4">
        <v>0</v>
      </c>
    </row>
    <row r="248" spans="1:9" x14ac:dyDescent="0.2">
      <c r="A248" s="2">
        <v>17</v>
      </c>
      <c r="B248" s="1" t="s">
        <v>109</v>
      </c>
      <c r="C248" s="4">
        <v>6</v>
      </c>
      <c r="D248" s="8">
        <v>1.3</v>
      </c>
      <c r="E248" s="4">
        <v>1</v>
      </c>
      <c r="F248" s="8">
        <v>0.35</v>
      </c>
      <c r="G248" s="4">
        <v>5</v>
      </c>
      <c r="H248" s="8">
        <v>3.23</v>
      </c>
      <c r="I248" s="4">
        <v>0</v>
      </c>
    </row>
    <row r="249" spans="1:9" x14ac:dyDescent="0.2">
      <c r="A249" s="2">
        <v>17</v>
      </c>
      <c r="B249" s="1" t="s">
        <v>117</v>
      </c>
      <c r="C249" s="4">
        <v>6</v>
      </c>
      <c r="D249" s="8">
        <v>1.3</v>
      </c>
      <c r="E249" s="4">
        <v>3</v>
      </c>
      <c r="F249" s="8">
        <v>1.04</v>
      </c>
      <c r="G249" s="4">
        <v>3</v>
      </c>
      <c r="H249" s="8">
        <v>1.94</v>
      </c>
      <c r="I249" s="4">
        <v>0</v>
      </c>
    </row>
    <row r="250" spans="1:9" x14ac:dyDescent="0.2">
      <c r="A250" s="2">
        <v>17</v>
      </c>
      <c r="B250" s="1" t="s">
        <v>131</v>
      </c>
      <c r="C250" s="4">
        <v>6</v>
      </c>
      <c r="D250" s="8">
        <v>1.3</v>
      </c>
      <c r="E250" s="4">
        <v>5</v>
      </c>
      <c r="F250" s="8">
        <v>1.74</v>
      </c>
      <c r="G250" s="4">
        <v>1</v>
      </c>
      <c r="H250" s="8">
        <v>0.65</v>
      </c>
      <c r="I250" s="4">
        <v>0</v>
      </c>
    </row>
    <row r="251" spans="1:9" x14ac:dyDescent="0.2">
      <c r="A251" s="2">
        <v>17</v>
      </c>
      <c r="B251" s="1" t="s">
        <v>124</v>
      </c>
      <c r="C251" s="4">
        <v>6</v>
      </c>
      <c r="D251" s="8">
        <v>1.3</v>
      </c>
      <c r="E251" s="4">
        <v>4</v>
      </c>
      <c r="F251" s="8">
        <v>1.39</v>
      </c>
      <c r="G251" s="4">
        <v>2</v>
      </c>
      <c r="H251" s="8">
        <v>1.29</v>
      </c>
      <c r="I251" s="4">
        <v>0</v>
      </c>
    </row>
    <row r="252" spans="1:9" x14ac:dyDescent="0.2">
      <c r="A252" s="2">
        <v>17</v>
      </c>
      <c r="B252" s="1" t="s">
        <v>136</v>
      </c>
      <c r="C252" s="4">
        <v>6</v>
      </c>
      <c r="D252" s="8">
        <v>1.3</v>
      </c>
      <c r="E252" s="4">
        <v>1</v>
      </c>
      <c r="F252" s="8">
        <v>0.35</v>
      </c>
      <c r="G252" s="4">
        <v>5</v>
      </c>
      <c r="H252" s="8">
        <v>3.23</v>
      </c>
      <c r="I252" s="4">
        <v>0</v>
      </c>
    </row>
    <row r="253" spans="1:9" x14ac:dyDescent="0.2">
      <c r="A253" s="2">
        <v>17</v>
      </c>
      <c r="B253" s="1" t="s">
        <v>125</v>
      </c>
      <c r="C253" s="4">
        <v>6</v>
      </c>
      <c r="D253" s="8">
        <v>1.3</v>
      </c>
      <c r="E253" s="4">
        <v>3</v>
      </c>
      <c r="F253" s="8">
        <v>1.04</v>
      </c>
      <c r="G253" s="4">
        <v>3</v>
      </c>
      <c r="H253" s="8">
        <v>1.94</v>
      </c>
      <c r="I253" s="4">
        <v>0</v>
      </c>
    </row>
    <row r="254" spans="1:9" x14ac:dyDescent="0.2">
      <c r="A254" s="2">
        <v>17</v>
      </c>
      <c r="B254" s="1" t="s">
        <v>121</v>
      </c>
      <c r="C254" s="4">
        <v>6</v>
      </c>
      <c r="D254" s="8">
        <v>1.3</v>
      </c>
      <c r="E254" s="4">
        <v>4</v>
      </c>
      <c r="F254" s="8">
        <v>1.39</v>
      </c>
      <c r="G254" s="4">
        <v>2</v>
      </c>
      <c r="H254" s="8">
        <v>1.29</v>
      </c>
      <c r="I254" s="4">
        <v>0</v>
      </c>
    </row>
    <row r="255" spans="1:9" x14ac:dyDescent="0.2">
      <c r="A255" s="2">
        <v>17</v>
      </c>
      <c r="B255" s="1" t="s">
        <v>137</v>
      </c>
      <c r="C255" s="4">
        <v>6</v>
      </c>
      <c r="D255" s="8">
        <v>1.3</v>
      </c>
      <c r="E255" s="4">
        <v>6</v>
      </c>
      <c r="F255" s="8">
        <v>2.08</v>
      </c>
      <c r="G255" s="4">
        <v>0</v>
      </c>
      <c r="H255" s="8">
        <v>0</v>
      </c>
      <c r="I255" s="4">
        <v>0</v>
      </c>
    </row>
    <row r="256" spans="1:9" x14ac:dyDescent="0.2">
      <c r="A256" s="2">
        <v>17</v>
      </c>
      <c r="B256" s="1" t="s">
        <v>99</v>
      </c>
      <c r="C256" s="4">
        <v>6</v>
      </c>
      <c r="D256" s="8">
        <v>1.3</v>
      </c>
      <c r="E256" s="4">
        <v>1</v>
      </c>
      <c r="F256" s="8">
        <v>0.35</v>
      </c>
      <c r="G256" s="4">
        <v>4</v>
      </c>
      <c r="H256" s="8">
        <v>2.58</v>
      </c>
      <c r="I256" s="4">
        <v>0</v>
      </c>
    </row>
    <row r="257" spans="1:9" x14ac:dyDescent="0.2">
      <c r="A257" s="1"/>
      <c r="C257" s="4"/>
      <c r="D257" s="8"/>
      <c r="E257" s="4"/>
      <c r="F257" s="8"/>
      <c r="G257" s="4"/>
      <c r="H257" s="8"/>
      <c r="I257" s="4"/>
    </row>
    <row r="258" spans="1:9" x14ac:dyDescent="0.2">
      <c r="A258" s="1" t="s">
        <v>11</v>
      </c>
      <c r="C258" s="4"/>
      <c r="D258" s="8"/>
      <c r="E258" s="4"/>
      <c r="F258" s="8"/>
      <c r="G258" s="4"/>
      <c r="H258" s="8"/>
      <c r="I258" s="4"/>
    </row>
    <row r="259" spans="1:9" x14ac:dyDescent="0.2">
      <c r="A259" s="2">
        <v>1</v>
      </c>
      <c r="B259" s="1" t="s">
        <v>89</v>
      </c>
      <c r="C259" s="4">
        <v>6</v>
      </c>
      <c r="D259" s="8">
        <v>5.77</v>
      </c>
      <c r="E259" s="4">
        <v>0</v>
      </c>
      <c r="F259" s="8">
        <v>0</v>
      </c>
      <c r="G259" s="4">
        <v>6</v>
      </c>
      <c r="H259" s="8">
        <v>18.18</v>
      </c>
      <c r="I259" s="4">
        <v>0</v>
      </c>
    </row>
    <row r="260" spans="1:9" x14ac:dyDescent="0.2">
      <c r="A260" s="2">
        <v>2</v>
      </c>
      <c r="B260" s="1" t="s">
        <v>141</v>
      </c>
      <c r="C260" s="4">
        <v>4</v>
      </c>
      <c r="D260" s="8">
        <v>3.85</v>
      </c>
      <c r="E260" s="4">
        <v>3</v>
      </c>
      <c r="F260" s="8">
        <v>4.6900000000000004</v>
      </c>
      <c r="G260" s="4">
        <v>1</v>
      </c>
      <c r="H260" s="8">
        <v>3.03</v>
      </c>
      <c r="I260" s="4">
        <v>0</v>
      </c>
    </row>
    <row r="261" spans="1:9" x14ac:dyDescent="0.2">
      <c r="A261" s="2">
        <v>2</v>
      </c>
      <c r="B261" s="1" t="s">
        <v>142</v>
      </c>
      <c r="C261" s="4">
        <v>4</v>
      </c>
      <c r="D261" s="8">
        <v>3.85</v>
      </c>
      <c r="E261" s="4">
        <v>2</v>
      </c>
      <c r="F261" s="8">
        <v>3.13</v>
      </c>
      <c r="G261" s="4">
        <v>1</v>
      </c>
      <c r="H261" s="8">
        <v>3.03</v>
      </c>
      <c r="I261" s="4">
        <v>1</v>
      </c>
    </row>
    <row r="262" spans="1:9" x14ac:dyDescent="0.2">
      <c r="A262" s="2">
        <v>2</v>
      </c>
      <c r="B262" s="1" t="s">
        <v>105</v>
      </c>
      <c r="C262" s="4">
        <v>4</v>
      </c>
      <c r="D262" s="8">
        <v>3.85</v>
      </c>
      <c r="E262" s="4">
        <v>4</v>
      </c>
      <c r="F262" s="8">
        <v>6.25</v>
      </c>
      <c r="G262" s="4">
        <v>0</v>
      </c>
      <c r="H262" s="8">
        <v>0</v>
      </c>
      <c r="I262" s="4">
        <v>0</v>
      </c>
    </row>
    <row r="263" spans="1:9" x14ac:dyDescent="0.2">
      <c r="A263" s="2">
        <v>5</v>
      </c>
      <c r="B263" s="1" t="s">
        <v>138</v>
      </c>
      <c r="C263" s="4">
        <v>3</v>
      </c>
      <c r="D263" s="8">
        <v>2.88</v>
      </c>
      <c r="E263" s="4">
        <v>3</v>
      </c>
      <c r="F263" s="8">
        <v>4.6900000000000004</v>
      </c>
      <c r="G263" s="4">
        <v>0</v>
      </c>
      <c r="H263" s="8">
        <v>0</v>
      </c>
      <c r="I263" s="4">
        <v>0</v>
      </c>
    </row>
    <row r="264" spans="1:9" x14ac:dyDescent="0.2">
      <c r="A264" s="2">
        <v>5</v>
      </c>
      <c r="B264" s="1" t="s">
        <v>114</v>
      </c>
      <c r="C264" s="4">
        <v>3</v>
      </c>
      <c r="D264" s="8">
        <v>2.88</v>
      </c>
      <c r="E264" s="4">
        <v>3</v>
      </c>
      <c r="F264" s="8">
        <v>4.6900000000000004</v>
      </c>
      <c r="G264" s="4">
        <v>0</v>
      </c>
      <c r="H264" s="8">
        <v>0</v>
      </c>
      <c r="I264" s="4">
        <v>0</v>
      </c>
    </row>
    <row r="265" spans="1:9" x14ac:dyDescent="0.2">
      <c r="A265" s="2">
        <v>5</v>
      </c>
      <c r="B265" s="1" t="s">
        <v>113</v>
      </c>
      <c r="C265" s="4">
        <v>3</v>
      </c>
      <c r="D265" s="8">
        <v>2.88</v>
      </c>
      <c r="E265" s="4">
        <v>2</v>
      </c>
      <c r="F265" s="8">
        <v>3.13</v>
      </c>
      <c r="G265" s="4">
        <v>0</v>
      </c>
      <c r="H265" s="8">
        <v>0</v>
      </c>
      <c r="I265" s="4">
        <v>1</v>
      </c>
    </row>
    <row r="266" spans="1:9" x14ac:dyDescent="0.2">
      <c r="A266" s="2">
        <v>5</v>
      </c>
      <c r="B266" s="1" t="s">
        <v>121</v>
      </c>
      <c r="C266" s="4">
        <v>3</v>
      </c>
      <c r="D266" s="8">
        <v>2.88</v>
      </c>
      <c r="E266" s="4">
        <v>2</v>
      </c>
      <c r="F266" s="8">
        <v>3.13</v>
      </c>
      <c r="G266" s="4">
        <v>1</v>
      </c>
      <c r="H266" s="8">
        <v>3.03</v>
      </c>
      <c r="I266" s="4">
        <v>0</v>
      </c>
    </row>
    <row r="267" spans="1:9" x14ac:dyDescent="0.2">
      <c r="A267" s="2">
        <v>5</v>
      </c>
      <c r="B267" s="1" t="s">
        <v>101</v>
      </c>
      <c r="C267" s="4">
        <v>3</v>
      </c>
      <c r="D267" s="8">
        <v>2.88</v>
      </c>
      <c r="E267" s="4">
        <v>3</v>
      </c>
      <c r="F267" s="8">
        <v>4.6900000000000004</v>
      </c>
      <c r="G267" s="4">
        <v>0</v>
      </c>
      <c r="H267" s="8">
        <v>0</v>
      </c>
      <c r="I267" s="4">
        <v>0</v>
      </c>
    </row>
    <row r="268" spans="1:9" x14ac:dyDescent="0.2">
      <c r="A268" s="2">
        <v>5</v>
      </c>
      <c r="B268" s="1" t="s">
        <v>143</v>
      </c>
      <c r="C268" s="4">
        <v>3</v>
      </c>
      <c r="D268" s="8">
        <v>2.88</v>
      </c>
      <c r="E268" s="4">
        <v>2</v>
      </c>
      <c r="F268" s="8">
        <v>3.13</v>
      </c>
      <c r="G268" s="4">
        <v>1</v>
      </c>
      <c r="H268" s="8">
        <v>3.03</v>
      </c>
      <c r="I268" s="4">
        <v>0</v>
      </c>
    </row>
    <row r="269" spans="1:9" x14ac:dyDescent="0.2">
      <c r="A269" s="2">
        <v>11</v>
      </c>
      <c r="B269" s="1" t="s">
        <v>90</v>
      </c>
      <c r="C269" s="4">
        <v>2</v>
      </c>
      <c r="D269" s="8">
        <v>1.92</v>
      </c>
      <c r="E269" s="4">
        <v>1</v>
      </c>
      <c r="F269" s="8">
        <v>1.56</v>
      </c>
      <c r="G269" s="4">
        <v>1</v>
      </c>
      <c r="H269" s="8">
        <v>3.03</v>
      </c>
      <c r="I269" s="4">
        <v>0</v>
      </c>
    </row>
    <row r="270" spans="1:9" x14ac:dyDescent="0.2">
      <c r="A270" s="2">
        <v>11</v>
      </c>
      <c r="B270" s="1" t="s">
        <v>139</v>
      </c>
      <c r="C270" s="4">
        <v>2</v>
      </c>
      <c r="D270" s="8">
        <v>1.92</v>
      </c>
      <c r="E270" s="4">
        <v>0</v>
      </c>
      <c r="F270" s="8">
        <v>0</v>
      </c>
      <c r="G270" s="4">
        <v>2</v>
      </c>
      <c r="H270" s="8">
        <v>6.06</v>
      </c>
      <c r="I270" s="4">
        <v>0</v>
      </c>
    </row>
    <row r="271" spans="1:9" x14ac:dyDescent="0.2">
      <c r="A271" s="2">
        <v>11</v>
      </c>
      <c r="B271" s="1" t="s">
        <v>91</v>
      </c>
      <c r="C271" s="4">
        <v>2</v>
      </c>
      <c r="D271" s="8">
        <v>1.92</v>
      </c>
      <c r="E271" s="4">
        <v>2</v>
      </c>
      <c r="F271" s="8">
        <v>3.13</v>
      </c>
      <c r="G271" s="4">
        <v>0</v>
      </c>
      <c r="H271" s="8">
        <v>0</v>
      </c>
      <c r="I271" s="4">
        <v>0</v>
      </c>
    </row>
    <row r="272" spans="1:9" x14ac:dyDescent="0.2">
      <c r="A272" s="2">
        <v>11</v>
      </c>
      <c r="B272" s="1" t="s">
        <v>140</v>
      </c>
      <c r="C272" s="4">
        <v>2</v>
      </c>
      <c r="D272" s="8">
        <v>1.92</v>
      </c>
      <c r="E272" s="4">
        <v>1</v>
      </c>
      <c r="F272" s="8">
        <v>1.56</v>
      </c>
      <c r="G272" s="4">
        <v>1</v>
      </c>
      <c r="H272" s="8">
        <v>3.03</v>
      </c>
      <c r="I272" s="4">
        <v>0</v>
      </c>
    </row>
    <row r="273" spans="1:9" x14ac:dyDescent="0.2">
      <c r="A273" s="2">
        <v>11</v>
      </c>
      <c r="B273" s="1" t="s">
        <v>128</v>
      </c>
      <c r="C273" s="4">
        <v>2</v>
      </c>
      <c r="D273" s="8">
        <v>1.92</v>
      </c>
      <c r="E273" s="4">
        <v>2</v>
      </c>
      <c r="F273" s="8">
        <v>3.13</v>
      </c>
      <c r="G273" s="4">
        <v>0</v>
      </c>
      <c r="H273" s="8">
        <v>0</v>
      </c>
      <c r="I273" s="4">
        <v>0</v>
      </c>
    </row>
    <row r="274" spans="1:9" x14ac:dyDescent="0.2">
      <c r="A274" s="2">
        <v>11</v>
      </c>
      <c r="B274" s="1" t="s">
        <v>93</v>
      </c>
      <c r="C274" s="4">
        <v>2</v>
      </c>
      <c r="D274" s="8">
        <v>1.92</v>
      </c>
      <c r="E274" s="4">
        <v>1</v>
      </c>
      <c r="F274" s="8">
        <v>1.56</v>
      </c>
      <c r="G274" s="4">
        <v>1</v>
      </c>
      <c r="H274" s="8">
        <v>3.03</v>
      </c>
      <c r="I274" s="4">
        <v>0</v>
      </c>
    </row>
    <row r="275" spans="1:9" x14ac:dyDescent="0.2">
      <c r="A275" s="2">
        <v>11</v>
      </c>
      <c r="B275" s="1" t="s">
        <v>110</v>
      </c>
      <c r="C275" s="4">
        <v>2</v>
      </c>
      <c r="D275" s="8">
        <v>1.92</v>
      </c>
      <c r="E275" s="4">
        <v>2</v>
      </c>
      <c r="F275" s="8">
        <v>3.13</v>
      </c>
      <c r="G275" s="4">
        <v>0</v>
      </c>
      <c r="H275" s="8">
        <v>0</v>
      </c>
      <c r="I275" s="4">
        <v>0</v>
      </c>
    </row>
    <row r="276" spans="1:9" x14ac:dyDescent="0.2">
      <c r="A276" s="2">
        <v>11</v>
      </c>
      <c r="B276" s="1" t="s">
        <v>125</v>
      </c>
      <c r="C276" s="4">
        <v>2</v>
      </c>
      <c r="D276" s="8">
        <v>1.92</v>
      </c>
      <c r="E276" s="4">
        <v>1</v>
      </c>
      <c r="F276" s="8">
        <v>1.56</v>
      </c>
      <c r="G276" s="4">
        <v>1</v>
      </c>
      <c r="H276" s="8">
        <v>3.03</v>
      </c>
      <c r="I276" s="4">
        <v>0</v>
      </c>
    </row>
    <row r="277" spans="1:9" x14ac:dyDescent="0.2">
      <c r="A277" s="2">
        <v>11</v>
      </c>
      <c r="B277" s="1" t="s">
        <v>97</v>
      </c>
      <c r="C277" s="4">
        <v>2</v>
      </c>
      <c r="D277" s="8">
        <v>1.92</v>
      </c>
      <c r="E277" s="4">
        <v>2</v>
      </c>
      <c r="F277" s="8">
        <v>3.13</v>
      </c>
      <c r="G277" s="4">
        <v>0</v>
      </c>
      <c r="H277" s="8">
        <v>0</v>
      </c>
      <c r="I277" s="4">
        <v>0</v>
      </c>
    </row>
    <row r="278" spans="1:9" x14ac:dyDescent="0.2">
      <c r="A278" s="2">
        <v>11</v>
      </c>
      <c r="B278" s="1" t="s">
        <v>99</v>
      </c>
      <c r="C278" s="4">
        <v>2</v>
      </c>
      <c r="D278" s="8">
        <v>1.92</v>
      </c>
      <c r="E278" s="4">
        <v>2</v>
      </c>
      <c r="F278" s="8">
        <v>3.13</v>
      </c>
      <c r="G278" s="4">
        <v>0</v>
      </c>
      <c r="H278" s="8">
        <v>0</v>
      </c>
      <c r="I278" s="4">
        <v>0</v>
      </c>
    </row>
    <row r="279" spans="1:9" x14ac:dyDescent="0.2">
      <c r="A279" s="2">
        <v>11</v>
      </c>
      <c r="B279" s="1" t="s">
        <v>132</v>
      </c>
      <c r="C279" s="4">
        <v>2</v>
      </c>
      <c r="D279" s="8">
        <v>1.92</v>
      </c>
      <c r="E279" s="4">
        <v>1</v>
      </c>
      <c r="F279" s="8">
        <v>1.56</v>
      </c>
      <c r="G279" s="4">
        <v>1</v>
      </c>
      <c r="H279" s="8">
        <v>3.03</v>
      </c>
      <c r="I279" s="4">
        <v>0</v>
      </c>
    </row>
    <row r="280" spans="1:9" x14ac:dyDescent="0.2">
      <c r="A280" s="2">
        <v>11</v>
      </c>
      <c r="B280" s="1" t="s">
        <v>104</v>
      </c>
      <c r="C280" s="4">
        <v>2</v>
      </c>
      <c r="D280" s="8">
        <v>1.92</v>
      </c>
      <c r="E280" s="4">
        <v>1</v>
      </c>
      <c r="F280" s="8">
        <v>1.56</v>
      </c>
      <c r="G280" s="4">
        <v>1</v>
      </c>
      <c r="H280" s="8">
        <v>3.03</v>
      </c>
      <c r="I280" s="4">
        <v>0</v>
      </c>
    </row>
    <row r="281" spans="1:9" x14ac:dyDescent="0.2">
      <c r="A281" s="2">
        <v>11</v>
      </c>
      <c r="B281" s="1" t="s">
        <v>126</v>
      </c>
      <c r="C281" s="4">
        <v>2</v>
      </c>
      <c r="D281" s="8">
        <v>1.92</v>
      </c>
      <c r="E281" s="4">
        <v>2</v>
      </c>
      <c r="F281" s="8">
        <v>3.13</v>
      </c>
      <c r="G281" s="4">
        <v>0</v>
      </c>
      <c r="H281" s="8">
        <v>0</v>
      </c>
      <c r="I281" s="4">
        <v>0</v>
      </c>
    </row>
    <row r="282" spans="1:9" x14ac:dyDescent="0.2">
      <c r="A282" s="2">
        <v>11</v>
      </c>
      <c r="B282" s="1" t="s">
        <v>106</v>
      </c>
      <c r="C282" s="4">
        <v>2</v>
      </c>
      <c r="D282" s="8">
        <v>1.92</v>
      </c>
      <c r="E282" s="4">
        <v>2</v>
      </c>
      <c r="F282" s="8">
        <v>3.13</v>
      </c>
      <c r="G282" s="4">
        <v>0</v>
      </c>
      <c r="H282" s="8">
        <v>0</v>
      </c>
      <c r="I282" s="4">
        <v>0</v>
      </c>
    </row>
    <row r="283" spans="1:9" x14ac:dyDescent="0.2">
      <c r="A283" s="2">
        <v>11</v>
      </c>
      <c r="B283" s="1" t="s">
        <v>134</v>
      </c>
      <c r="C283" s="4">
        <v>2</v>
      </c>
      <c r="D283" s="8">
        <v>1.92</v>
      </c>
      <c r="E283" s="4">
        <v>0</v>
      </c>
      <c r="F283" s="8">
        <v>0</v>
      </c>
      <c r="G283" s="4">
        <v>0</v>
      </c>
      <c r="H283" s="8">
        <v>0</v>
      </c>
      <c r="I283" s="4">
        <v>0</v>
      </c>
    </row>
    <row r="284" spans="1:9" x14ac:dyDescent="0.2">
      <c r="A284" s="2">
        <v>11</v>
      </c>
      <c r="B284" s="1" t="s">
        <v>144</v>
      </c>
      <c r="C284" s="4">
        <v>2</v>
      </c>
      <c r="D284" s="8">
        <v>1.92</v>
      </c>
      <c r="E284" s="4">
        <v>1</v>
      </c>
      <c r="F284" s="8">
        <v>1.56</v>
      </c>
      <c r="G284" s="4">
        <v>0</v>
      </c>
      <c r="H284" s="8">
        <v>0</v>
      </c>
      <c r="I284" s="4">
        <v>1</v>
      </c>
    </row>
    <row r="285" spans="1:9" x14ac:dyDescent="0.2">
      <c r="A285" s="1"/>
      <c r="C285" s="4"/>
      <c r="D285" s="8"/>
      <c r="E285" s="4"/>
      <c r="F285" s="8"/>
      <c r="G285" s="4"/>
      <c r="H285" s="8"/>
      <c r="I285" s="4"/>
    </row>
    <row r="286" spans="1:9" x14ac:dyDescent="0.2">
      <c r="A286" s="1" t="s">
        <v>12</v>
      </c>
      <c r="C286" s="4"/>
      <c r="D286" s="8"/>
      <c r="E286" s="4"/>
      <c r="F286" s="8"/>
      <c r="G286" s="4"/>
      <c r="H286" s="8"/>
      <c r="I286" s="4"/>
    </row>
    <row r="287" spans="1:9" x14ac:dyDescent="0.2">
      <c r="A287" s="2">
        <v>1</v>
      </c>
      <c r="B287" s="1" t="s">
        <v>106</v>
      </c>
      <c r="C287" s="4">
        <v>13</v>
      </c>
      <c r="D287" s="8">
        <v>5.44</v>
      </c>
      <c r="E287" s="4">
        <v>13</v>
      </c>
      <c r="F287" s="8">
        <v>8.61</v>
      </c>
      <c r="G287" s="4">
        <v>0</v>
      </c>
      <c r="H287" s="8">
        <v>0</v>
      </c>
      <c r="I287" s="4">
        <v>0</v>
      </c>
    </row>
    <row r="288" spans="1:9" x14ac:dyDescent="0.2">
      <c r="A288" s="2">
        <v>2</v>
      </c>
      <c r="B288" s="1" t="s">
        <v>89</v>
      </c>
      <c r="C288" s="4">
        <v>11</v>
      </c>
      <c r="D288" s="8">
        <v>4.5999999999999996</v>
      </c>
      <c r="E288" s="4">
        <v>0</v>
      </c>
      <c r="F288" s="8">
        <v>0</v>
      </c>
      <c r="G288" s="4">
        <v>11</v>
      </c>
      <c r="H288" s="8">
        <v>14.67</v>
      </c>
      <c r="I288" s="4">
        <v>0</v>
      </c>
    </row>
    <row r="289" spans="1:9" x14ac:dyDescent="0.2">
      <c r="A289" s="2">
        <v>3</v>
      </c>
      <c r="B289" s="1" t="s">
        <v>107</v>
      </c>
      <c r="C289" s="4">
        <v>9</v>
      </c>
      <c r="D289" s="8">
        <v>3.77</v>
      </c>
      <c r="E289" s="4">
        <v>8</v>
      </c>
      <c r="F289" s="8">
        <v>5.3</v>
      </c>
      <c r="G289" s="4">
        <v>1</v>
      </c>
      <c r="H289" s="8">
        <v>1.33</v>
      </c>
      <c r="I289" s="4">
        <v>0</v>
      </c>
    </row>
    <row r="290" spans="1:9" x14ac:dyDescent="0.2">
      <c r="A290" s="2">
        <v>4</v>
      </c>
      <c r="B290" s="1" t="s">
        <v>100</v>
      </c>
      <c r="C290" s="4">
        <v>8</v>
      </c>
      <c r="D290" s="8">
        <v>3.35</v>
      </c>
      <c r="E290" s="4">
        <v>8</v>
      </c>
      <c r="F290" s="8">
        <v>5.3</v>
      </c>
      <c r="G290" s="4">
        <v>0</v>
      </c>
      <c r="H290" s="8">
        <v>0</v>
      </c>
      <c r="I290" s="4">
        <v>0</v>
      </c>
    </row>
    <row r="291" spans="1:9" x14ac:dyDescent="0.2">
      <c r="A291" s="2">
        <v>4</v>
      </c>
      <c r="B291" s="1" t="s">
        <v>101</v>
      </c>
      <c r="C291" s="4">
        <v>8</v>
      </c>
      <c r="D291" s="8">
        <v>3.35</v>
      </c>
      <c r="E291" s="4">
        <v>7</v>
      </c>
      <c r="F291" s="8">
        <v>4.6399999999999997</v>
      </c>
      <c r="G291" s="4">
        <v>1</v>
      </c>
      <c r="H291" s="8">
        <v>1.33</v>
      </c>
      <c r="I291" s="4">
        <v>0</v>
      </c>
    </row>
    <row r="292" spans="1:9" x14ac:dyDescent="0.2">
      <c r="A292" s="2">
        <v>6</v>
      </c>
      <c r="B292" s="1" t="s">
        <v>108</v>
      </c>
      <c r="C292" s="4">
        <v>7</v>
      </c>
      <c r="D292" s="8">
        <v>2.93</v>
      </c>
      <c r="E292" s="4">
        <v>7</v>
      </c>
      <c r="F292" s="8">
        <v>4.6399999999999997</v>
      </c>
      <c r="G292" s="4">
        <v>0</v>
      </c>
      <c r="H292" s="8">
        <v>0</v>
      </c>
      <c r="I292" s="4">
        <v>0</v>
      </c>
    </row>
    <row r="293" spans="1:9" x14ac:dyDescent="0.2">
      <c r="A293" s="2">
        <v>7</v>
      </c>
      <c r="B293" s="1" t="s">
        <v>138</v>
      </c>
      <c r="C293" s="4">
        <v>6</v>
      </c>
      <c r="D293" s="8">
        <v>2.5099999999999998</v>
      </c>
      <c r="E293" s="4">
        <v>6</v>
      </c>
      <c r="F293" s="8">
        <v>3.97</v>
      </c>
      <c r="G293" s="4">
        <v>0</v>
      </c>
      <c r="H293" s="8">
        <v>0</v>
      </c>
      <c r="I293" s="4">
        <v>0</v>
      </c>
    </row>
    <row r="294" spans="1:9" x14ac:dyDescent="0.2">
      <c r="A294" s="2">
        <v>7</v>
      </c>
      <c r="B294" s="1" t="s">
        <v>91</v>
      </c>
      <c r="C294" s="4">
        <v>6</v>
      </c>
      <c r="D294" s="8">
        <v>2.5099999999999998</v>
      </c>
      <c r="E294" s="4">
        <v>4</v>
      </c>
      <c r="F294" s="8">
        <v>2.65</v>
      </c>
      <c r="G294" s="4">
        <v>2</v>
      </c>
      <c r="H294" s="8">
        <v>2.67</v>
      </c>
      <c r="I294" s="4">
        <v>0</v>
      </c>
    </row>
    <row r="295" spans="1:9" x14ac:dyDescent="0.2">
      <c r="A295" s="2">
        <v>7</v>
      </c>
      <c r="B295" s="1" t="s">
        <v>132</v>
      </c>
      <c r="C295" s="4">
        <v>6</v>
      </c>
      <c r="D295" s="8">
        <v>2.5099999999999998</v>
      </c>
      <c r="E295" s="4">
        <v>5</v>
      </c>
      <c r="F295" s="8">
        <v>3.31</v>
      </c>
      <c r="G295" s="4">
        <v>1</v>
      </c>
      <c r="H295" s="8">
        <v>1.33</v>
      </c>
      <c r="I295" s="4">
        <v>0</v>
      </c>
    </row>
    <row r="296" spans="1:9" x14ac:dyDescent="0.2">
      <c r="A296" s="2">
        <v>10</v>
      </c>
      <c r="B296" s="1" t="s">
        <v>117</v>
      </c>
      <c r="C296" s="4">
        <v>5</v>
      </c>
      <c r="D296" s="8">
        <v>2.09</v>
      </c>
      <c r="E296" s="4">
        <v>4</v>
      </c>
      <c r="F296" s="8">
        <v>2.65</v>
      </c>
      <c r="G296" s="4">
        <v>1</v>
      </c>
      <c r="H296" s="8">
        <v>1.33</v>
      </c>
      <c r="I296" s="4">
        <v>0</v>
      </c>
    </row>
    <row r="297" spans="1:9" x14ac:dyDescent="0.2">
      <c r="A297" s="2">
        <v>10</v>
      </c>
      <c r="B297" s="1" t="s">
        <v>94</v>
      </c>
      <c r="C297" s="4">
        <v>5</v>
      </c>
      <c r="D297" s="8">
        <v>2.09</v>
      </c>
      <c r="E297" s="4">
        <v>4</v>
      </c>
      <c r="F297" s="8">
        <v>2.65</v>
      </c>
      <c r="G297" s="4">
        <v>1</v>
      </c>
      <c r="H297" s="8">
        <v>1.33</v>
      </c>
      <c r="I297" s="4">
        <v>0</v>
      </c>
    </row>
    <row r="298" spans="1:9" x14ac:dyDescent="0.2">
      <c r="A298" s="2">
        <v>10</v>
      </c>
      <c r="B298" s="1" t="s">
        <v>105</v>
      </c>
      <c r="C298" s="4">
        <v>5</v>
      </c>
      <c r="D298" s="8">
        <v>2.09</v>
      </c>
      <c r="E298" s="4">
        <v>5</v>
      </c>
      <c r="F298" s="8">
        <v>3.31</v>
      </c>
      <c r="G298" s="4">
        <v>0</v>
      </c>
      <c r="H298" s="8">
        <v>0</v>
      </c>
      <c r="I298" s="4">
        <v>0</v>
      </c>
    </row>
    <row r="299" spans="1:9" x14ac:dyDescent="0.2">
      <c r="A299" s="2">
        <v>10</v>
      </c>
      <c r="B299" s="1" t="s">
        <v>122</v>
      </c>
      <c r="C299" s="4">
        <v>5</v>
      </c>
      <c r="D299" s="8">
        <v>2.09</v>
      </c>
      <c r="E299" s="4">
        <v>0</v>
      </c>
      <c r="F299" s="8">
        <v>0</v>
      </c>
      <c r="G299" s="4">
        <v>0</v>
      </c>
      <c r="H299" s="8">
        <v>0</v>
      </c>
      <c r="I299" s="4">
        <v>0</v>
      </c>
    </row>
    <row r="300" spans="1:9" x14ac:dyDescent="0.2">
      <c r="A300" s="2">
        <v>14</v>
      </c>
      <c r="B300" s="1" t="s">
        <v>109</v>
      </c>
      <c r="C300" s="4">
        <v>4</v>
      </c>
      <c r="D300" s="8">
        <v>1.67</v>
      </c>
      <c r="E300" s="4">
        <v>1</v>
      </c>
      <c r="F300" s="8">
        <v>0.66</v>
      </c>
      <c r="G300" s="4">
        <v>3</v>
      </c>
      <c r="H300" s="8">
        <v>4</v>
      </c>
      <c r="I300" s="4">
        <v>0</v>
      </c>
    </row>
    <row r="301" spans="1:9" x14ac:dyDescent="0.2">
      <c r="A301" s="2">
        <v>14</v>
      </c>
      <c r="B301" s="1" t="s">
        <v>145</v>
      </c>
      <c r="C301" s="4">
        <v>4</v>
      </c>
      <c r="D301" s="8">
        <v>1.67</v>
      </c>
      <c r="E301" s="4">
        <v>4</v>
      </c>
      <c r="F301" s="8">
        <v>2.65</v>
      </c>
      <c r="G301" s="4">
        <v>0</v>
      </c>
      <c r="H301" s="8">
        <v>0</v>
      </c>
      <c r="I301" s="4">
        <v>0</v>
      </c>
    </row>
    <row r="302" spans="1:9" x14ac:dyDescent="0.2">
      <c r="A302" s="2">
        <v>14</v>
      </c>
      <c r="B302" s="1" t="s">
        <v>92</v>
      </c>
      <c r="C302" s="4">
        <v>4</v>
      </c>
      <c r="D302" s="8">
        <v>1.67</v>
      </c>
      <c r="E302" s="4">
        <v>0</v>
      </c>
      <c r="F302" s="8">
        <v>0</v>
      </c>
      <c r="G302" s="4">
        <v>4</v>
      </c>
      <c r="H302" s="8">
        <v>5.33</v>
      </c>
      <c r="I302" s="4">
        <v>0</v>
      </c>
    </row>
    <row r="303" spans="1:9" x14ac:dyDescent="0.2">
      <c r="A303" s="2">
        <v>14</v>
      </c>
      <c r="B303" s="1" t="s">
        <v>110</v>
      </c>
      <c r="C303" s="4">
        <v>4</v>
      </c>
      <c r="D303" s="8">
        <v>1.67</v>
      </c>
      <c r="E303" s="4">
        <v>3</v>
      </c>
      <c r="F303" s="8">
        <v>1.99</v>
      </c>
      <c r="G303" s="4">
        <v>1</v>
      </c>
      <c r="H303" s="8">
        <v>1.33</v>
      </c>
      <c r="I303" s="4">
        <v>0</v>
      </c>
    </row>
    <row r="304" spans="1:9" x14ac:dyDescent="0.2">
      <c r="A304" s="2">
        <v>14</v>
      </c>
      <c r="B304" s="1" t="s">
        <v>114</v>
      </c>
      <c r="C304" s="4">
        <v>4</v>
      </c>
      <c r="D304" s="8">
        <v>1.67</v>
      </c>
      <c r="E304" s="4">
        <v>4</v>
      </c>
      <c r="F304" s="8">
        <v>2.65</v>
      </c>
      <c r="G304" s="4">
        <v>0</v>
      </c>
      <c r="H304" s="8">
        <v>0</v>
      </c>
      <c r="I304" s="4">
        <v>0</v>
      </c>
    </row>
    <row r="305" spans="1:9" x14ac:dyDescent="0.2">
      <c r="A305" s="2">
        <v>14</v>
      </c>
      <c r="B305" s="1" t="s">
        <v>96</v>
      </c>
      <c r="C305" s="4">
        <v>4</v>
      </c>
      <c r="D305" s="8">
        <v>1.67</v>
      </c>
      <c r="E305" s="4">
        <v>3</v>
      </c>
      <c r="F305" s="8">
        <v>1.99</v>
      </c>
      <c r="G305" s="4">
        <v>1</v>
      </c>
      <c r="H305" s="8">
        <v>1.33</v>
      </c>
      <c r="I305" s="4">
        <v>0</v>
      </c>
    </row>
    <row r="306" spans="1:9" x14ac:dyDescent="0.2">
      <c r="A306" s="2">
        <v>14</v>
      </c>
      <c r="B306" s="1" t="s">
        <v>121</v>
      </c>
      <c r="C306" s="4">
        <v>4</v>
      </c>
      <c r="D306" s="8">
        <v>1.67</v>
      </c>
      <c r="E306" s="4">
        <v>1</v>
      </c>
      <c r="F306" s="8">
        <v>0.66</v>
      </c>
      <c r="G306" s="4">
        <v>3</v>
      </c>
      <c r="H306" s="8">
        <v>4</v>
      </c>
      <c r="I306" s="4">
        <v>0</v>
      </c>
    </row>
    <row r="307" spans="1:9" x14ac:dyDescent="0.2">
      <c r="A307" s="2">
        <v>14</v>
      </c>
      <c r="B307" s="1" t="s">
        <v>143</v>
      </c>
      <c r="C307" s="4">
        <v>4</v>
      </c>
      <c r="D307" s="8">
        <v>1.67</v>
      </c>
      <c r="E307" s="4">
        <v>4</v>
      </c>
      <c r="F307" s="8">
        <v>2.65</v>
      </c>
      <c r="G307" s="4">
        <v>0</v>
      </c>
      <c r="H307" s="8">
        <v>0</v>
      </c>
      <c r="I307" s="4">
        <v>0</v>
      </c>
    </row>
    <row r="308" spans="1:9" x14ac:dyDescent="0.2">
      <c r="A308" s="2">
        <v>14</v>
      </c>
      <c r="B308" s="1" t="s">
        <v>130</v>
      </c>
      <c r="C308" s="4">
        <v>4</v>
      </c>
      <c r="D308" s="8">
        <v>1.67</v>
      </c>
      <c r="E308" s="4">
        <v>4</v>
      </c>
      <c r="F308" s="8">
        <v>2.65</v>
      </c>
      <c r="G308" s="4">
        <v>0</v>
      </c>
      <c r="H308" s="8">
        <v>0</v>
      </c>
      <c r="I308" s="4">
        <v>0</v>
      </c>
    </row>
    <row r="309" spans="1:9" x14ac:dyDescent="0.2">
      <c r="A309" s="2">
        <v>14</v>
      </c>
      <c r="B309" s="1" t="s">
        <v>146</v>
      </c>
      <c r="C309" s="4">
        <v>4</v>
      </c>
      <c r="D309" s="8">
        <v>1.67</v>
      </c>
      <c r="E309" s="4">
        <v>0</v>
      </c>
      <c r="F309" s="8">
        <v>0</v>
      </c>
      <c r="G309" s="4">
        <v>4</v>
      </c>
      <c r="H309" s="8">
        <v>5.33</v>
      </c>
      <c r="I309" s="4">
        <v>0</v>
      </c>
    </row>
    <row r="310" spans="1:9" x14ac:dyDescent="0.2">
      <c r="A310" s="1"/>
      <c r="C310" s="4"/>
      <c r="D310" s="8"/>
      <c r="E310" s="4"/>
      <c r="F310" s="8"/>
      <c r="G310" s="4"/>
      <c r="H310" s="8"/>
      <c r="I310" s="4"/>
    </row>
    <row r="311" spans="1:9" x14ac:dyDescent="0.2">
      <c r="A311" s="1" t="s">
        <v>13</v>
      </c>
      <c r="C311" s="4"/>
      <c r="D311" s="8"/>
      <c r="E311" s="4"/>
      <c r="F311" s="8"/>
      <c r="G311" s="4"/>
      <c r="H311" s="8"/>
      <c r="I311" s="4"/>
    </row>
    <row r="312" spans="1:9" x14ac:dyDescent="0.2">
      <c r="A312" s="2">
        <v>1</v>
      </c>
      <c r="B312" s="1" t="s">
        <v>106</v>
      </c>
      <c r="C312" s="4">
        <v>26</v>
      </c>
      <c r="D312" s="8">
        <v>4.03</v>
      </c>
      <c r="E312" s="4">
        <v>26</v>
      </c>
      <c r="F312" s="8">
        <v>5.98</v>
      </c>
      <c r="G312" s="4">
        <v>0</v>
      </c>
      <c r="H312" s="8">
        <v>0</v>
      </c>
      <c r="I312" s="4">
        <v>0</v>
      </c>
    </row>
    <row r="313" spans="1:9" x14ac:dyDescent="0.2">
      <c r="A313" s="2">
        <v>2</v>
      </c>
      <c r="B313" s="1" t="s">
        <v>100</v>
      </c>
      <c r="C313" s="4">
        <v>25</v>
      </c>
      <c r="D313" s="8">
        <v>3.88</v>
      </c>
      <c r="E313" s="4">
        <v>20</v>
      </c>
      <c r="F313" s="8">
        <v>4.5999999999999996</v>
      </c>
      <c r="G313" s="4">
        <v>5</v>
      </c>
      <c r="H313" s="8">
        <v>2.5</v>
      </c>
      <c r="I313" s="4">
        <v>0</v>
      </c>
    </row>
    <row r="314" spans="1:9" x14ac:dyDescent="0.2">
      <c r="A314" s="2">
        <v>3</v>
      </c>
      <c r="B314" s="1" t="s">
        <v>89</v>
      </c>
      <c r="C314" s="4">
        <v>24</v>
      </c>
      <c r="D314" s="8">
        <v>3.72</v>
      </c>
      <c r="E314" s="4">
        <v>3</v>
      </c>
      <c r="F314" s="8">
        <v>0.69</v>
      </c>
      <c r="G314" s="4">
        <v>21</v>
      </c>
      <c r="H314" s="8">
        <v>10.5</v>
      </c>
      <c r="I314" s="4">
        <v>0</v>
      </c>
    </row>
    <row r="315" spans="1:9" x14ac:dyDescent="0.2">
      <c r="A315" s="2">
        <v>4</v>
      </c>
      <c r="B315" s="1" t="s">
        <v>94</v>
      </c>
      <c r="C315" s="4">
        <v>21</v>
      </c>
      <c r="D315" s="8">
        <v>3.26</v>
      </c>
      <c r="E315" s="4">
        <v>16</v>
      </c>
      <c r="F315" s="8">
        <v>3.68</v>
      </c>
      <c r="G315" s="4">
        <v>5</v>
      </c>
      <c r="H315" s="8">
        <v>2.5</v>
      </c>
      <c r="I315" s="4">
        <v>0</v>
      </c>
    </row>
    <row r="316" spans="1:9" x14ac:dyDescent="0.2">
      <c r="A316" s="2">
        <v>5</v>
      </c>
      <c r="B316" s="1" t="s">
        <v>93</v>
      </c>
      <c r="C316" s="4">
        <v>20</v>
      </c>
      <c r="D316" s="8">
        <v>3.1</v>
      </c>
      <c r="E316" s="4">
        <v>14</v>
      </c>
      <c r="F316" s="8">
        <v>3.22</v>
      </c>
      <c r="G316" s="4">
        <v>6</v>
      </c>
      <c r="H316" s="8">
        <v>3</v>
      </c>
      <c r="I316" s="4">
        <v>0</v>
      </c>
    </row>
    <row r="317" spans="1:9" x14ac:dyDescent="0.2">
      <c r="A317" s="2">
        <v>5</v>
      </c>
      <c r="B317" s="1" t="s">
        <v>105</v>
      </c>
      <c r="C317" s="4">
        <v>20</v>
      </c>
      <c r="D317" s="8">
        <v>3.1</v>
      </c>
      <c r="E317" s="4">
        <v>20</v>
      </c>
      <c r="F317" s="8">
        <v>4.5999999999999996</v>
      </c>
      <c r="G317" s="4">
        <v>0</v>
      </c>
      <c r="H317" s="8">
        <v>0</v>
      </c>
      <c r="I317" s="4">
        <v>0</v>
      </c>
    </row>
    <row r="318" spans="1:9" x14ac:dyDescent="0.2">
      <c r="A318" s="2">
        <v>7</v>
      </c>
      <c r="B318" s="1" t="s">
        <v>121</v>
      </c>
      <c r="C318" s="4">
        <v>19</v>
      </c>
      <c r="D318" s="8">
        <v>2.95</v>
      </c>
      <c r="E318" s="4">
        <v>11</v>
      </c>
      <c r="F318" s="8">
        <v>2.5299999999999998</v>
      </c>
      <c r="G318" s="4">
        <v>8</v>
      </c>
      <c r="H318" s="8">
        <v>4</v>
      </c>
      <c r="I318" s="4">
        <v>0</v>
      </c>
    </row>
    <row r="319" spans="1:9" x14ac:dyDescent="0.2">
      <c r="A319" s="2">
        <v>8</v>
      </c>
      <c r="B319" s="1" t="s">
        <v>90</v>
      </c>
      <c r="C319" s="4">
        <v>18</v>
      </c>
      <c r="D319" s="8">
        <v>2.79</v>
      </c>
      <c r="E319" s="4">
        <v>15</v>
      </c>
      <c r="F319" s="8">
        <v>3.45</v>
      </c>
      <c r="G319" s="4">
        <v>3</v>
      </c>
      <c r="H319" s="8">
        <v>1.5</v>
      </c>
      <c r="I319" s="4">
        <v>0</v>
      </c>
    </row>
    <row r="320" spans="1:9" x14ac:dyDescent="0.2">
      <c r="A320" s="2">
        <v>8</v>
      </c>
      <c r="B320" s="1" t="s">
        <v>91</v>
      </c>
      <c r="C320" s="4">
        <v>18</v>
      </c>
      <c r="D320" s="8">
        <v>2.79</v>
      </c>
      <c r="E320" s="4">
        <v>12</v>
      </c>
      <c r="F320" s="8">
        <v>2.76</v>
      </c>
      <c r="G320" s="4">
        <v>6</v>
      </c>
      <c r="H320" s="8">
        <v>3</v>
      </c>
      <c r="I320" s="4">
        <v>0</v>
      </c>
    </row>
    <row r="321" spans="1:9" x14ac:dyDescent="0.2">
      <c r="A321" s="2">
        <v>10</v>
      </c>
      <c r="B321" s="1" t="s">
        <v>149</v>
      </c>
      <c r="C321" s="4">
        <v>15</v>
      </c>
      <c r="D321" s="8">
        <v>2.33</v>
      </c>
      <c r="E321" s="4">
        <v>15</v>
      </c>
      <c r="F321" s="8">
        <v>3.45</v>
      </c>
      <c r="G321" s="4">
        <v>0</v>
      </c>
      <c r="H321" s="8">
        <v>0</v>
      </c>
      <c r="I321" s="4">
        <v>0</v>
      </c>
    </row>
    <row r="322" spans="1:9" x14ac:dyDescent="0.2">
      <c r="A322" s="2">
        <v>11</v>
      </c>
      <c r="B322" s="1" t="s">
        <v>96</v>
      </c>
      <c r="C322" s="4">
        <v>14</v>
      </c>
      <c r="D322" s="8">
        <v>2.17</v>
      </c>
      <c r="E322" s="4">
        <v>8</v>
      </c>
      <c r="F322" s="8">
        <v>1.84</v>
      </c>
      <c r="G322" s="4">
        <v>6</v>
      </c>
      <c r="H322" s="8">
        <v>3</v>
      </c>
      <c r="I322" s="4">
        <v>0</v>
      </c>
    </row>
    <row r="323" spans="1:9" x14ac:dyDescent="0.2">
      <c r="A323" s="2">
        <v>12</v>
      </c>
      <c r="B323" s="1" t="s">
        <v>138</v>
      </c>
      <c r="C323" s="4">
        <v>13</v>
      </c>
      <c r="D323" s="8">
        <v>2.02</v>
      </c>
      <c r="E323" s="4">
        <v>13</v>
      </c>
      <c r="F323" s="8">
        <v>2.99</v>
      </c>
      <c r="G323" s="4">
        <v>0</v>
      </c>
      <c r="H323" s="8">
        <v>0</v>
      </c>
      <c r="I323" s="4">
        <v>0</v>
      </c>
    </row>
    <row r="324" spans="1:9" x14ac:dyDescent="0.2">
      <c r="A324" s="2">
        <v>12</v>
      </c>
      <c r="B324" s="1" t="s">
        <v>148</v>
      </c>
      <c r="C324" s="4">
        <v>13</v>
      </c>
      <c r="D324" s="8">
        <v>2.02</v>
      </c>
      <c r="E324" s="4">
        <v>11</v>
      </c>
      <c r="F324" s="8">
        <v>2.5299999999999998</v>
      </c>
      <c r="G324" s="4">
        <v>2</v>
      </c>
      <c r="H324" s="8">
        <v>1</v>
      </c>
      <c r="I324" s="4">
        <v>0</v>
      </c>
    </row>
    <row r="325" spans="1:9" x14ac:dyDescent="0.2">
      <c r="A325" s="2">
        <v>14</v>
      </c>
      <c r="B325" s="1" t="s">
        <v>92</v>
      </c>
      <c r="C325" s="4">
        <v>11</v>
      </c>
      <c r="D325" s="8">
        <v>1.71</v>
      </c>
      <c r="E325" s="4">
        <v>10</v>
      </c>
      <c r="F325" s="8">
        <v>2.2999999999999998</v>
      </c>
      <c r="G325" s="4">
        <v>1</v>
      </c>
      <c r="H325" s="8">
        <v>0.5</v>
      </c>
      <c r="I325" s="4">
        <v>0</v>
      </c>
    </row>
    <row r="326" spans="1:9" x14ac:dyDescent="0.2">
      <c r="A326" s="2">
        <v>14</v>
      </c>
      <c r="B326" s="1" t="s">
        <v>147</v>
      </c>
      <c r="C326" s="4">
        <v>11</v>
      </c>
      <c r="D326" s="8">
        <v>1.71</v>
      </c>
      <c r="E326" s="4">
        <v>5</v>
      </c>
      <c r="F326" s="8">
        <v>1.1499999999999999</v>
      </c>
      <c r="G326" s="4">
        <v>6</v>
      </c>
      <c r="H326" s="8">
        <v>3</v>
      </c>
      <c r="I326" s="4">
        <v>0</v>
      </c>
    </row>
    <row r="327" spans="1:9" x14ac:dyDescent="0.2">
      <c r="A327" s="2">
        <v>14</v>
      </c>
      <c r="B327" s="1" t="s">
        <v>108</v>
      </c>
      <c r="C327" s="4">
        <v>11</v>
      </c>
      <c r="D327" s="8">
        <v>1.71</v>
      </c>
      <c r="E327" s="4">
        <v>11</v>
      </c>
      <c r="F327" s="8">
        <v>2.5299999999999998</v>
      </c>
      <c r="G327" s="4">
        <v>0</v>
      </c>
      <c r="H327" s="8">
        <v>0</v>
      </c>
      <c r="I327" s="4">
        <v>0</v>
      </c>
    </row>
    <row r="328" spans="1:9" x14ac:dyDescent="0.2">
      <c r="A328" s="2">
        <v>17</v>
      </c>
      <c r="B328" s="1" t="s">
        <v>101</v>
      </c>
      <c r="C328" s="4">
        <v>10</v>
      </c>
      <c r="D328" s="8">
        <v>1.55</v>
      </c>
      <c r="E328" s="4">
        <v>9</v>
      </c>
      <c r="F328" s="8">
        <v>2.0699999999999998</v>
      </c>
      <c r="G328" s="4">
        <v>1</v>
      </c>
      <c r="H328" s="8">
        <v>0.5</v>
      </c>
      <c r="I328" s="4">
        <v>0</v>
      </c>
    </row>
    <row r="329" spans="1:9" x14ac:dyDescent="0.2">
      <c r="A329" s="2">
        <v>17</v>
      </c>
      <c r="B329" s="1" t="s">
        <v>111</v>
      </c>
      <c r="C329" s="4">
        <v>10</v>
      </c>
      <c r="D329" s="8">
        <v>1.55</v>
      </c>
      <c r="E329" s="4">
        <v>8</v>
      </c>
      <c r="F329" s="8">
        <v>1.84</v>
      </c>
      <c r="G329" s="4">
        <v>2</v>
      </c>
      <c r="H329" s="8">
        <v>1</v>
      </c>
      <c r="I329" s="4">
        <v>0</v>
      </c>
    </row>
    <row r="330" spans="1:9" x14ac:dyDescent="0.2">
      <c r="A330" s="2">
        <v>19</v>
      </c>
      <c r="B330" s="1" t="s">
        <v>131</v>
      </c>
      <c r="C330" s="4">
        <v>9</v>
      </c>
      <c r="D330" s="8">
        <v>1.4</v>
      </c>
      <c r="E330" s="4">
        <v>7</v>
      </c>
      <c r="F330" s="8">
        <v>1.61</v>
      </c>
      <c r="G330" s="4">
        <v>2</v>
      </c>
      <c r="H330" s="8">
        <v>1</v>
      </c>
      <c r="I330" s="4">
        <v>0</v>
      </c>
    </row>
    <row r="331" spans="1:9" x14ac:dyDescent="0.2">
      <c r="A331" s="2">
        <v>19</v>
      </c>
      <c r="B331" s="1" t="s">
        <v>99</v>
      </c>
      <c r="C331" s="4">
        <v>9</v>
      </c>
      <c r="D331" s="8">
        <v>1.4</v>
      </c>
      <c r="E331" s="4">
        <v>3</v>
      </c>
      <c r="F331" s="8">
        <v>0.69</v>
      </c>
      <c r="G331" s="4">
        <v>6</v>
      </c>
      <c r="H331" s="8">
        <v>3</v>
      </c>
      <c r="I331" s="4">
        <v>0</v>
      </c>
    </row>
    <row r="332" spans="1:9" x14ac:dyDescent="0.2">
      <c r="A332" s="2">
        <v>19</v>
      </c>
      <c r="B332" s="1" t="s">
        <v>107</v>
      </c>
      <c r="C332" s="4">
        <v>9</v>
      </c>
      <c r="D332" s="8">
        <v>1.4</v>
      </c>
      <c r="E332" s="4">
        <v>7</v>
      </c>
      <c r="F332" s="8">
        <v>1.61</v>
      </c>
      <c r="G332" s="4">
        <v>2</v>
      </c>
      <c r="H332" s="8">
        <v>1</v>
      </c>
      <c r="I332" s="4">
        <v>0</v>
      </c>
    </row>
    <row r="333" spans="1:9" x14ac:dyDescent="0.2">
      <c r="A333" s="1"/>
      <c r="C333" s="4"/>
      <c r="D333" s="8"/>
      <c r="E333" s="4"/>
      <c r="F333" s="8"/>
      <c r="G333" s="4"/>
      <c r="H333" s="8"/>
      <c r="I333" s="4"/>
    </row>
    <row r="334" spans="1:9" x14ac:dyDescent="0.2">
      <c r="A334" s="1" t="s">
        <v>14</v>
      </c>
      <c r="C334" s="4"/>
      <c r="D334" s="8"/>
      <c r="E334" s="4"/>
      <c r="F334" s="8"/>
      <c r="G334" s="4"/>
      <c r="H334" s="8"/>
      <c r="I334" s="4"/>
    </row>
    <row r="335" spans="1:9" x14ac:dyDescent="0.2">
      <c r="A335" s="2">
        <v>1</v>
      </c>
      <c r="B335" s="1" t="s">
        <v>100</v>
      </c>
      <c r="C335" s="4">
        <v>35</v>
      </c>
      <c r="D335" s="8">
        <v>13.67</v>
      </c>
      <c r="E335" s="4">
        <v>34</v>
      </c>
      <c r="F335" s="8">
        <v>24.64</v>
      </c>
      <c r="G335" s="4">
        <v>1</v>
      </c>
      <c r="H335" s="8">
        <v>0.96</v>
      </c>
      <c r="I335" s="4">
        <v>0</v>
      </c>
    </row>
    <row r="336" spans="1:9" x14ac:dyDescent="0.2">
      <c r="A336" s="2">
        <v>2</v>
      </c>
      <c r="B336" s="1" t="s">
        <v>106</v>
      </c>
      <c r="C336" s="4">
        <v>15</v>
      </c>
      <c r="D336" s="8">
        <v>5.86</v>
      </c>
      <c r="E336" s="4">
        <v>15</v>
      </c>
      <c r="F336" s="8">
        <v>10.87</v>
      </c>
      <c r="G336" s="4">
        <v>0</v>
      </c>
      <c r="H336" s="8">
        <v>0</v>
      </c>
      <c r="I336" s="4">
        <v>0</v>
      </c>
    </row>
    <row r="337" spans="1:9" x14ac:dyDescent="0.2">
      <c r="A337" s="2">
        <v>3</v>
      </c>
      <c r="B337" s="1" t="s">
        <v>89</v>
      </c>
      <c r="C337" s="4">
        <v>9</v>
      </c>
      <c r="D337" s="8">
        <v>3.52</v>
      </c>
      <c r="E337" s="4">
        <v>0</v>
      </c>
      <c r="F337" s="8">
        <v>0</v>
      </c>
      <c r="G337" s="4">
        <v>9</v>
      </c>
      <c r="H337" s="8">
        <v>8.65</v>
      </c>
      <c r="I337" s="4">
        <v>0</v>
      </c>
    </row>
    <row r="338" spans="1:9" x14ac:dyDescent="0.2">
      <c r="A338" s="2">
        <v>3</v>
      </c>
      <c r="B338" s="1" t="s">
        <v>91</v>
      </c>
      <c r="C338" s="4">
        <v>9</v>
      </c>
      <c r="D338" s="8">
        <v>3.52</v>
      </c>
      <c r="E338" s="4">
        <v>2</v>
      </c>
      <c r="F338" s="8">
        <v>1.45</v>
      </c>
      <c r="G338" s="4">
        <v>7</v>
      </c>
      <c r="H338" s="8">
        <v>6.73</v>
      </c>
      <c r="I338" s="4">
        <v>0</v>
      </c>
    </row>
    <row r="339" spans="1:9" x14ac:dyDescent="0.2">
      <c r="A339" s="2">
        <v>5</v>
      </c>
      <c r="B339" s="1" t="s">
        <v>105</v>
      </c>
      <c r="C339" s="4">
        <v>7</v>
      </c>
      <c r="D339" s="8">
        <v>2.73</v>
      </c>
      <c r="E339" s="4">
        <v>7</v>
      </c>
      <c r="F339" s="8">
        <v>5.07</v>
      </c>
      <c r="G339" s="4">
        <v>0</v>
      </c>
      <c r="H339" s="8">
        <v>0</v>
      </c>
      <c r="I339" s="4">
        <v>0</v>
      </c>
    </row>
    <row r="340" spans="1:9" x14ac:dyDescent="0.2">
      <c r="A340" s="2">
        <v>6</v>
      </c>
      <c r="B340" s="1" t="s">
        <v>122</v>
      </c>
      <c r="C340" s="4">
        <v>6</v>
      </c>
      <c r="D340" s="8">
        <v>2.34</v>
      </c>
      <c r="E340" s="4">
        <v>0</v>
      </c>
      <c r="F340" s="8">
        <v>0</v>
      </c>
      <c r="G340" s="4">
        <v>0</v>
      </c>
      <c r="H340" s="8">
        <v>0</v>
      </c>
      <c r="I340" s="4">
        <v>0</v>
      </c>
    </row>
    <row r="341" spans="1:9" x14ac:dyDescent="0.2">
      <c r="A341" s="2">
        <v>6</v>
      </c>
      <c r="B341" s="1" t="s">
        <v>127</v>
      </c>
      <c r="C341" s="4">
        <v>6</v>
      </c>
      <c r="D341" s="8">
        <v>2.34</v>
      </c>
      <c r="E341" s="4">
        <v>3</v>
      </c>
      <c r="F341" s="8">
        <v>2.17</v>
      </c>
      <c r="G341" s="4">
        <v>3</v>
      </c>
      <c r="H341" s="8">
        <v>2.88</v>
      </c>
      <c r="I341" s="4">
        <v>0</v>
      </c>
    </row>
    <row r="342" spans="1:9" x14ac:dyDescent="0.2">
      <c r="A342" s="2">
        <v>8</v>
      </c>
      <c r="B342" s="1" t="s">
        <v>152</v>
      </c>
      <c r="C342" s="4">
        <v>5</v>
      </c>
      <c r="D342" s="8">
        <v>1.95</v>
      </c>
      <c r="E342" s="4">
        <v>3</v>
      </c>
      <c r="F342" s="8">
        <v>2.17</v>
      </c>
      <c r="G342" s="4">
        <v>2</v>
      </c>
      <c r="H342" s="8">
        <v>1.92</v>
      </c>
      <c r="I342" s="4">
        <v>0</v>
      </c>
    </row>
    <row r="343" spans="1:9" x14ac:dyDescent="0.2">
      <c r="A343" s="2">
        <v>8</v>
      </c>
      <c r="B343" s="1" t="s">
        <v>132</v>
      </c>
      <c r="C343" s="4">
        <v>5</v>
      </c>
      <c r="D343" s="8">
        <v>1.95</v>
      </c>
      <c r="E343" s="4">
        <v>3</v>
      </c>
      <c r="F343" s="8">
        <v>2.17</v>
      </c>
      <c r="G343" s="4">
        <v>2</v>
      </c>
      <c r="H343" s="8">
        <v>1.92</v>
      </c>
      <c r="I343" s="4">
        <v>0</v>
      </c>
    </row>
    <row r="344" spans="1:9" x14ac:dyDescent="0.2">
      <c r="A344" s="2">
        <v>10</v>
      </c>
      <c r="B344" s="1" t="s">
        <v>90</v>
      </c>
      <c r="C344" s="4">
        <v>4</v>
      </c>
      <c r="D344" s="8">
        <v>1.56</v>
      </c>
      <c r="E344" s="4">
        <v>3</v>
      </c>
      <c r="F344" s="8">
        <v>2.17</v>
      </c>
      <c r="G344" s="4">
        <v>1</v>
      </c>
      <c r="H344" s="8">
        <v>0.96</v>
      </c>
      <c r="I344" s="4">
        <v>0</v>
      </c>
    </row>
    <row r="345" spans="1:9" x14ac:dyDescent="0.2">
      <c r="A345" s="2">
        <v>10</v>
      </c>
      <c r="B345" s="1" t="s">
        <v>131</v>
      </c>
      <c r="C345" s="4">
        <v>4</v>
      </c>
      <c r="D345" s="8">
        <v>1.56</v>
      </c>
      <c r="E345" s="4">
        <v>2</v>
      </c>
      <c r="F345" s="8">
        <v>1.45</v>
      </c>
      <c r="G345" s="4">
        <v>2</v>
      </c>
      <c r="H345" s="8">
        <v>1.92</v>
      </c>
      <c r="I345" s="4">
        <v>0</v>
      </c>
    </row>
    <row r="346" spans="1:9" x14ac:dyDescent="0.2">
      <c r="A346" s="2">
        <v>10</v>
      </c>
      <c r="B346" s="1" t="s">
        <v>112</v>
      </c>
      <c r="C346" s="4">
        <v>4</v>
      </c>
      <c r="D346" s="8">
        <v>1.56</v>
      </c>
      <c r="E346" s="4">
        <v>0</v>
      </c>
      <c r="F346" s="8">
        <v>0</v>
      </c>
      <c r="G346" s="4">
        <v>4</v>
      </c>
      <c r="H346" s="8">
        <v>3.85</v>
      </c>
      <c r="I346" s="4">
        <v>0</v>
      </c>
    </row>
    <row r="347" spans="1:9" x14ac:dyDescent="0.2">
      <c r="A347" s="2">
        <v>10</v>
      </c>
      <c r="B347" s="1" t="s">
        <v>150</v>
      </c>
      <c r="C347" s="4">
        <v>4</v>
      </c>
      <c r="D347" s="8">
        <v>1.56</v>
      </c>
      <c r="E347" s="4">
        <v>1</v>
      </c>
      <c r="F347" s="8">
        <v>0.72</v>
      </c>
      <c r="G347" s="4">
        <v>3</v>
      </c>
      <c r="H347" s="8">
        <v>2.88</v>
      </c>
      <c r="I347" s="4">
        <v>0</v>
      </c>
    </row>
    <row r="348" spans="1:9" x14ac:dyDescent="0.2">
      <c r="A348" s="2">
        <v>10</v>
      </c>
      <c r="B348" s="1" t="s">
        <v>94</v>
      </c>
      <c r="C348" s="4">
        <v>4</v>
      </c>
      <c r="D348" s="8">
        <v>1.56</v>
      </c>
      <c r="E348" s="4">
        <v>3</v>
      </c>
      <c r="F348" s="8">
        <v>2.17</v>
      </c>
      <c r="G348" s="4">
        <v>1</v>
      </c>
      <c r="H348" s="8">
        <v>0.96</v>
      </c>
      <c r="I348" s="4">
        <v>0</v>
      </c>
    </row>
    <row r="349" spans="1:9" x14ac:dyDescent="0.2">
      <c r="A349" s="2">
        <v>10</v>
      </c>
      <c r="B349" s="1" t="s">
        <v>125</v>
      </c>
      <c r="C349" s="4">
        <v>4</v>
      </c>
      <c r="D349" s="8">
        <v>1.56</v>
      </c>
      <c r="E349" s="4">
        <v>1</v>
      </c>
      <c r="F349" s="8">
        <v>0.72</v>
      </c>
      <c r="G349" s="4">
        <v>3</v>
      </c>
      <c r="H349" s="8">
        <v>2.88</v>
      </c>
      <c r="I349" s="4">
        <v>0</v>
      </c>
    </row>
    <row r="350" spans="1:9" x14ac:dyDescent="0.2">
      <c r="A350" s="2">
        <v>10</v>
      </c>
      <c r="B350" s="1" t="s">
        <v>102</v>
      </c>
      <c r="C350" s="4">
        <v>4</v>
      </c>
      <c r="D350" s="8">
        <v>1.56</v>
      </c>
      <c r="E350" s="4">
        <v>2</v>
      </c>
      <c r="F350" s="8">
        <v>1.45</v>
      </c>
      <c r="G350" s="4">
        <v>2</v>
      </c>
      <c r="H350" s="8">
        <v>1.92</v>
      </c>
      <c r="I350" s="4">
        <v>0</v>
      </c>
    </row>
    <row r="351" spans="1:9" x14ac:dyDescent="0.2">
      <c r="A351" s="2">
        <v>10</v>
      </c>
      <c r="B351" s="1" t="s">
        <v>116</v>
      </c>
      <c r="C351" s="4">
        <v>4</v>
      </c>
      <c r="D351" s="8">
        <v>1.56</v>
      </c>
      <c r="E351" s="4">
        <v>3</v>
      </c>
      <c r="F351" s="8">
        <v>2.17</v>
      </c>
      <c r="G351" s="4">
        <v>1</v>
      </c>
      <c r="H351" s="8">
        <v>0.96</v>
      </c>
      <c r="I351" s="4">
        <v>0</v>
      </c>
    </row>
    <row r="352" spans="1:9" x14ac:dyDescent="0.2">
      <c r="A352" s="2">
        <v>10</v>
      </c>
      <c r="B352" s="1" t="s">
        <v>108</v>
      </c>
      <c r="C352" s="4">
        <v>4</v>
      </c>
      <c r="D352" s="8">
        <v>1.56</v>
      </c>
      <c r="E352" s="4">
        <v>4</v>
      </c>
      <c r="F352" s="8">
        <v>2.9</v>
      </c>
      <c r="G352" s="4">
        <v>0</v>
      </c>
      <c r="H352" s="8">
        <v>0</v>
      </c>
      <c r="I352" s="4">
        <v>0</v>
      </c>
    </row>
    <row r="353" spans="1:9" x14ac:dyDescent="0.2">
      <c r="A353" s="2">
        <v>19</v>
      </c>
      <c r="B353" s="1" t="s">
        <v>109</v>
      </c>
      <c r="C353" s="4">
        <v>3</v>
      </c>
      <c r="D353" s="8">
        <v>1.17</v>
      </c>
      <c r="E353" s="4">
        <v>0</v>
      </c>
      <c r="F353" s="8">
        <v>0</v>
      </c>
      <c r="G353" s="4">
        <v>3</v>
      </c>
      <c r="H353" s="8">
        <v>2.88</v>
      </c>
      <c r="I353" s="4">
        <v>0</v>
      </c>
    </row>
    <row r="354" spans="1:9" x14ac:dyDescent="0.2">
      <c r="A354" s="2">
        <v>19</v>
      </c>
      <c r="B354" s="1" t="s">
        <v>151</v>
      </c>
      <c r="C354" s="4">
        <v>3</v>
      </c>
      <c r="D354" s="8">
        <v>1.17</v>
      </c>
      <c r="E354" s="4">
        <v>0</v>
      </c>
      <c r="F354" s="8">
        <v>0</v>
      </c>
      <c r="G354" s="4">
        <v>3</v>
      </c>
      <c r="H354" s="8">
        <v>2.88</v>
      </c>
      <c r="I354" s="4">
        <v>0</v>
      </c>
    </row>
    <row r="355" spans="1:9" x14ac:dyDescent="0.2">
      <c r="A355" s="2">
        <v>19</v>
      </c>
      <c r="B355" s="1" t="s">
        <v>110</v>
      </c>
      <c r="C355" s="4">
        <v>3</v>
      </c>
      <c r="D355" s="8">
        <v>1.17</v>
      </c>
      <c r="E355" s="4">
        <v>2</v>
      </c>
      <c r="F355" s="8">
        <v>1.45</v>
      </c>
      <c r="G355" s="4">
        <v>1</v>
      </c>
      <c r="H355" s="8">
        <v>0.96</v>
      </c>
      <c r="I355" s="4">
        <v>0</v>
      </c>
    </row>
    <row r="356" spans="1:9" x14ac:dyDescent="0.2">
      <c r="A356" s="2">
        <v>19</v>
      </c>
      <c r="B356" s="1" t="s">
        <v>114</v>
      </c>
      <c r="C356" s="4">
        <v>3</v>
      </c>
      <c r="D356" s="8">
        <v>1.17</v>
      </c>
      <c r="E356" s="4">
        <v>2</v>
      </c>
      <c r="F356" s="8">
        <v>1.45</v>
      </c>
      <c r="G356" s="4">
        <v>1</v>
      </c>
      <c r="H356" s="8">
        <v>0.96</v>
      </c>
      <c r="I356" s="4">
        <v>0</v>
      </c>
    </row>
    <row r="357" spans="1:9" x14ac:dyDescent="0.2">
      <c r="A357" s="2">
        <v>19</v>
      </c>
      <c r="B357" s="1" t="s">
        <v>113</v>
      </c>
      <c r="C357" s="4">
        <v>3</v>
      </c>
      <c r="D357" s="8">
        <v>1.17</v>
      </c>
      <c r="E357" s="4">
        <v>3</v>
      </c>
      <c r="F357" s="8">
        <v>2.17</v>
      </c>
      <c r="G357" s="4">
        <v>0</v>
      </c>
      <c r="H357" s="8">
        <v>0</v>
      </c>
      <c r="I357" s="4">
        <v>0</v>
      </c>
    </row>
    <row r="358" spans="1:9" x14ac:dyDescent="0.2">
      <c r="A358" s="2">
        <v>19</v>
      </c>
      <c r="B358" s="1" t="s">
        <v>153</v>
      </c>
      <c r="C358" s="4">
        <v>3</v>
      </c>
      <c r="D358" s="8">
        <v>1.17</v>
      </c>
      <c r="E358" s="4">
        <v>0</v>
      </c>
      <c r="F358" s="8">
        <v>0</v>
      </c>
      <c r="G358" s="4">
        <v>3</v>
      </c>
      <c r="H358" s="8">
        <v>2.88</v>
      </c>
      <c r="I358" s="4">
        <v>0</v>
      </c>
    </row>
    <row r="359" spans="1:9" x14ac:dyDescent="0.2">
      <c r="A359" s="2">
        <v>19</v>
      </c>
      <c r="B359" s="1" t="s">
        <v>99</v>
      </c>
      <c r="C359" s="4">
        <v>3</v>
      </c>
      <c r="D359" s="8">
        <v>1.17</v>
      </c>
      <c r="E359" s="4">
        <v>3</v>
      </c>
      <c r="F359" s="8">
        <v>2.17</v>
      </c>
      <c r="G359" s="4">
        <v>0</v>
      </c>
      <c r="H359" s="8">
        <v>0</v>
      </c>
      <c r="I359" s="4">
        <v>0</v>
      </c>
    </row>
    <row r="360" spans="1:9" x14ac:dyDescent="0.2">
      <c r="A360" s="2">
        <v>19</v>
      </c>
      <c r="B360" s="1" t="s">
        <v>154</v>
      </c>
      <c r="C360" s="4">
        <v>3</v>
      </c>
      <c r="D360" s="8">
        <v>1.17</v>
      </c>
      <c r="E360" s="4">
        <v>0</v>
      </c>
      <c r="F360" s="8">
        <v>0</v>
      </c>
      <c r="G360" s="4">
        <v>3</v>
      </c>
      <c r="H360" s="8">
        <v>2.88</v>
      </c>
      <c r="I360" s="4">
        <v>0</v>
      </c>
    </row>
    <row r="361" spans="1:9" x14ac:dyDescent="0.2">
      <c r="A361" s="2">
        <v>19</v>
      </c>
      <c r="B361" s="1" t="s">
        <v>155</v>
      </c>
      <c r="C361" s="4">
        <v>3</v>
      </c>
      <c r="D361" s="8">
        <v>1.17</v>
      </c>
      <c r="E361" s="4">
        <v>2</v>
      </c>
      <c r="F361" s="8">
        <v>1.45</v>
      </c>
      <c r="G361" s="4">
        <v>1</v>
      </c>
      <c r="H361" s="8">
        <v>0.96</v>
      </c>
      <c r="I361" s="4">
        <v>0</v>
      </c>
    </row>
    <row r="362" spans="1:9" x14ac:dyDescent="0.2">
      <c r="A362" s="2">
        <v>19</v>
      </c>
      <c r="B362" s="1" t="s">
        <v>156</v>
      </c>
      <c r="C362" s="4">
        <v>3</v>
      </c>
      <c r="D362" s="8">
        <v>1.17</v>
      </c>
      <c r="E362" s="4">
        <v>0</v>
      </c>
      <c r="F362" s="8">
        <v>0</v>
      </c>
      <c r="G362" s="4">
        <v>3</v>
      </c>
      <c r="H362" s="8">
        <v>2.88</v>
      </c>
      <c r="I362" s="4">
        <v>0</v>
      </c>
    </row>
    <row r="363" spans="1:9" x14ac:dyDescent="0.2">
      <c r="A363" s="2">
        <v>19</v>
      </c>
      <c r="B363" s="1" t="s">
        <v>103</v>
      </c>
      <c r="C363" s="4">
        <v>3</v>
      </c>
      <c r="D363" s="8">
        <v>1.17</v>
      </c>
      <c r="E363" s="4">
        <v>3</v>
      </c>
      <c r="F363" s="8">
        <v>2.17</v>
      </c>
      <c r="G363" s="4">
        <v>0</v>
      </c>
      <c r="H363" s="8">
        <v>0</v>
      </c>
      <c r="I363" s="4">
        <v>0</v>
      </c>
    </row>
    <row r="364" spans="1:9" x14ac:dyDescent="0.2">
      <c r="A364" s="2">
        <v>19</v>
      </c>
      <c r="B364" s="1" t="s">
        <v>104</v>
      </c>
      <c r="C364" s="4">
        <v>3</v>
      </c>
      <c r="D364" s="8">
        <v>1.17</v>
      </c>
      <c r="E364" s="4">
        <v>1</v>
      </c>
      <c r="F364" s="8">
        <v>0.72</v>
      </c>
      <c r="G364" s="4">
        <v>2</v>
      </c>
      <c r="H364" s="8">
        <v>1.92</v>
      </c>
      <c r="I364" s="4">
        <v>0</v>
      </c>
    </row>
    <row r="365" spans="1:9" x14ac:dyDescent="0.2">
      <c r="A365" s="2">
        <v>19</v>
      </c>
      <c r="B365" s="1" t="s">
        <v>111</v>
      </c>
      <c r="C365" s="4">
        <v>3</v>
      </c>
      <c r="D365" s="8">
        <v>1.17</v>
      </c>
      <c r="E365" s="4">
        <v>2</v>
      </c>
      <c r="F365" s="8">
        <v>1.45</v>
      </c>
      <c r="G365" s="4">
        <v>1</v>
      </c>
      <c r="H365" s="8">
        <v>0.96</v>
      </c>
      <c r="I365" s="4">
        <v>0</v>
      </c>
    </row>
    <row r="366" spans="1:9" x14ac:dyDescent="0.2">
      <c r="A366" s="1"/>
      <c r="C366" s="4"/>
      <c r="D366" s="8"/>
      <c r="E366" s="4"/>
      <c r="F366" s="8"/>
      <c r="G366" s="4"/>
      <c r="H366" s="8"/>
      <c r="I366" s="4"/>
    </row>
    <row r="367" spans="1:9" x14ac:dyDescent="0.2">
      <c r="A367" s="1" t="s">
        <v>15</v>
      </c>
      <c r="C367" s="4"/>
      <c r="D367" s="8"/>
      <c r="E367" s="4"/>
      <c r="F367" s="8"/>
      <c r="G367" s="4"/>
      <c r="H367" s="8"/>
      <c r="I367" s="4"/>
    </row>
    <row r="368" spans="1:9" x14ac:dyDescent="0.2">
      <c r="A368" s="2">
        <v>1</v>
      </c>
      <c r="B368" s="1" t="s">
        <v>100</v>
      </c>
      <c r="C368" s="4">
        <v>41</v>
      </c>
      <c r="D368" s="8">
        <v>14.14</v>
      </c>
      <c r="E368" s="4">
        <v>40</v>
      </c>
      <c r="F368" s="8">
        <v>24.24</v>
      </c>
      <c r="G368" s="4">
        <v>1</v>
      </c>
      <c r="H368" s="8">
        <v>0.9</v>
      </c>
      <c r="I368" s="4">
        <v>0</v>
      </c>
    </row>
    <row r="369" spans="1:9" x14ac:dyDescent="0.2">
      <c r="A369" s="2">
        <v>2</v>
      </c>
      <c r="B369" s="1" t="s">
        <v>106</v>
      </c>
      <c r="C369" s="4">
        <v>16</v>
      </c>
      <c r="D369" s="8">
        <v>5.52</v>
      </c>
      <c r="E369" s="4">
        <v>16</v>
      </c>
      <c r="F369" s="8">
        <v>9.6999999999999993</v>
      </c>
      <c r="G369" s="4">
        <v>0</v>
      </c>
      <c r="H369" s="8">
        <v>0</v>
      </c>
      <c r="I369" s="4">
        <v>0</v>
      </c>
    </row>
    <row r="370" spans="1:9" x14ac:dyDescent="0.2">
      <c r="A370" s="2">
        <v>3</v>
      </c>
      <c r="B370" s="1" t="s">
        <v>91</v>
      </c>
      <c r="C370" s="4">
        <v>9</v>
      </c>
      <c r="D370" s="8">
        <v>3.1</v>
      </c>
      <c r="E370" s="4">
        <v>0</v>
      </c>
      <c r="F370" s="8">
        <v>0</v>
      </c>
      <c r="G370" s="4">
        <v>9</v>
      </c>
      <c r="H370" s="8">
        <v>8.11</v>
      </c>
      <c r="I370" s="4">
        <v>0</v>
      </c>
    </row>
    <row r="371" spans="1:9" x14ac:dyDescent="0.2">
      <c r="A371" s="2">
        <v>3</v>
      </c>
      <c r="B371" s="1" t="s">
        <v>105</v>
      </c>
      <c r="C371" s="4">
        <v>9</v>
      </c>
      <c r="D371" s="8">
        <v>3.1</v>
      </c>
      <c r="E371" s="4">
        <v>9</v>
      </c>
      <c r="F371" s="8">
        <v>5.45</v>
      </c>
      <c r="G371" s="4">
        <v>0</v>
      </c>
      <c r="H371" s="8">
        <v>0</v>
      </c>
      <c r="I371" s="4">
        <v>0</v>
      </c>
    </row>
    <row r="372" spans="1:9" x14ac:dyDescent="0.2">
      <c r="A372" s="2">
        <v>5</v>
      </c>
      <c r="B372" s="1" t="s">
        <v>92</v>
      </c>
      <c r="C372" s="4">
        <v>8</v>
      </c>
      <c r="D372" s="8">
        <v>2.76</v>
      </c>
      <c r="E372" s="4">
        <v>5</v>
      </c>
      <c r="F372" s="8">
        <v>3.03</v>
      </c>
      <c r="G372" s="4">
        <v>3</v>
      </c>
      <c r="H372" s="8">
        <v>2.7</v>
      </c>
      <c r="I372" s="4">
        <v>0</v>
      </c>
    </row>
    <row r="373" spans="1:9" x14ac:dyDescent="0.2">
      <c r="A373" s="2">
        <v>6</v>
      </c>
      <c r="B373" s="1" t="s">
        <v>90</v>
      </c>
      <c r="C373" s="4">
        <v>7</v>
      </c>
      <c r="D373" s="8">
        <v>2.41</v>
      </c>
      <c r="E373" s="4">
        <v>5</v>
      </c>
      <c r="F373" s="8">
        <v>3.03</v>
      </c>
      <c r="G373" s="4">
        <v>2</v>
      </c>
      <c r="H373" s="8">
        <v>1.8</v>
      </c>
      <c r="I373" s="4">
        <v>0</v>
      </c>
    </row>
    <row r="374" spans="1:9" x14ac:dyDescent="0.2">
      <c r="A374" s="2">
        <v>7</v>
      </c>
      <c r="B374" s="1" t="s">
        <v>112</v>
      </c>
      <c r="C374" s="4">
        <v>6</v>
      </c>
      <c r="D374" s="8">
        <v>2.0699999999999998</v>
      </c>
      <c r="E374" s="4">
        <v>0</v>
      </c>
      <c r="F374" s="8">
        <v>0</v>
      </c>
      <c r="G374" s="4">
        <v>6</v>
      </c>
      <c r="H374" s="8">
        <v>5.41</v>
      </c>
      <c r="I374" s="4">
        <v>0</v>
      </c>
    </row>
    <row r="375" spans="1:9" x14ac:dyDescent="0.2">
      <c r="A375" s="2">
        <v>7</v>
      </c>
      <c r="B375" s="1" t="s">
        <v>156</v>
      </c>
      <c r="C375" s="4">
        <v>6</v>
      </c>
      <c r="D375" s="8">
        <v>2.0699999999999998</v>
      </c>
      <c r="E375" s="4">
        <v>1</v>
      </c>
      <c r="F375" s="8">
        <v>0.61</v>
      </c>
      <c r="G375" s="4">
        <v>4</v>
      </c>
      <c r="H375" s="8">
        <v>3.6</v>
      </c>
      <c r="I375" s="4">
        <v>1</v>
      </c>
    </row>
    <row r="376" spans="1:9" x14ac:dyDescent="0.2">
      <c r="A376" s="2">
        <v>7</v>
      </c>
      <c r="B376" s="1" t="s">
        <v>122</v>
      </c>
      <c r="C376" s="4">
        <v>6</v>
      </c>
      <c r="D376" s="8">
        <v>2.0699999999999998</v>
      </c>
      <c r="E376" s="4">
        <v>0</v>
      </c>
      <c r="F376" s="8">
        <v>0</v>
      </c>
      <c r="G376" s="4">
        <v>0</v>
      </c>
      <c r="H376" s="8">
        <v>0</v>
      </c>
      <c r="I376" s="4">
        <v>0</v>
      </c>
    </row>
    <row r="377" spans="1:9" x14ac:dyDescent="0.2">
      <c r="A377" s="2">
        <v>10</v>
      </c>
      <c r="B377" s="1" t="s">
        <v>89</v>
      </c>
      <c r="C377" s="4">
        <v>5</v>
      </c>
      <c r="D377" s="8">
        <v>1.72</v>
      </c>
      <c r="E377" s="4">
        <v>1</v>
      </c>
      <c r="F377" s="8">
        <v>0.61</v>
      </c>
      <c r="G377" s="4">
        <v>4</v>
      </c>
      <c r="H377" s="8">
        <v>3.6</v>
      </c>
      <c r="I377" s="4">
        <v>0</v>
      </c>
    </row>
    <row r="378" spans="1:9" x14ac:dyDescent="0.2">
      <c r="A378" s="2">
        <v>10</v>
      </c>
      <c r="B378" s="1" t="s">
        <v>113</v>
      </c>
      <c r="C378" s="4">
        <v>5</v>
      </c>
      <c r="D378" s="8">
        <v>1.72</v>
      </c>
      <c r="E378" s="4">
        <v>5</v>
      </c>
      <c r="F378" s="8">
        <v>3.03</v>
      </c>
      <c r="G378" s="4">
        <v>0</v>
      </c>
      <c r="H378" s="8">
        <v>0</v>
      </c>
      <c r="I378" s="4">
        <v>0</v>
      </c>
    </row>
    <row r="379" spans="1:9" x14ac:dyDescent="0.2">
      <c r="A379" s="2">
        <v>10</v>
      </c>
      <c r="B379" s="1" t="s">
        <v>155</v>
      </c>
      <c r="C379" s="4">
        <v>5</v>
      </c>
      <c r="D379" s="8">
        <v>1.72</v>
      </c>
      <c r="E379" s="4">
        <v>5</v>
      </c>
      <c r="F379" s="8">
        <v>3.03</v>
      </c>
      <c r="G379" s="4">
        <v>0</v>
      </c>
      <c r="H379" s="8">
        <v>0</v>
      </c>
      <c r="I379" s="4">
        <v>0</v>
      </c>
    </row>
    <row r="380" spans="1:9" x14ac:dyDescent="0.2">
      <c r="A380" s="2">
        <v>10</v>
      </c>
      <c r="B380" s="1" t="s">
        <v>126</v>
      </c>
      <c r="C380" s="4">
        <v>5</v>
      </c>
      <c r="D380" s="8">
        <v>1.72</v>
      </c>
      <c r="E380" s="4">
        <v>2</v>
      </c>
      <c r="F380" s="8">
        <v>1.21</v>
      </c>
      <c r="G380" s="4">
        <v>3</v>
      </c>
      <c r="H380" s="8">
        <v>2.7</v>
      </c>
      <c r="I380" s="4">
        <v>0</v>
      </c>
    </row>
    <row r="381" spans="1:9" x14ac:dyDescent="0.2">
      <c r="A381" s="2">
        <v>14</v>
      </c>
      <c r="B381" s="1" t="s">
        <v>157</v>
      </c>
      <c r="C381" s="4">
        <v>4</v>
      </c>
      <c r="D381" s="8">
        <v>1.38</v>
      </c>
      <c r="E381" s="4">
        <v>4</v>
      </c>
      <c r="F381" s="8">
        <v>2.42</v>
      </c>
      <c r="G381" s="4">
        <v>0</v>
      </c>
      <c r="H381" s="8">
        <v>0</v>
      </c>
      <c r="I381" s="4">
        <v>0</v>
      </c>
    </row>
    <row r="382" spans="1:9" x14ac:dyDescent="0.2">
      <c r="A382" s="2">
        <v>14</v>
      </c>
      <c r="B382" s="1" t="s">
        <v>94</v>
      </c>
      <c r="C382" s="4">
        <v>4</v>
      </c>
      <c r="D382" s="8">
        <v>1.38</v>
      </c>
      <c r="E382" s="4">
        <v>4</v>
      </c>
      <c r="F382" s="8">
        <v>2.42</v>
      </c>
      <c r="G382" s="4">
        <v>0</v>
      </c>
      <c r="H382" s="8">
        <v>0</v>
      </c>
      <c r="I382" s="4">
        <v>0</v>
      </c>
    </row>
    <row r="383" spans="1:9" x14ac:dyDescent="0.2">
      <c r="A383" s="2">
        <v>14</v>
      </c>
      <c r="B383" s="1" t="s">
        <v>132</v>
      </c>
      <c r="C383" s="4">
        <v>4</v>
      </c>
      <c r="D383" s="8">
        <v>1.38</v>
      </c>
      <c r="E383" s="4">
        <v>3</v>
      </c>
      <c r="F383" s="8">
        <v>1.82</v>
      </c>
      <c r="G383" s="4">
        <v>1</v>
      </c>
      <c r="H383" s="8">
        <v>0.9</v>
      </c>
      <c r="I383" s="4">
        <v>0</v>
      </c>
    </row>
    <row r="384" spans="1:9" x14ac:dyDescent="0.2">
      <c r="A384" s="2">
        <v>14</v>
      </c>
      <c r="B384" s="1" t="s">
        <v>101</v>
      </c>
      <c r="C384" s="4">
        <v>4</v>
      </c>
      <c r="D384" s="8">
        <v>1.38</v>
      </c>
      <c r="E384" s="4">
        <v>3</v>
      </c>
      <c r="F384" s="8">
        <v>1.82</v>
      </c>
      <c r="G384" s="4">
        <v>1</v>
      </c>
      <c r="H384" s="8">
        <v>0.9</v>
      </c>
      <c r="I384" s="4">
        <v>0</v>
      </c>
    </row>
    <row r="385" spans="1:9" x14ac:dyDescent="0.2">
      <c r="A385" s="2">
        <v>14</v>
      </c>
      <c r="B385" s="1" t="s">
        <v>102</v>
      </c>
      <c r="C385" s="4">
        <v>4</v>
      </c>
      <c r="D385" s="8">
        <v>1.38</v>
      </c>
      <c r="E385" s="4">
        <v>3</v>
      </c>
      <c r="F385" s="8">
        <v>1.82</v>
      </c>
      <c r="G385" s="4">
        <v>1</v>
      </c>
      <c r="H385" s="8">
        <v>0.9</v>
      </c>
      <c r="I385" s="4">
        <v>0</v>
      </c>
    </row>
    <row r="386" spans="1:9" x14ac:dyDescent="0.2">
      <c r="A386" s="2">
        <v>14</v>
      </c>
      <c r="B386" s="1" t="s">
        <v>103</v>
      </c>
      <c r="C386" s="4">
        <v>4</v>
      </c>
      <c r="D386" s="8">
        <v>1.38</v>
      </c>
      <c r="E386" s="4">
        <v>4</v>
      </c>
      <c r="F386" s="8">
        <v>2.42</v>
      </c>
      <c r="G386" s="4">
        <v>0</v>
      </c>
      <c r="H386" s="8">
        <v>0</v>
      </c>
      <c r="I386" s="4">
        <v>0</v>
      </c>
    </row>
    <row r="387" spans="1:9" x14ac:dyDescent="0.2">
      <c r="A387" s="2">
        <v>14</v>
      </c>
      <c r="B387" s="1" t="s">
        <v>104</v>
      </c>
      <c r="C387" s="4">
        <v>4</v>
      </c>
      <c r="D387" s="8">
        <v>1.38</v>
      </c>
      <c r="E387" s="4">
        <v>4</v>
      </c>
      <c r="F387" s="8">
        <v>2.42</v>
      </c>
      <c r="G387" s="4">
        <v>0</v>
      </c>
      <c r="H387" s="8">
        <v>0</v>
      </c>
      <c r="I387" s="4">
        <v>0</v>
      </c>
    </row>
    <row r="388" spans="1:9" x14ac:dyDescent="0.2">
      <c r="A388" s="2">
        <v>14</v>
      </c>
      <c r="B388" s="1" t="s">
        <v>130</v>
      </c>
      <c r="C388" s="4">
        <v>4</v>
      </c>
      <c r="D388" s="8">
        <v>1.38</v>
      </c>
      <c r="E388" s="4">
        <v>4</v>
      </c>
      <c r="F388" s="8">
        <v>2.42</v>
      </c>
      <c r="G388" s="4">
        <v>0</v>
      </c>
      <c r="H388" s="8">
        <v>0</v>
      </c>
      <c r="I388" s="4">
        <v>0</v>
      </c>
    </row>
    <row r="389" spans="1:9" x14ac:dyDescent="0.2">
      <c r="A389" s="2">
        <v>14</v>
      </c>
      <c r="B389" s="1" t="s">
        <v>134</v>
      </c>
      <c r="C389" s="4">
        <v>4</v>
      </c>
      <c r="D389" s="8">
        <v>1.38</v>
      </c>
      <c r="E389" s="4">
        <v>0</v>
      </c>
      <c r="F389" s="8">
        <v>0</v>
      </c>
      <c r="G389" s="4">
        <v>0</v>
      </c>
      <c r="H389" s="8">
        <v>0</v>
      </c>
      <c r="I389" s="4">
        <v>0</v>
      </c>
    </row>
    <row r="390" spans="1:9" x14ac:dyDescent="0.2">
      <c r="A390" s="2">
        <v>14</v>
      </c>
      <c r="B390" s="1" t="s">
        <v>144</v>
      </c>
      <c r="C390" s="4">
        <v>4</v>
      </c>
      <c r="D390" s="8">
        <v>1.38</v>
      </c>
      <c r="E390" s="4">
        <v>0</v>
      </c>
      <c r="F390" s="8">
        <v>0</v>
      </c>
      <c r="G390" s="4">
        <v>4</v>
      </c>
      <c r="H390" s="8">
        <v>3.6</v>
      </c>
      <c r="I390" s="4">
        <v>0</v>
      </c>
    </row>
    <row r="391" spans="1:9" x14ac:dyDescent="0.2">
      <c r="A391" s="1"/>
      <c r="C391" s="4"/>
      <c r="D391" s="8"/>
      <c r="E391" s="4"/>
      <c r="F391" s="8"/>
      <c r="G391" s="4"/>
      <c r="H391" s="8"/>
      <c r="I391" s="4"/>
    </row>
    <row r="392" spans="1:9" x14ac:dyDescent="0.2">
      <c r="A392" s="1" t="s">
        <v>16</v>
      </c>
      <c r="C392" s="4"/>
      <c r="D392" s="8"/>
      <c r="E392" s="4"/>
      <c r="F392" s="8"/>
      <c r="G392" s="4"/>
      <c r="H392" s="8"/>
      <c r="I392" s="4"/>
    </row>
    <row r="393" spans="1:9" x14ac:dyDescent="0.2">
      <c r="A393" s="2">
        <v>1</v>
      </c>
      <c r="B393" s="1" t="s">
        <v>100</v>
      </c>
      <c r="C393" s="4">
        <v>37</v>
      </c>
      <c r="D393" s="8">
        <v>14.34</v>
      </c>
      <c r="E393" s="4">
        <v>34</v>
      </c>
      <c r="F393" s="8">
        <v>25.19</v>
      </c>
      <c r="G393" s="4">
        <v>2</v>
      </c>
      <c r="H393" s="8">
        <v>1.8</v>
      </c>
      <c r="I393" s="4">
        <v>1</v>
      </c>
    </row>
    <row r="394" spans="1:9" x14ac:dyDescent="0.2">
      <c r="A394" s="2">
        <v>2</v>
      </c>
      <c r="B394" s="1" t="s">
        <v>89</v>
      </c>
      <c r="C394" s="4">
        <v>12</v>
      </c>
      <c r="D394" s="8">
        <v>4.6500000000000004</v>
      </c>
      <c r="E394" s="4">
        <v>1</v>
      </c>
      <c r="F394" s="8">
        <v>0.74</v>
      </c>
      <c r="G394" s="4">
        <v>11</v>
      </c>
      <c r="H394" s="8">
        <v>9.91</v>
      </c>
      <c r="I394" s="4">
        <v>0</v>
      </c>
    </row>
    <row r="395" spans="1:9" x14ac:dyDescent="0.2">
      <c r="A395" s="2">
        <v>2</v>
      </c>
      <c r="B395" s="1" t="s">
        <v>116</v>
      </c>
      <c r="C395" s="4">
        <v>12</v>
      </c>
      <c r="D395" s="8">
        <v>4.6500000000000004</v>
      </c>
      <c r="E395" s="4">
        <v>9</v>
      </c>
      <c r="F395" s="8">
        <v>6.67</v>
      </c>
      <c r="G395" s="4">
        <v>3</v>
      </c>
      <c r="H395" s="8">
        <v>2.7</v>
      </c>
      <c r="I395" s="4">
        <v>0</v>
      </c>
    </row>
    <row r="396" spans="1:9" x14ac:dyDescent="0.2">
      <c r="A396" s="2">
        <v>4</v>
      </c>
      <c r="B396" s="1" t="s">
        <v>106</v>
      </c>
      <c r="C396" s="4">
        <v>10</v>
      </c>
      <c r="D396" s="8">
        <v>3.88</v>
      </c>
      <c r="E396" s="4">
        <v>10</v>
      </c>
      <c r="F396" s="8">
        <v>7.41</v>
      </c>
      <c r="G396" s="4">
        <v>0</v>
      </c>
      <c r="H396" s="8">
        <v>0</v>
      </c>
      <c r="I396" s="4">
        <v>0</v>
      </c>
    </row>
    <row r="397" spans="1:9" x14ac:dyDescent="0.2">
      <c r="A397" s="2">
        <v>5</v>
      </c>
      <c r="B397" s="1" t="s">
        <v>90</v>
      </c>
      <c r="C397" s="4">
        <v>9</v>
      </c>
      <c r="D397" s="8">
        <v>3.49</v>
      </c>
      <c r="E397" s="4">
        <v>4</v>
      </c>
      <c r="F397" s="8">
        <v>2.96</v>
      </c>
      <c r="G397" s="4">
        <v>5</v>
      </c>
      <c r="H397" s="8">
        <v>4.5</v>
      </c>
      <c r="I397" s="4">
        <v>0</v>
      </c>
    </row>
    <row r="398" spans="1:9" x14ac:dyDescent="0.2">
      <c r="A398" s="2">
        <v>6</v>
      </c>
      <c r="B398" s="1" t="s">
        <v>91</v>
      </c>
      <c r="C398" s="4">
        <v>8</v>
      </c>
      <c r="D398" s="8">
        <v>3.1</v>
      </c>
      <c r="E398" s="4">
        <v>2</v>
      </c>
      <c r="F398" s="8">
        <v>1.48</v>
      </c>
      <c r="G398" s="4">
        <v>6</v>
      </c>
      <c r="H398" s="8">
        <v>5.41</v>
      </c>
      <c r="I398" s="4">
        <v>0</v>
      </c>
    </row>
    <row r="399" spans="1:9" x14ac:dyDescent="0.2">
      <c r="A399" s="2">
        <v>6</v>
      </c>
      <c r="B399" s="1" t="s">
        <v>105</v>
      </c>
      <c r="C399" s="4">
        <v>8</v>
      </c>
      <c r="D399" s="8">
        <v>3.1</v>
      </c>
      <c r="E399" s="4">
        <v>8</v>
      </c>
      <c r="F399" s="8">
        <v>5.93</v>
      </c>
      <c r="G399" s="4">
        <v>0</v>
      </c>
      <c r="H399" s="8">
        <v>0</v>
      </c>
      <c r="I399" s="4">
        <v>0</v>
      </c>
    </row>
    <row r="400" spans="1:9" x14ac:dyDescent="0.2">
      <c r="A400" s="2">
        <v>8</v>
      </c>
      <c r="B400" s="1" t="s">
        <v>107</v>
      </c>
      <c r="C400" s="4">
        <v>7</v>
      </c>
      <c r="D400" s="8">
        <v>2.71</v>
      </c>
      <c r="E400" s="4">
        <v>6</v>
      </c>
      <c r="F400" s="8">
        <v>4.4400000000000004</v>
      </c>
      <c r="G400" s="4">
        <v>1</v>
      </c>
      <c r="H400" s="8">
        <v>0.9</v>
      </c>
      <c r="I400" s="4">
        <v>0</v>
      </c>
    </row>
    <row r="401" spans="1:9" x14ac:dyDescent="0.2">
      <c r="A401" s="2">
        <v>9</v>
      </c>
      <c r="B401" s="1" t="s">
        <v>145</v>
      </c>
      <c r="C401" s="4">
        <v>6</v>
      </c>
      <c r="D401" s="8">
        <v>2.33</v>
      </c>
      <c r="E401" s="4">
        <v>6</v>
      </c>
      <c r="F401" s="8">
        <v>4.4400000000000004</v>
      </c>
      <c r="G401" s="4">
        <v>0</v>
      </c>
      <c r="H401" s="8">
        <v>0</v>
      </c>
      <c r="I401" s="4">
        <v>0</v>
      </c>
    </row>
    <row r="402" spans="1:9" x14ac:dyDescent="0.2">
      <c r="A402" s="2">
        <v>9</v>
      </c>
      <c r="B402" s="1" t="s">
        <v>97</v>
      </c>
      <c r="C402" s="4">
        <v>6</v>
      </c>
      <c r="D402" s="8">
        <v>2.33</v>
      </c>
      <c r="E402" s="4">
        <v>4</v>
      </c>
      <c r="F402" s="8">
        <v>2.96</v>
      </c>
      <c r="G402" s="4">
        <v>2</v>
      </c>
      <c r="H402" s="8">
        <v>1.8</v>
      </c>
      <c r="I402" s="4">
        <v>0</v>
      </c>
    </row>
    <row r="403" spans="1:9" x14ac:dyDescent="0.2">
      <c r="A403" s="2">
        <v>9</v>
      </c>
      <c r="B403" s="1" t="s">
        <v>122</v>
      </c>
      <c r="C403" s="4">
        <v>6</v>
      </c>
      <c r="D403" s="8">
        <v>2.33</v>
      </c>
      <c r="E403" s="4">
        <v>0</v>
      </c>
      <c r="F403" s="8">
        <v>0</v>
      </c>
      <c r="G403" s="4">
        <v>0</v>
      </c>
      <c r="H403" s="8">
        <v>0</v>
      </c>
      <c r="I403" s="4">
        <v>0</v>
      </c>
    </row>
    <row r="404" spans="1:9" x14ac:dyDescent="0.2">
      <c r="A404" s="2">
        <v>12</v>
      </c>
      <c r="B404" s="1" t="s">
        <v>104</v>
      </c>
      <c r="C404" s="4">
        <v>5</v>
      </c>
      <c r="D404" s="8">
        <v>1.94</v>
      </c>
      <c r="E404" s="4">
        <v>5</v>
      </c>
      <c r="F404" s="8">
        <v>3.7</v>
      </c>
      <c r="G404" s="4">
        <v>0</v>
      </c>
      <c r="H404" s="8">
        <v>0</v>
      </c>
      <c r="I404" s="4">
        <v>0</v>
      </c>
    </row>
    <row r="405" spans="1:9" x14ac:dyDescent="0.2">
      <c r="A405" s="2">
        <v>13</v>
      </c>
      <c r="B405" s="1" t="s">
        <v>109</v>
      </c>
      <c r="C405" s="4">
        <v>4</v>
      </c>
      <c r="D405" s="8">
        <v>1.55</v>
      </c>
      <c r="E405" s="4">
        <v>1</v>
      </c>
      <c r="F405" s="8">
        <v>0.74</v>
      </c>
      <c r="G405" s="4">
        <v>3</v>
      </c>
      <c r="H405" s="8">
        <v>2.7</v>
      </c>
      <c r="I405" s="4">
        <v>0</v>
      </c>
    </row>
    <row r="406" spans="1:9" x14ac:dyDescent="0.2">
      <c r="A406" s="2">
        <v>13</v>
      </c>
      <c r="B406" s="1" t="s">
        <v>118</v>
      </c>
      <c r="C406" s="4">
        <v>4</v>
      </c>
      <c r="D406" s="8">
        <v>1.55</v>
      </c>
      <c r="E406" s="4">
        <v>3</v>
      </c>
      <c r="F406" s="8">
        <v>2.2200000000000002</v>
      </c>
      <c r="G406" s="4">
        <v>1</v>
      </c>
      <c r="H406" s="8">
        <v>0.9</v>
      </c>
      <c r="I406" s="4">
        <v>0</v>
      </c>
    </row>
    <row r="407" spans="1:9" x14ac:dyDescent="0.2">
      <c r="A407" s="2">
        <v>13</v>
      </c>
      <c r="B407" s="1" t="s">
        <v>92</v>
      </c>
      <c r="C407" s="4">
        <v>4</v>
      </c>
      <c r="D407" s="8">
        <v>1.55</v>
      </c>
      <c r="E407" s="4">
        <v>1</v>
      </c>
      <c r="F407" s="8">
        <v>0.74</v>
      </c>
      <c r="G407" s="4">
        <v>3</v>
      </c>
      <c r="H407" s="8">
        <v>2.7</v>
      </c>
      <c r="I407" s="4">
        <v>0</v>
      </c>
    </row>
    <row r="408" spans="1:9" x14ac:dyDescent="0.2">
      <c r="A408" s="2">
        <v>13</v>
      </c>
      <c r="B408" s="1" t="s">
        <v>94</v>
      </c>
      <c r="C408" s="4">
        <v>4</v>
      </c>
      <c r="D408" s="8">
        <v>1.55</v>
      </c>
      <c r="E408" s="4">
        <v>1</v>
      </c>
      <c r="F408" s="8">
        <v>0.74</v>
      </c>
      <c r="G408" s="4">
        <v>3</v>
      </c>
      <c r="H408" s="8">
        <v>2.7</v>
      </c>
      <c r="I408" s="4">
        <v>0</v>
      </c>
    </row>
    <row r="409" spans="1:9" x14ac:dyDescent="0.2">
      <c r="A409" s="2">
        <v>13</v>
      </c>
      <c r="B409" s="1" t="s">
        <v>95</v>
      </c>
      <c r="C409" s="4">
        <v>4</v>
      </c>
      <c r="D409" s="8">
        <v>1.55</v>
      </c>
      <c r="E409" s="4">
        <v>3</v>
      </c>
      <c r="F409" s="8">
        <v>2.2200000000000002</v>
      </c>
      <c r="G409" s="4">
        <v>1</v>
      </c>
      <c r="H409" s="8">
        <v>0.9</v>
      </c>
      <c r="I409" s="4">
        <v>0</v>
      </c>
    </row>
    <row r="410" spans="1:9" x14ac:dyDescent="0.2">
      <c r="A410" s="2">
        <v>13</v>
      </c>
      <c r="B410" s="1" t="s">
        <v>125</v>
      </c>
      <c r="C410" s="4">
        <v>4</v>
      </c>
      <c r="D410" s="8">
        <v>1.55</v>
      </c>
      <c r="E410" s="4">
        <v>2</v>
      </c>
      <c r="F410" s="8">
        <v>1.48</v>
      </c>
      <c r="G410" s="4">
        <v>2</v>
      </c>
      <c r="H410" s="8">
        <v>1.8</v>
      </c>
      <c r="I410" s="4">
        <v>0</v>
      </c>
    </row>
    <row r="411" spans="1:9" x14ac:dyDescent="0.2">
      <c r="A411" s="2">
        <v>13</v>
      </c>
      <c r="B411" s="1" t="s">
        <v>98</v>
      </c>
      <c r="C411" s="4">
        <v>4</v>
      </c>
      <c r="D411" s="8">
        <v>1.55</v>
      </c>
      <c r="E411" s="4">
        <v>1</v>
      </c>
      <c r="F411" s="8">
        <v>0.74</v>
      </c>
      <c r="G411" s="4">
        <v>3</v>
      </c>
      <c r="H411" s="8">
        <v>2.7</v>
      </c>
      <c r="I411" s="4">
        <v>0</v>
      </c>
    </row>
    <row r="412" spans="1:9" x14ac:dyDescent="0.2">
      <c r="A412" s="2">
        <v>13</v>
      </c>
      <c r="B412" s="1" t="s">
        <v>132</v>
      </c>
      <c r="C412" s="4">
        <v>4</v>
      </c>
      <c r="D412" s="8">
        <v>1.55</v>
      </c>
      <c r="E412" s="4">
        <v>3</v>
      </c>
      <c r="F412" s="8">
        <v>2.2200000000000002</v>
      </c>
      <c r="G412" s="4">
        <v>1</v>
      </c>
      <c r="H412" s="8">
        <v>0.9</v>
      </c>
      <c r="I412" s="4">
        <v>0</v>
      </c>
    </row>
    <row r="413" spans="1:9" x14ac:dyDescent="0.2">
      <c r="A413" s="2">
        <v>13</v>
      </c>
      <c r="B413" s="1" t="s">
        <v>126</v>
      </c>
      <c r="C413" s="4">
        <v>4</v>
      </c>
      <c r="D413" s="8">
        <v>1.55</v>
      </c>
      <c r="E413" s="4">
        <v>1</v>
      </c>
      <c r="F413" s="8">
        <v>0.74</v>
      </c>
      <c r="G413" s="4">
        <v>3</v>
      </c>
      <c r="H413" s="8">
        <v>2.7</v>
      </c>
      <c r="I413" s="4">
        <v>0</v>
      </c>
    </row>
    <row r="414" spans="1:9" x14ac:dyDescent="0.2">
      <c r="A414" s="1"/>
      <c r="C414" s="4"/>
      <c r="D414" s="8"/>
      <c r="E414" s="4"/>
      <c r="F414" s="8"/>
      <c r="G414" s="4"/>
      <c r="H414" s="8"/>
      <c r="I414" s="4"/>
    </row>
    <row r="415" spans="1:9" x14ac:dyDescent="0.2">
      <c r="A415" s="1" t="s">
        <v>17</v>
      </c>
      <c r="C415" s="4"/>
      <c r="D415" s="8"/>
      <c r="E415" s="4"/>
      <c r="F415" s="8"/>
      <c r="G415" s="4"/>
      <c r="H415" s="8"/>
      <c r="I415" s="4"/>
    </row>
    <row r="416" spans="1:9" x14ac:dyDescent="0.2">
      <c r="A416" s="2">
        <v>1</v>
      </c>
      <c r="B416" s="1" t="s">
        <v>100</v>
      </c>
      <c r="C416" s="4">
        <v>52</v>
      </c>
      <c r="D416" s="8">
        <v>11.53</v>
      </c>
      <c r="E416" s="4">
        <v>49</v>
      </c>
      <c r="F416" s="8">
        <v>16.440000000000001</v>
      </c>
      <c r="G416" s="4">
        <v>3</v>
      </c>
      <c r="H416" s="8">
        <v>2.16</v>
      </c>
      <c r="I416" s="4">
        <v>0</v>
      </c>
    </row>
    <row r="417" spans="1:9" x14ac:dyDescent="0.2">
      <c r="A417" s="2">
        <v>2</v>
      </c>
      <c r="B417" s="1" t="s">
        <v>106</v>
      </c>
      <c r="C417" s="4">
        <v>23</v>
      </c>
      <c r="D417" s="8">
        <v>5.0999999999999996</v>
      </c>
      <c r="E417" s="4">
        <v>21</v>
      </c>
      <c r="F417" s="8">
        <v>7.05</v>
      </c>
      <c r="G417" s="4">
        <v>2</v>
      </c>
      <c r="H417" s="8">
        <v>1.44</v>
      </c>
      <c r="I417" s="4">
        <v>0</v>
      </c>
    </row>
    <row r="418" spans="1:9" x14ac:dyDescent="0.2">
      <c r="A418" s="2">
        <v>3</v>
      </c>
      <c r="B418" s="1" t="s">
        <v>105</v>
      </c>
      <c r="C418" s="4">
        <v>15</v>
      </c>
      <c r="D418" s="8">
        <v>3.33</v>
      </c>
      <c r="E418" s="4">
        <v>15</v>
      </c>
      <c r="F418" s="8">
        <v>5.03</v>
      </c>
      <c r="G418" s="4">
        <v>0</v>
      </c>
      <c r="H418" s="8">
        <v>0</v>
      </c>
      <c r="I418" s="4">
        <v>0</v>
      </c>
    </row>
    <row r="419" spans="1:9" x14ac:dyDescent="0.2">
      <c r="A419" s="2">
        <v>4</v>
      </c>
      <c r="B419" s="1" t="s">
        <v>97</v>
      </c>
      <c r="C419" s="4">
        <v>12</v>
      </c>
      <c r="D419" s="8">
        <v>2.66</v>
      </c>
      <c r="E419" s="4">
        <v>9</v>
      </c>
      <c r="F419" s="8">
        <v>3.02</v>
      </c>
      <c r="G419" s="4">
        <v>3</v>
      </c>
      <c r="H419" s="8">
        <v>2.16</v>
      </c>
      <c r="I419" s="4">
        <v>0</v>
      </c>
    </row>
    <row r="420" spans="1:9" x14ac:dyDescent="0.2">
      <c r="A420" s="2">
        <v>5</v>
      </c>
      <c r="B420" s="1" t="s">
        <v>89</v>
      </c>
      <c r="C420" s="4">
        <v>11</v>
      </c>
      <c r="D420" s="8">
        <v>2.44</v>
      </c>
      <c r="E420" s="4">
        <v>2</v>
      </c>
      <c r="F420" s="8">
        <v>0.67</v>
      </c>
      <c r="G420" s="4">
        <v>9</v>
      </c>
      <c r="H420" s="8">
        <v>6.47</v>
      </c>
      <c r="I420" s="4">
        <v>0</v>
      </c>
    </row>
    <row r="421" spans="1:9" x14ac:dyDescent="0.2">
      <c r="A421" s="2">
        <v>5</v>
      </c>
      <c r="B421" s="1" t="s">
        <v>90</v>
      </c>
      <c r="C421" s="4">
        <v>11</v>
      </c>
      <c r="D421" s="8">
        <v>2.44</v>
      </c>
      <c r="E421" s="4">
        <v>7</v>
      </c>
      <c r="F421" s="8">
        <v>2.35</v>
      </c>
      <c r="G421" s="4">
        <v>4</v>
      </c>
      <c r="H421" s="8">
        <v>2.88</v>
      </c>
      <c r="I421" s="4">
        <v>0</v>
      </c>
    </row>
    <row r="422" spans="1:9" x14ac:dyDescent="0.2">
      <c r="A422" s="2">
        <v>7</v>
      </c>
      <c r="B422" s="1" t="s">
        <v>94</v>
      </c>
      <c r="C422" s="4">
        <v>10</v>
      </c>
      <c r="D422" s="8">
        <v>2.2200000000000002</v>
      </c>
      <c r="E422" s="4">
        <v>8</v>
      </c>
      <c r="F422" s="8">
        <v>2.68</v>
      </c>
      <c r="G422" s="4">
        <v>2</v>
      </c>
      <c r="H422" s="8">
        <v>1.44</v>
      </c>
      <c r="I422" s="4">
        <v>0</v>
      </c>
    </row>
    <row r="423" spans="1:9" x14ac:dyDescent="0.2">
      <c r="A423" s="2">
        <v>7</v>
      </c>
      <c r="B423" s="1" t="s">
        <v>104</v>
      </c>
      <c r="C423" s="4">
        <v>10</v>
      </c>
      <c r="D423" s="8">
        <v>2.2200000000000002</v>
      </c>
      <c r="E423" s="4">
        <v>7</v>
      </c>
      <c r="F423" s="8">
        <v>2.35</v>
      </c>
      <c r="G423" s="4">
        <v>3</v>
      </c>
      <c r="H423" s="8">
        <v>2.16</v>
      </c>
      <c r="I423" s="4">
        <v>0</v>
      </c>
    </row>
    <row r="424" spans="1:9" x14ac:dyDescent="0.2">
      <c r="A424" s="2">
        <v>7</v>
      </c>
      <c r="B424" s="1" t="s">
        <v>122</v>
      </c>
      <c r="C424" s="4">
        <v>10</v>
      </c>
      <c r="D424" s="8">
        <v>2.2200000000000002</v>
      </c>
      <c r="E424" s="4">
        <v>0</v>
      </c>
      <c r="F424" s="8">
        <v>0</v>
      </c>
      <c r="G424" s="4">
        <v>0</v>
      </c>
      <c r="H424" s="8">
        <v>0</v>
      </c>
      <c r="I424" s="4">
        <v>0</v>
      </c>
    </row>
    <row r="425" spans="1:9" x14ac:dyDescent="0.2">
      <c r="A425" s="2">
        <v>10</v>
      </c>
      <c r="B425" s="1" t="s">
        <v>121</v>
      </c>
      <c r="C425" s="4">
        <v>9</v>
      </c>
      <c r="D425" s="8">
        <v>2</v>
      </c>
      <c r="E425" s="4">
        <v>2</v>
      </c>
      <c r="F425" s="8">
        <v>0.67</v>
      </c>
      <c r="G425" s="4">
        <v>7</v>
      </c>
      <c r="H425" s="8">
        <v>5.04</v>
      </c>
      <c r="I425" s="4">
        <v>0</v>
      </c>
    </row>
    <row r="426" spans="1:9" x14ac:dyDescent="0.2">
      <c r="A426" s="2">
        <v>11</v>
      </c>
      <c r="B426" s="1" t="s">
        <v>91</v>
      </c>
      <c r="C426" s="4">
        <v>8</v>
      </c>
      <c r="D426" s="8">
        <v>1.77</v>
      </c>
      <c r="E426" s="4">
        <v>6</v>
      </c>
      <c r="F426" s="8">
        <v>2.0099999999999998</v>
      </c>
      <c r="G426" s="4">
        <v>2</v>
      </c>
      <c r="H426" s="8">
        <v>1.44</v>
      </c>
      <c r="I426" s="4">
        <v>0</v>
      </c>
    </row>
    <row r="427" spans="1:9" x14ac:dyDescent="0.2">
      <c r="A427" s="2">
        <v>11</v>
      </c>
      <c r="B427" s="1" t="s">
        <v>92</v>
      </c>
      <c r="C427" s="4">
        <v>8</v>
      </c>
      <c r="D427" s="8">
        <v>1.77</v>
      </c>
      <c r="E427" s="4">
        <v>6</v>
      </c>
      <c r="F427" s="8">
        <v>2.0099999999999998</v>
      </c>
      <c r="G427" s="4">
        <v>2</v>
      </c>
      <c r="H427" s="8">
        <v>1.44</v>
      </c>
      <c r="I427" s="4">
        <v>0</v>
      </c>
    </row>
    <row r="428" spans="1:9" x14ac:dyDescent="0.2">
      <c r="A428" s="2">
        <v>11</v>
      </c>
      <c r="B428" s="1" t="s">
        <v>113</v>
      </c>
      <c r="C428" s="4">
        <v>8</v>
      </c>
      <c r="D428" s="8">
        <v>1.77</v>
      </c>
      <c r="E428" s="4">
        <v>8</v>
      </c>
      <c r="F428" s="8">
        <v>2.68</v>
      </c>
      <c r="G428" s="4">
        <v>0</v>
      </c>
      <c r="H428" s="8">
        <v>0</v>
      </c>
      <c r="I428" s="4">
        <v>0</v>
      </c>
    </row>
    <row r="429" spans="1:9" x14ac:dyDescent="0.2">
      <c r="A429" s="2">
        <v>11</v>
      </c>
      <c r="B429" s="1" t="s">
        <v>132</v>
      </c>
      <c r="C429" s="4">
        <v>8</v>
      </c>
      <c r="D429" s="8">
        <v>1.77</v>
      </c>
      <c r="E429" s="4">
        <v>7</v>
      </c>
      <c r="F429" s="8">
        <v>2.35</v>
      </c>
      <c r="G429" s="4">
        <v>1</v>
      </c>
      <c r="H429" s="8">
        <v>0.72</v>
      </c>
      <c r="I429" s="4">
        <v>0</v>
      </c>
    </row>
    <row r="430" spans="1:9" x14ac:dyDescent="0.2">
      <c r="A430" s="2">
        <v>11</v>
      </c>
      <c r="B430" s="1" t="s">
        <v>102</v>
      </c>
      <c r="C430" s="4">
        <v>8</v>
      </c>
      <c r="D430" s="8">
        <v>1.77</v>
      </c>
      <c r="E430" s="4">
        <v>8</v>
      </c>
      <c r="F430" s="8">
        <v>2.68</v>
      </c>
      <c r="G430" s="4">
        <v>0</v>
      </c>
      <c r="H430" s="8">
        <v>0</v>
      </c>
      <c r="I430" s="4">
        <v>0</v>
      </c>
    </row>
    <row r="431" spans="1:9" x14ac:dyDescent="0.2">
      <c r="A431" s="2">
        <v>16</v>
      </c>
      <c r="B431" s="1" t="s">
        <v>95</v>
      </c>
      <c r="C431" s="4">
        <v>7</v>
      </c>
      <c r="D431" s="8">
        <v>1.55</v>
      </c>
      <c r="E431" s="4">
        <v>6</v>
      </c>
      <c r="F431" s="8">
        <v>2.0099999999999998</v>
      </c>
      <c r="G431" s="4">
        <v>1</v>
      </c>
      <c r="H431" s="8">
        <v>0.72</v>
      </c>
      <c r="I431" s="4">
        <v>0</v>
      </c>
    </row>
    <row r="432" spans="1:9" x14ac:dyDescent="0.2">
      <c r="A432" s="2">
        <v>16</v>
      </c>
      <c r="B432" s="1" t="s">
        <v>159</v>
      </c>
      <c r="C432" s="4">
        <v>7</v>
      </c>
      <c r="D432" s="8">
        <v>1.55</v>
      </c>
      <c r="E432" s="4">
        <v>6</v>
      </c>
      <c r="F432" s="8">
        <v>2.0099999999999998</v>
      </c>
      <c r="G432" s="4">
        <v>1</v>
      </c>
      <c r="H432" s="8">
        <v>0.72</v>
      </c>
      <c r="I432" s="4">
        <v>0</v>
      </c>
    </row>
    <row r="433" spans="1:9" x14ac:dyDescent="0.2">
      <c r="A433" s="2">
        <v>16</v>
      </c>
      <c r="B433" s="1" t="s">
        <v>101</v>
      </c>
      <c r="C433" s="4">
        <v>7</v>
      </c>
      <c r="D433" s="8">
        <v>1.55</v>
      </c>
      <c r="E433" s="4">
        <v>5</v>
      </c>
      <c r="F433" s="8">
        <v>1.68</v>
      </c>
      <c r="G433" s="4">
        <v>2</v>
      </c>
      <c r="H433" s="8">
        <v>1.44</v>
      </c>
      <c r="I433" s="4">
        <v>0</v>
      </c>
    </row>
    <row r="434" spans="1:9" x14ac:dyDescent="0.2">
      <c r="A434" s="2">
        <v>19</v>
      </c>
      <c r="B434" s="1" t="s">
        <v>109</v>
      </c>
      <c r="C434" s="4">
        <v>6</v>
      </c>
      <c r="D434" s="8">
        <v>1.33</v>
      </c>
      <c r="E434" s="4">
        <v>3</v>
      </c>
      <c r="F434" s="8">
        <v>1.01</v>
      </c>
      <c r="G434" s="4">
        <v>3</v>
      </c>
      <c r="H434" s="8">
        <v>2.16</v>
      </c>
      <c r="I434" s="4">
        <v>0</v>
      </c>
    </row>
    <row r="435" spans="1:9" x14ac:dyDescent="0.2">
      <c r="A435" s="2">
        <v>19</v>
      </c>
      <c r="B435" s="1" t="s">
        <v>158</v>
      </c>
      <c r="C435" s="4">
        <v>6</v>
      </c>
      <c r="D435" s="8">
        <v>1.33</v>
      </c>
      <c r="E435" s="4">
        <v>2</v>
      </c>
      <c r="F435" s="8">
        <v>0.67</v>
      </c>
      <c r="G435" s="4">
        <v>4</v>
      </c>
      <c r="H435" s="8">
        <v>2.88</v>
      </c>
      <c r="I435" s="4">
        <v>0</v>
      </c>
    </row>
    <row r="436" spans="1:9" x14ac:dyDescent="0.2">
      <c r="A436" s="2">
        <v>19</v>
      </c>
      <c r="B436" s="1" t="s">
        <v>138</v>
      </c>
      <c r="C436" s="4">
        <v>6</v>
      </c>
      <c r="D436" s="8">
        <v>1.33</v>
      </c>
      <c r="E436" s="4">
        <v>6</v>
      </c>
      <c r="F436" s="8">
        <v>2.0099999999999998</v>
      </c>
      <c r="G436" s="4">
        <v>0</v>
      </c>
      <c r="H436" s="8">
        <v>0</v>
      </c>
      <c r="I436" s="4">
        <v>0</v>
      </c>
    </row>
    <row r="437" spans="1:9" x14ac:dyDescent="0.2">
      <c r="A437" s="2">
        <v>19</v>
      </c>
      <c r="B437" s="1" t="s">
        <v>131</v>
      </c>
      <c r="C437" s="4">
        <v>6</v>
      </c>
      <c r="D437" s="8">
        <v>1.33</v>
      </c>
      <c r="E437" s="4">
        <v>4</v>
      </c>
      <c r="F437" s="8">
        <v>1.34</v>
      </c>
      <c r="G437" s="4">
        <v>2</v>
      </c>
      <c r="H437" s="8">
        <v>1.44</v>
      </c>
      <c r="I437" s="4">
        <v>0</v>
      </c>
    </row>
    <row r="438" spans="1:9" x14ac:dyDescent="0.2">
      <c r="A438" s="2">
        <v>19</v>
      </c>
      <c r="B438" s="1" t="s">
        <v>108</v>
      </c>
      <c r="C438" s="4">
        <v>6</v>
      </c>
      <c r="D438" s="8">
        <v>1.33</v>
      </c>
      <c r="E438" s="4">
        <v>5</v>
      </c>
      <c r="F438" s="8">
        <v>1.68</v>
      </c>
      <c r="G438" s="4">
        <v>1</v>
      </c>
      <c r="H438" s="8">
        <v>0.72</v>
      </c>
      <c r="I438" s="4">
        <v>0</v>
      </c>
    </row>
    <row r="439" spans="1:9" x14ac:dyDescent="0.2">
      <c r="A439" s="1"/>
      <c r="C439" s="4"/>
      <c r="D439" s="8"/>
      <c r="E439" s="4"/>
      <c r="F439" s="8"/>
      <c r="G439" s="4"/>
      <c r="H439" s="8"/>
      <c r="I439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3A80F-188F-4390-AEB5-3F1FFCCABE2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161</v>
      </c>
    </row>
    <row r="4" spans="2:9" ht="33" customHeight="1" x14ac:dyDescent="0.2">
      <c r="B4" t="s">
        <v>162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6</v>
      </c>
      <c r="D5" s="8">
        <v>0.03</v>
      </c>
      <c r="E5" s="12">
        <v>1</v>
      </c>
      <c r="F5" s="8">
        <v>0.01</v>
      </c>
      <c r="G5" s="12">
        <v>5</v>
      </c>
      <c r="H5" s="8">
        <v>0.05</v>
      </c>
      <c r="I5" s="12">
        <v>0</v>
      </c>
    </row>
    <row r="6" spans="2:9" ht="15" customHeight="1" x14ac:dyDescent="0.2">
      <c r="B6" t="s">
        <v>19</v>
      </c>
      <c r="C6" s="12">
        <v>3599</v>
      </c>
      <c r="D6" s="8">
        <v>15.13</v>
      </c>
      <c r="E6" s="12">
        <v>1415</v>
      </c>
      <c r="F6" s="8">
        <v>10.84</v>
      </c>
      <c r="G6" s="12">
        <v>2184</v>
      </c>
      <c r="H6" s="8">
        <v>21.14</v>
      </c>
      <c r="I6" s="12">
        <v>0</v>
      </c>
    </row>
    <row r="7" spans="2:9" ht="15" customHeight="1" x14ac:dyDescent="0.2">
      <c r="B7" t="s">
        <v>20</v>
      </c>
      <c r="C7" s="12">
        <v>3238</v>
      </c>
      <c r="D7" s="8">
        <v>13.61</v>
      </c>
      <c r="E7" s="12">
        <v>1522</v>
      </c>
      <c r="F7" s="8">
        <v>11.66</v>
      </c>
      <c r="G7" s="12">
        <v>1712</v>
      </c>
      <c r="H7" s="8">
        <v>16.57</v>
      </c>
      <c r="I7" s="12">
        <v>4</v>
      </c>
    </row>
    <row r="8" spans="2:9" ht="15" customHeight="1" x14ac:dyDescent="0.2">
      <c r="B8" t="s">
        <v>21</v>
      </c>
      <c r="C8" s="12">
        <v>28</v>
      </c>
      <c r="D8" s="8">
        <v>0.12</v>
      </c>
      <c r="E8" s="12">
        <v>0</v>
      </c>
      <c r="F8" s="8">
        <v>0</v>
      </c>
      <c r="G8" s="12">
        <v>16</v>
      </c>
      <c r="H8" s="8">
        <v>0.15</v>
      </c>
      <c r="I8" s="12">
        <v>0</v>
      </c>
    </row>
    <row r="9" spans="2:9" ht="15" customHeight="1" x14ac:dyDescent="0.2">
      <c r="B9" t="s">
        <v>22</v>
      </c>
      <c r="C9" s="12">
        <v>188</v>
      </c>
      <c r="D9" s="8">
        <v>0.79</v>
      </c>
      <c r="E9" s="12">
        <v>21</v>
      </c>
      <c r="F9" s="8">
        <v>0.16</v>
      </c>
      <c r="G9" s="12">
        <v>163</v>
      </c>
      <c r="H9" s="8">
        <v>1.58</v>
      </c>
      <c r="I9" s="12">
        <v>3</v>
      </c>
    </row>
    <row r="10" spans="2:9" ht="15" customHeight="1" x14ac:dyDescent="0.2">
      <c r="B10" t="s">
        <v>23</v>
      </c>
      <c r="C10" s="12">
        <v>232</v>
      </c>
      <c r="D10" s="8">
        <v>0.98</v>
      </c>
      <c r="E10" s="12">
        <v>69</v>
      </c>
      <c r="F10" s="8">
        <v>0.53</v>
      </c>
      <c r="G10" s="12">
        <v>160</v>
      </c>
      <c r="H10" s="8">
        <v>1.55</v>
      </c>
      <c r="I10" s="12">
        <v>1</v>
      </c>
    </row>
    <row r="11" spans="2:9" ht="15" customHeight="1" x14ac:dyDescent="0.2">
      <c r="B11" t="s">
        <v>24</v>
      </c>
      <c r="C11" s="12">
        <v>5676</v>
      </c>
      <c r="D11" s="8">
        <v>23.86</v>
      </c>
      <c r="E11" s="12">
        <v>2956</v>
      </c>
      <c r="F11" s="8">
        <v>22.64</v>
      </c>
      <c r="G11" s="12">
        <v>2714</v>
      </c>
      <c r="H11" s="8">
        <v>26.27</v>
      </c>
      <c r="I11" s="12">
        <v>6</v>
      </c>
    </row>
    <row r="12" spans="2:9" ht="15" customHeight="1" x14ac:dyDescent="0.2">
      <c r="B12" t="s">
        <v>25</v>
      </c>
      <c r="C12" s="12">
        <v>204</v>
      </c>
      <c r="D12" s="8">
        <v>0.86</v>
      </c>
      <c r="E12" s="12">
        <v>50</v>
      </c>
      <c r="F12" s="8">
        <v>0.38</v>
      </c>
      <c r="G12" s="12">
        <v>154</v>
      </c>
      <c r="H12" s="8">
        <v>1.49</v>
      </c>
      <c r="I12" s="12">
        <v>0</v>
      </c>
    </row>
    <row r="13" spans="2:9" ht="15" customHeight="1" x14ac:dyDescent="0.2">
      <c r="B13" t="s">
        <v>26</v>
      </c>
      <c r="C13" s="12">
        <v>1165</v>
      </c>
      <c r="D13" s="8">
        <v>4.9000000000000004</v>
      </c>
      <c r="E13" s="12">
        <v>294</v>
      </c>
      <c r="F13" s="8">
        <v>2.25</v>
      </c>
      <c r="G13" s="12">
        <v>867</v>
      </c>
      <c r="H13" s="8">
        <v>8.39</v>
      </c>
      <c r="I13" s="12">
        <v>1</v>
      </c>
    </row>
    <row r="14" spans="2:9" ht="15" customHeight="1" x14ac:dyDescent="0.2">
      <c r="B14" t="s">
        <v>27</v>
      </c>
      <c r="C14" s="12">
        <v>1151</v>
      </c>
      <c r="D14" s="8">
        <v>4.84</v>
      </c>
      <c r="E14" s="12">
        <v>639</v>
      </c>
      <c r="F14" s="8">
        <v>4.8899999999999997</v>
      </c>
      <c r="G14" s="12">
        <v>506</v>
      </c>
      <c r="H14" s="8">
        <v>4.9000000000000004</v>
      </c>
      <c r="I14" s="12">
        <v>1</v>
      </c>
    </row>
    <row r="15" spans="2:9" ht="15" customHeight="1" x14ac:dyDescent="0.2">
      <c r="B15" t="s">
        <v>28</v>
      </c>
      <c r="C15" s="12">
        <v>2986</v>
      </c>
      <c r="D15" s="8">
        <v>12.55</v>
      </c>
      <c r="E15" s="12">
        <v>2440</v>
      </c>
      <c r="F15" s="8">
        <v>18.690000000000001</v>
      </c>
      <c r="G15" s="12">
        <v>535</v>
      </c>
      <c r="H15" s="8">
        <v>5.18</v>
      </c>
      <c r="I15" s="12">
        <v>5</v>
      </c>
    </row>
    <row r="16" spans="2:9" ht="15" customHeight="1" x14ac:dyDescent="0.2">
      <c r="B16" t="s">
        <v>29</v>
      </c>
      <c r="C16" s="12">
        <v>2807</v>
      </c>
      <c r="D16" s="8">
        <v>11.8</v>
      </c>
      <c r="E16" s="12">
        <v>2288</v>
      </c>
      <c r="F16" s="8">
        <v>17.53</v>
      </c>
      <c r="G16" s="12">
        <v>494</v>
      </c>
      <c r="H16" s="8">
        <v>4.78</v>
      </c>
      <c r="I16" s="12">
        <v>13</v>
      </c>
    </row>
    <row r="17" spans="2:9" ht="15" customHeight="1" x14ac:dyDescent="0.2">
      <c r="B17" t="s">
        <v>30</v>
      </c>
      <c r="C17" s="12">
        <v>852</v>
      </c>
      <c r="D17" s="8">
        <v>3.58</v>
      </c>
      <c r="E17" s="12">
        <v>517</v>
      </c>
      <c r="F17" s="8">
        <v>3.96</v>
      </c>
      <c r="G17" s="12">
        <v>139</v>
      </c>
      <c r="H17" s="8">
        <v>1.35</v>
      </c>
      <c r="I17" s="12">
        <v>1</v>
      </c>
    </row>
    <row r="18" spans="2:9" ht="15" customHeight="1" x14ac:dyDescent="0.2">
      <c r="B18" t="s">
        <v>31</v>
      </c>
      <c r="C18" s="12">
        <v>925</v>
      </c>
      <c r="D18" s="8">
        <v>3.89</v>
      </c>
      <c r="E18" s="12">
        <v>551</v>
      </c>
      <c r="F18" s="8">
        <v>4.22</v>
      </c>
      <c r="G18" s="12">
        <v>280</v>
      </c>
      <c r="H18" s="8">
        <v>2.71</v>
      </c>
      <c r="I18" s="12">
        <v>3</v>
      </c>
    </row>
    <row r="19" spans="2:9" ht="15" customHeight="1" x14ac:dyDescent="0.2">
      <c r="B19" t="s">
        <v>32</v>
      </c>
      <c r="C19" s="12">
        <v>735</v>
      </c>
      <c r="D19" s="8">
        <v>3.09</v>
      </c>
      <c r="E19" s="12">
        <v>292</v>
      </c>
      <c r="F19" s="8">
        <v>2.2400000000000002</v>
      </c>
      <c r="G19" s="12">
        <v>401</v>
      </c>
      <c r="H19" s="8">
        <v>3.88</v>
      </c>
      <c r="I19" s="12">
        <v>8</v>
      </c>
    </row>
    <row r="20" spans="2:9" ht="15" customHeight="1" x14ac:dyDescent="0.2">
      <c r="B20" s="9" t="s">
        <v>163</v>
      </c>
      <c r="C20" s="12">
        <f>SUM(LTBL_18000[総数／事業所数])</f>
        <v>23792</v>
      </c>
      <c r="E20" s="12">
        <f>SUBTOTAL(109,LTBL_18000[個人／事業所数])</f>
        <v>13055</v>
      </c>
      <c r="G20" s="12">
        <f>SUBTOTAL(109,LTBL_18000[法人／事業所数])</f>
        <v>10330</v>
      </c>
      <c r="I20" s="12">
        <f>SUBTOTAL(109,LTBL_18000[法人以外の団体／事業所数])</f>
        <v>46</v>
      </c>
    </row>
    <row r="21" spans="2:9" ht="15" customHeight="1" x14ac:dyDescent="0.2">
      <c r="E21" s="11">
        <f>LTBL_18000[[#Totals],[個人／事業所数]]/LTBL_18000[[#Totals],[総数／事業所数]]</f>
        <v>0.54871385339609957</v>
      </c>
      <c r="G21" s="11">
        <f>LTBL_18000[[#Totals],[法人／事業所数]]/LTBL_18000[[#Totals],[総数／事業所数]]</f>
        <v>0.43417955615332887</v>
      </c>
      <c r="I21" s="11">
        <f>LTBL_18000[[#Totals],[法人以外の団体／事業所数]]/LTBL_18000[[#Totals],[総数／事業所数]]</f>
        <v>1.933422999327505E-3</v>
      </c>
    </row>
    <row r="23" spans="2:9" ht="33" customHeight="1" x14ac:dyDescent="0.2">
      <c r="B23" t="s">
        <v>164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57</v>
      </c>
      <c r="C24" s="12">
        <v>2429</v>
      </c>
      <c r="D24" s="8">
        <v>10.210000000000001</v>
      </c>
      <c r="E24" s="12">
        <v>2106</v>
      </c>
      <c r="F24" s="8">
        <v>16.13</v>
      </c>
      <c r="G24" s="12">
        <v>323</v>
      </c>
      <c r="H24" s="8">
        <v>3.13</v>
      </c>
      <c r="I24" s="12">
        <v>0</v>
      </c>
    </row>
    <row r="25" spans="2:9" ht="15" customHeight="1" x14ac:dyDescent="0.2">
      <c r="B25" t="s">
        <v>56</v>
      </c>
      <c r="C25" s="12">
        <v>2367</v>
      </c>
      <c r="D25" s="8">
        <v>9.9499999999999993</v>
      </c>
      <c r="E25" s="12">
        <v>2038</v>
      </c>
      <c r="F25" s="8">
        <v>15.61</v>
      </c>
      <c r="G25" s="12">
        <v>326</v>
      </c>
      <c r="H25" s="8">
        <v>3.16</v>
      </c>
      <c r="I25" s="12">
        <v>3</v>
      </c>
    </row>
    <row r="26" spans="2:9" ht="15" customHeight="1" x14ac:dyDescent="0.2">
      <c r="B26" t="s">
        <v>51</v>
      </c>
      <c r="C26" s="12">
        <v>1617</v>
      </c>
      <c r="D26" s="8">
        <v>6.8</v>
      </c>
      <c r="E26" s="12">
        <v>898</v>
      </c>
      <c r="F26" s="8">
        <v>6.88</v>
      </c>
      <c r="G26" s="12">
        <v>719</v>
      </c>
      <c r="H26" s="8">
        <v>6.96</v>
      </c>
      <c r="I26" s="12">
        <v>0</v>
      </c>
    </row>
    <row r="27" spans="2:9" ht="15" customHeight="1" x14ac:dyDescent="0.2">
      <c r="B27" t="s">
        <v>41</v>
      </c>
      <c r="C27" s="12">
        <v>1482</v>
      </c>
      <c r="D27" s="8">
        <v>6.23</v>
      </c>
      <c r="E27" s="12">
        <v>412</v>
      </c>
      <c r="F27" s="8">
        <v>3.16</v>
      </c>
      <c r="G27" s="12">
        <v>1070</v>
      </c>
      <c r="H27" s="8">
        <v>10.36</v>
      </c>
      <c r="I27" s="12">
        <v>0</v>
      </c>
    </row>
    <row r="28" spans="2:9" ht="15" customHeight="1" x14ac:dyDescent="0.2">
      <c r="B28" t="s">
        <v>42</v>
      </c>
      <c r="C28" s="12">
        <v>1206</v>
      </c>
      <c r="D28" s="8">
        <v>5.07</v>
      </c>
      <c r="E28" s="12">
        <v>710</v>
      </c>
      <c r="F28" s="8">
        <v>5.44</v>
      </c>
      <c r="G28" s="12">
        <v>496</v>
      </c>
      <c r="H28" s="8">
        <v>4.8</v>
      </c>
      <c r="I28" s="12">
        <v>0</v>
      </c>
    </row>
    <row r="29" spans="2:9" ht="15" customHeight="1" x14ac:dyDescent="0.2">
      <c r="B29" t="s">
        <v>49</v>
      </c>
      <c r="C29" s="12">
        <v>1187</v>
      </c>
      <c r="D29" s="8">
        <v>4.99</v>
      </c>
      <c r="E29" s="12">
        <v>876</v>
      </c>
      <c r="F29" s="8">
        <v>6.71</v>
      </c>
      <c r="G29" s="12">
        <v>305</v>
      </c>
      <c r="H29" s="8">
        <v>2.95</v>
      </c>
      <c r="I29" s="12">
        <v>6</v>
      </c>
    </row>
    <row r="30" spans="2:9" ht="15" customHeight="1" x14ac:dyDescent="0.2">
      <c r="B30" t="s">
        <v>43</v>
      </c>
      <c r="C30" s="12">
        <v>911</v>
      </c>
      <c r="D30" s="8">
        <v>3.83</v>
      </c>
      <c r="E30" s="12">
        <v>293</v>
      </c>
      <c r="F30" s="8">
        <v>2.2400000000000002</v>
      </c>
      <c r="G30" s="12">
        <v>618</v>
      </c>
      <c r="H30" s="8">
        <v>5.98</v>
      </c>
      <c r="I30" s="12">
        <v>0</v>
      </c>
    </row>
    <row r="31" spans="2:9" ht="15" customHeight="1" x14ac:dyDescent="0.2">
      <c r="B31" t="s">
        <v>58</v>
      </c>
      <c r="C31" s="12">
        <v>852</v>
      </c>
      <c r="D31" s="8">
        <v>3.58</v>
      </c>
      <c r="E31" s="12">
        <v>517</v>
      </c>
      <c r="F31" s="8">
        <v>3.96</v>
      </c>
      <c r="G31" s="12">
        <v>139</v>
      </c>
      <c r="H31" s="8">
        <v>1.35</v>
      </c>
      <c r="I31" s="12">
        <v>1</v>
      </c>
    </row>
    <row r="32" spans="2:9" ht="15" customHeight="1" x14ac:dyDescent="0.2">
      <c r="B32" t="s">
        <v>52</v>
      </c>
      <c r="C32" s="12">
        <v>808</v>
      </c>
      <c r="D32" s="8">
        <v>3.4</v>
      </c>
      <c r="E32" s="12">
        <v>231</v>
      </c>
      <c r="F32" s="8">
        <v>1.77</v>
      </c>
      <c r="G32" s="12">
        <v>573</v>
      </c>
      <c r="H32" s="8">
        <v>5.55</v>
      </c>
      <c r="I32" s="12">
        <v>1</v>
      </c>
    </row>
    <row r="33" spans="2:9" ht="15" customHeight="1" x14ac:dyDescent="0.2">
      <c r="B33" t="s">
        <v>48</v>
      </c>
      <c r="C33" s="12">
        <v>742</v>
      </c>
      <c r="D33" s="8">
        <v>3.12</v>
      </c>
      <c r="E33" s="12">
        <v>435</v>
      </c>
      <c r="F33" s="8">
        <v>3.33</v>
      </c>
      <c r="G33" s="12">
        <v>307</v>
      </c>
      <c r="H33" s="8">
        <v>2.97</v>
      </c>
      <c r="I33" s="12">
        <v>0</v>
      </c>
    </row>
    <row r="34" spans="2:9" ht="15" customHeight="1" x14ac:dyDescent="0.2">
      <c r="B34" t="s">
        <v>45</v>
      </c>
      <c r="C34" s="12">
        <v>735</v>
      </c>
      <c r="D34" s="8">
        <v>3.09</v>
      </c>
      <c r="E34" s="12">
        <v>481</v>
      </c>
      <c r="F34" s="8">
        <v>3.68</v>
      </c>
      <c r="G34" s="12">
        <v>254</v>
      </c>
      <c r="H34" s="8">
        <v>2.46</v>
      </c>
      <c r="I34" s="12">
        <v>0</v>
      </c>
    </row>
    <row r="35" spans="2:9" ht="15" customHeight="1" x14ac:dyDescent="0.2">
      <c r="B35" t="s">
        <v>44</v>
      </c>
      <c r="C35" s="12">
        <v>672</v>
      </c>
      <c r="D35" s="8">
        <v>2.82</v>
      </c>
      <c r="E35" s="12">
        <v>286</v>
      </c>
      <c r="F35" s="8">
        <v>2.19</v>
      </c>
      <c r="G35" s="12">
        <v>386</v>
      </c>
      <c r="H35" s="8">
        <v>3.74</v>
      </c>
      <c r="I35" s="12">
        <v>0</v>
      </c>
    </row>
    <row r="36" spans="2:9" ht="15" customHeight="1" x14ac:dyDescent="0.2">
      <c r="B36" t="s">
        <v>50</v>
      </c>
      <c r="C36" s="12">
        <v>662</v>
      </c>
      <c r="D36" s="8">
        <v>2.78</v>
      </c>
      <c r="E36" s="12">
        <v>368</v>
      </c>
      <c r="F36" s="8">
        <v>2.82</v>
      </c>
      <c r="G36" s="12">
        <v>294</v>
      </c>
      <c r="H36" s="8">
        <v>2.85</v>
      </c>
      <c r="I36" s="12">
        <v>0</v>
      </c>
    </row>
    <row r="37" spans="2:9" ht="15" customHeight="1" x14ac:dyDescent="0.2">
      <c r="B37" t="s">
        <v>59</v>
      </c>
      <c r="C37" s="12">
        <v>597</v>
      </c>
      <c r="D37" s="8">
        <v>2.5099999999999998</v>
      </c>
      <c r="E37" s="12">
        <v>550</v>
      </c>
      <c r="F37" s="8">
        <v>4.21</v>
      </c>
      <c r="G37" s="12">
        <v>47</v>
      </c>
      <c r="H37" s="8">
        <v>0.45</v>
      </c>
      <c r="I37" s="12">
        <v>0</v>
      </c>
    </row>
    <row r="38" spans="2:9" ht="15" customHeight="1" x14ac:dyDescent="0.2">
      <c r="B38" t="s">
        <v>53</v>
      </c>
      <c r="C38" s="12">
        <v>572</v>
      </c>
      <c r="D38" s="8">
        <v>2.4</v>
      </c>
      <c r="E38" s="12">
        <v>404</v>
      </c>
      <c r="F38" s="8">
        <v>3.09</v>
      </c>
      <c r="G38" s="12">
        <v>168</v>
      </c>
      <c r="H38" s="8">
        <v>1.63</v>
      </c>
      <c r="I38" s="12">
        <v>0</v>
      </c>
    </row>
    <row r="39" spans="2:9" ht="15" customHeight="1" x14ac:dyDescent="0.2">
      <c r="B39" t="s">
        <v>54</v>
      </c>
      <c r="C39" s="12">
        <v>520</v>
      </c>
      <c r="D39" s="8">
        <v>2.19</v>
      </c>
      <c r="E39" s="12">
        <v>233</v>
      </c>
      <c r="F39" s="8">
        <v>1.78</v>
      </c>
      <c r="G39" s="12">
        <v>281</v>
      </c>
      <c r="H39" s="8">
        <v>2.72</v>
      </c>
      <c r="I39" s="12">
        <v>1</v>
      </c>
    </row>
    <row r="40" spans="2:9" ht="15" customHeight="1" x14ac:dyDescent="0.2">
      <c r="B40" t="s">
        <v>55</v>
      </c>
      <c r="C40" s="12">
        <v>407</v>
      </c>
      <c r="D40" s="8">
        <v>1.71</v>
      </c>
      <c r="E40" s="12">
        <v>315</v>
      </c>
      <c r="F40" s="8">
        <v>2.41</v>
      </c>
      <c r="G40" s="12">
        <v>89</v>
      </c>
      <c r="H40" s="8">
        <v>0.86</v>
      </c>
      <c r="I40" s="12">
        <v>2</v>
      </c>
    </row>
    <row r="41" spans="2:9" ht="15" customHeight="1" x14ac:dyDescent="0.2">
      <c r="B41" t="s">
        <v>47</v>
      </c>
      <c r="C41" s="12">
        <v>348</v>
      </c>
      <c r="D41" s="8">
        <v>1.46</v>
      </c>
      <c r="E41" s="12">
        <v>125</v>
      </c>
      <c r="F41" s="8">
        <v>0.96</v>
      </c>
      <c r="G41" s="12">
        <v>223</v>
      </c>
      <c r="H41" s="8">
        <v>2.16</v>
      </c>
      <c r="I41" s="12">
        <v>0</v>
      </c>
    </row>
    <row r="42" spans="2:9" ht="15" customHeight="1" x14ac:dyDescent="0.2">
      <c r="B42" t="s">
        <v>60</v>
      </c>
      <c r="C42" s="12">
        <v>328</v>
      </c>
      <c r="D42" s="8">
        <v>1.38</v>
      </c>
      <c r="E42" s="12">
        <v>1</v>
      </c>
      <c r="F42" s="8">
        <v>0.01</v>
      </c>
      <c r="G42" s="12">
        <v>233</v>
      </c>
      <c r="H42" s="8">
        <v>2.2599999999999998</v>
      </c>
      <c r="I42" s="12">
        <v>3</v>
      </c>
    </row>
    <row r="43" spans="2:9" ht="15" customHeight="1" x14ac:dyDescent="0.2">
      <c r="B43" t="s">
        <v>46</v>
      </c>
      <c r="C43" s="12">
        <v>313</v>
      </c>
      <c r="D43" s="8">
        <v>1.32</v>
      </c>
      <c r="E43" s="12">
        <v>48</v>
      </c>
      <c r="F43" s="8">
        <v>0.37</v>
      </c>
      <c r="G43" s="12">
        <v>265</v>
      </c>
      <c r="H43" s="8">
        <v>2.57</v>
      </c>
      <c r="I43" s="12">
        <v>0</v>
      </c>
    </row>
    <row r="46" spans="2:9" ht="33" customHeight="1" x14ac:dyDescent="0.2">
      <c r="B46" t="s">
        <v>165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106</v>
      </c>
      <c r="C47" s="12">
        <v>1259</v>
      </c>
      <c r="D47" s="8">
        <v>5.29</v>
      </c>
      <c r="E47" s="12">
        <v>1127</v>
      </c>
      <c r="F47" s="8">
        <v>8.6300000000000008</v>
      </c>
      <c r="G47" s="12">
        <v>132</v>
      </c>
      <c r="H47" s="8">
        <v>1.28</v>
      </c>
      <c r="I47" s="12">
        <v>0</v>
      </c>
    </row>
    <row r="48" spans="2:9" ht="15" customHeight="1" x14ac:dyDescent="0.2">
      <c r="B48" t="s">
        <v>105</v>
      </c>
      <c r="C48" s="12">
        <v>677</v>
      </c>
      <c r="D48" s="8">
        <v>2.85</v>
      </c>
      <c r="E48" s="12">
        <v>672</v>
      </c>
      <c r="F48" s="8">
        <v>5.15</v>
      </c>
      <c r="G48" s="12">
        <v>5</v>
      </c>
      <c r="H48" s="8">
        <v>0.05</v>
      </c>
      <c r="I48" s="12">
        <v>0</v>
      </c>
    </row>
    <row r="49" spans="2:9" ht="15" customHeight="1" x14ac:dyDescent="0.2">
      <c r="B49" t="s">
        <v>101</v>
      </c>
      <c r="C49" s="12">
        <v>572</v>
      </c>
      <c r="D49" s="8">
        <v>2.4</v>
      </c>
      <c r="E49" s="12">
        <v>463</v>
      </c>
      <c r="F49" s="8">
        <v>3.55</v>
      </c>
      <c r="G49" s="12">
        <v>107</v>
      </c>
      <c r="H49" s="8">
        <v>1.04</v>
      </c>
      <c r="I49" s="12">
        <v>2</v>
      </c>
    </row>
    <row r="50" spans="2:9" ht="15" customHeight="1" x14ac:dyDescent="0.2">
      <c r="B50" t="s">
        <v>89</v>
      </c>
      <c r="C50" s="12">
        <v>553</v>
      </c>
      <c r="D50" s="8">
        <v>2.3199999999999998</v>
      </c>
      <c r="E50" s="12">
        <v>90</v>
      </c>
      <c r="F50" s="8">
        <v>0.69</v>
      </c>
      <c r="G50" s="12">
        <v>463</v>
      </c>
      <c r="H50" s="8">
        <v>4.4800000000000004</v>
      </c>
      <c r="I50" s="12">
        <v>0</v>
      </c>
    </row>
    <row r="51" spans="2:9" ht="15" customHeight="1" x14ac:dyDescent="0.2">
      <c r="B51" t="s">
        <v>93</v>
      </c>
      <c r="C51" s="12">
        <v>485</v>
      </c>
      <c r="D51" s="8">
        <v>2.04</v>
      </c>
      <c r="E51" s="12">
        <v>299</v>
      </c>
      <c r="F51" s="8">
        <v>2.29</v>
      </c>
      <c r="G51" s="12">
        <v>186</v>
      </c>
      <c r="H51" s="8">
        <v>1.8</v>
      </c>
      <c r="I51" s="12">
        <v>0</v>
      </c>
    </row>
    <row r="52" spans="2:9" ht="15" customHeight="1" x14ac:dyDescent="0.2">
      <c r="B52" t="s">
        <v>103</v>
      </c>
      <c r="C52" s="12">
        <v>480</v>
      </c>
      <c r="D52" s="8">
        <v>2.02</v>
      </c>
      <c r="E52" s="12">
        <v>459</v>
      </c>
      <c r="F52" s="8">
        <v>3.52</v>
      </c>
      <c r="G52" s="12">
        <v>21</v>
      </c>
      <c r="H52" s="8">
        <v>0.2</v>
      </c>
      <c r="I52" s="12">
        <v>0</v>
      </c>
    </row>
    <row r="53" spans="2:9" ht="15" customHeight="1" x14ac:dyDescent="0.2">
      <c r="B53" t="s">
        <v>108</v>
      </c>
      <c r="C53" s="12">
        <v>475</v>
      </c>
      <c r="D53" s="8">
        <v>2</v>
      </c>
      <c r="E53" s="12">
        <v>456</v>
      </c>
      <c r="F53" s="8">
        <v>3.49</v>
      </c>
      <c r="G53" s="12">
        <v>19</v>
      </c>
      <c r="H53" s="8">
        <v>0.18</v>
      </c>
      <c r="I53" s="12">
        <v>0</v>
      </c>
    </row>
    <row r="54" spans="2:9" ht="15" customHeight="1" x14ac:dyDescent="0.2">
      <c r="B54" t="s">
        <v>104</v>
      </c>
      <c r="C54" s="12">
        <v>458</v>
      </c>
      <c r="D54" s="8">
        <v>1.93</v>
      </c>
      <c r="E54" s="12">
        <v>425</v>
      </c>
      <c r="F54" s="8">
        <v>3.26</v>
      </c>
      <c r="G54" s="12">
        <v>32</v>
      </c>
      <c r="H54" s="8">
        <v>0.31</v>
      </c>
      <c r="I54" s="12">
        <v>1</v>
      </c>
    </row>
    <row r="55" spans="2:9" ht="15" customHeight="1" x14ac:dyDescent="0.2">
      <c r="B55" t="s">
        <v>107</v>
      </c>
      <c r="C55" s="12">
        <v>413</v>
      </c>
      <c r="D55" s="8">
        <v>1.74</v>
      </c>
      <c r="E55" s="12">
        <v>343</v>
      </c>
      <c r="F55" s="8">
        <v>2.63</v>
      </c>
      <c r="G55" s="12">
        <v>70</v>
      </c>
      <c r="H55" s="8">
        <v>0.68</v>
      </c>
      <c r="I55" s="12">
        <v>0</v>
      </c>
    </row>
    <row r="56" spans="2:9" ht="15" customHeight="1" x14ac:dyDescent="0.2">
      <c r="B56" t="s">
        <v>94</v>
      </c>
      <c r="C56" s="12">
        <v>410</v>
      </c>
      <c r="D56" s="8">
        <v>1.72</v>
      </c>
      <c r="E56" s="12">
        <v>277</v>
      </c>
      <c r="F56" s="8">
        <v>2.12</v>
      </c>
      <c r="G56" s="12">
        <v>132</v>
      </c>
      <c r="H56" s="8">
        <v>1.28</v>
      </c>
      <c r="I56" s="12">
        <v>1</v>
      </c>
    </row>
    <row r="57" spans="2:9" ht="15" customHeight="1" x14ac:dyDescent="0.2">
      <c r="B57" t="s">
        <v>90</v>
      </c>
      <c r="C57" s="12">
        <v>401</v>
      </c>
      <c r="D57" s="8">
        <v>1.69</v>
      </c>
      <c r="E57" s="12">
        <v>193</v>
      </c>
      <c r="F57" s="8">
        <v>1.48</v>
      </c>
      <c r="G57" s="12">
        <v>208</v>
      </c>
      <c r="H57" s="8">
        <v>2.0099999999999998</v>
      </c>
      <c r="I57" s="12">
        <v>0</v>
      </c>
    </row>
    <row r="58" spans="2:9" ht="15" customHeight="1" x14ac:dyDescent="0.2">
      <c r="B58" t="s">
        <v>98</v>
      </c>
      <c r="C58" s="12">
        <v>387</v>
      </c>
      <c r="D58" s="8">
        <v>1.63</v>
      </c>
      <c r="E58" s="12">
        <v>140</v>
      </c>
      <c r="F58" s="8">
        <v>1.07</v>
      </c>
      <c r="G58" s="12">
        <v>244</v>
      </c>
      <c r="H58" s="8">
        <v>2.36</v>
      </c>
      <c r="I58" s="12">
        <v>0</v>
      </c>
    </row>
    <row r="59" spans="2:9" ht="15" customHeight="1" x14ac:dyDescent="0.2">
      <c r="B59" t="s">
        <v>91</v>
      </c>
      <c r="C59" s="12">
        <v>386</v>
      </c>
      <c r="D59" s="8">
        <v>1.62</v>
      </c>
      <c r="E59" s="12">
        <v>146</v>
      </c>
      <c r="F59" s="8">
        <v>1.1200000000000001</v>
      </c>
      <c r="G59" s="12">
        <v>240</v>
      </c>
      <c r="H59" s="8">
        <v>2.3199999999999998</v>
      </c>
      <c r="I59" s="12">
        <v>0</v>
      </c>
    </row>
    <row r="60" spans="2:9" ht="15" customHeight="1" x14ac:dyDescent="0.2">
      <c r="B60" t="s">
        <v>97</v>
      </c>
      <c r="C60" s="12">
        <v>382</v>
      </c>
      <c r="D60" s="8">
        <v>1.61</v>
      </c>
      <c r="E60" s="12">
        <v>263</v>
      </c>
      <c r="F60" s="8">
        <v>2.0099999999999998</v>
      </c>
      <c r="G60" s="12">
        <v>119</v>
      </c>
      <c r="H60" s="8">
        <v>1.1499999999999999</v>
      </c>
      <c r="I60" s="12">
        <v>0</v>
      </c>
    </row>
    <row r="61" spans="2:9" ht="15" customHeight="1" x14ac:dyDescent="0.2">
      <c r="B61" t="s">
        <v>92</v>
      </c>
      <c r="C61" s="12">
        <v>351</v>
      </c>
      <c r="D61" s="8">
        <v>1.48</v>
      </c>
      <c r="E61" s="12">
        <v>130</v>
      </c>
      <c r="F61" s="8">
        <v>1</v>
      </c>
      <c r="G61" s="12">
        <v>221</v>
      </c>
      <c r="H61" s="8">
        <v>2.14</v>
      </c>
      <c r="I61" s="12">
        <v>0</v>
      </c>
    </row>
    <row r="62" spans="2:9" ht="15" customHeight="1" x14ac:dyDescent="0.2">
      <c r="B62" t="s">
        <v>100</v>
      </c>
      <c r="C62" s="12">
        <v>345</v>
      </c>
      <c r="D62" s="8">
        <v>1.45</v>
      </c>
      <c r="E62" s="12">
        <v>298</v>
      </c>
      <c r="F62" s="8">
        <v>2.2799999999999998</v>
      </c>
      <c r="G62" s="12">
        <v>46</v>
      </c>
      <c r="H62" s="8">
        <v>0.45</v>
      </c>
      <c r="I62" s="12">
        <v>1</v>
      </c>
    </row>
    <row r="63" spans="2:9" ht="15" customHeight="1" x14ac:dyDescent="0.2">
      <c r="B63" t="s">
        <v>95</v>
      </c>
      <c r="C63" s="12">
        <v>342</v>
      </c>
      <c r="D63" s="8">
        <v>1.44</v>
      </c>
      <c r="E63" s="12">
        <v>163</v>
      </c>
      <c r="F63" s="8">
        <v>1.25</v>
      </c>
      <c r="G63" s="12">
        <v>179</v>
      </c>
      <c r="H63" s="8">
        <v>1.73</v>
      </c>
      <c r="I63" s="12">
        <v>0</v>
      </c>
    </row>
    <row r="64" spans="2:9" ht="15" customHeight="1" x14ac:dyDescent="0.2">
      <c r="B64" t="s">
        <v>99</v>
      </c>
      <c r="C64" s="12">
        <v>338</v>
      </c>
      <c r="D64" s="8">
        <v>1.42</v>
      </c>
      <c r="E64" s="12">
        <v>152</v>
      </c>
      <c r="F64" s="8">
        <v>1.1599999999999999</v>
      </c>
      <c r="G64" s="12">
        <v>181</v>
      </c>
      <c r="H64" s="8">
        <v>1.75</v>
      </c>
      <c r="I64" s="12">
        <v>0</v>
      </c>
    </row>
    <row r="65" spans="2:9" ht="15" customHeight="1" x14ac:dyDescent="0.2">
      <c r="B65" t="s">
        <v>96</v>
      </c>
      <c r="C65" s="12">
        <v>336</v>
      </c>
      <c r="D65" s="8">
        <v>1.41</v>
      </c>
      <c r="E65" s="12">
        <v>178</v>
      </c>
      <c r="F65" s="8">
        <v>1.36</v>
      </c>
      <c r="G65" s="12">
        <v>158</v>
      </c>
      <c r="H65" s="8">
        <v>1.53</v>
      </c>
      <c r="I65" s="12">
        <v>0</v>
      </c>
    </row>
    <row r="66" spans="2:9" ht="15" customHeight="1" x14ac:dyDescent="0.2">
      <c r="B66" t="s">
        <v>102</v>
      </c>
      <c r="C66" s="12">
        <v>335</v>
      </c>
      <c r="D66" s="8">
        <v>1.41</v>
      </c>
      <c r="E66" s="12">
        <v>315</v>
      </c>
      <c r="F66" s="8">
        <v>2.41</v>
      </c>
      <c r="G66" s="12">
        <v>20</v>
      </c>
      <c r="H66" s="8">
        <v>0.19</v>
      </c>
      <c r="I66" s="12">
        <v>0</v>
      </c>
    </row>
    <row r="68" spans="2:9" ht="15" customHeight="1" x14ac:dyDescent="0.2">
      <c r="B68" t="s">
        <v>166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8FB4E-4FD8-40DB-97A6-15ECA7DC429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167</v>
      </c>
    </row>
    <row r="4" spans="2:9" ht="33" customHeight="1" x14ac:dyDescent="0.2">
      <c r="B4" t="s">
        <v>162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4</v>
      </c>
      <c r="D5" s="8">
        <v>0.05</v>
      </c>
      <c r="E5" s="12">
        <v>1</v>
      </c>
      <c r="F5" s="8">
        <v>0.02</v>
      </c>
      <c r="G5" s="12">
        <v>3</v>
      </c>
      <c r="H5" s="8">
        <v>7.0000000000000007E-2</v>
      </c>
      <c r="I5" s="12">
        <v>0</v>
      </c>
    </row>
    <row r="6" spans="2:9" ht="15" customHeight="1" x14ac:dyDescent="0.2">
      <c r="B6" t="s">
        <v>19</v>
      </c>
      <c r="C6" s="12">
        <v>1156</v>
      </c>
      <c r="D6" s="8">
        <v>13.35</v>
      </c>
      <c r="E6" s="12">
        <v>332</v>
      </c>
      <c r="F6" s="8">
        <v>7.83</v>
      </c>
      <c r="G6" s="12">
        <v>824</v>
      </c>
      <c r="H6" s="8">
        <v>18.899999999999999</v>
      </c>
      <c r="I6" s="12">
        <v>0</v>
      </c>
    </row>
    <row r="7" spans="2:9" ht="15" customHeight="1" x14ac:dyDescent="0.2">
      <c r="B7" t="s">
        <v>20</v>
      </c>
      <c r="C7" s="12">
        <v>886</v>
      </c>
      <c r="D7" s="8">
        <v>10.23</v>
      </c>
      <c r="E7" s="12">
        <v>313</v>
      </c>
      <c r="F7" s="8">
        <v>7.38</v>
      </c>
      <c r="G7" s="12">
        <v>572</v>
      </c>
      <c r="H7" s="8">
        <v>13.12</v>
      </c>
      <c r="I7" s="12">
        <v>1</v>
      </c>
    </row>
    <row r="8" spans="2:9" ht="15" customHeight="1" x14ac:dyDescent="0.2">
      <c r="B8" t="s">
        <v>21</v>
      </c>
      <c r="C8" s="12">
        <v>9</v>
      </c>
      <c r="D8" s="8">
        <v>0.1</v>
      </c>
      <c r="E8" s="12">
        <v>0</v>
      </c>
      <c r="F8" s="8">
        <v>0</v>
      </c>
      <c r="G8" s="12">
        <v>7</v>
      </c>
      <c r="H8" s="8">
        <v>0.16</v>
      </c>
      <c r="I8" s="12">
        <v>0</v>
      </c>
    </row>
    <row r="9" spans="2:9" ht="15" customHeight="1" x14ac:dyDescent="0.2">
      <c r="B9" t="s">
        <v>22</v>
      </c>
      <c r="C9" s="12">
        <v>90</v>
      </c>
      <c r="D9" s="8">
        <v>1.04</v>
      </c>
      <c r="E9" s="12">
        <v>9</v>
      </c>
      <c r="F9" s="8">
        <v>0.21</v>
      </c>
      <c r="G9" s="12">
        <v>80</v>
      </c>
      <c r="H9" s="8">
        <v>1.84</v>
      </c>
      <c r="I9" s="12">
        <v>1</v>
      </c>
    </row>
    <row r="10" spans="2:9" ht="15" customHeight="1" x14ac:dyDescent="0.2">
      <c r="B10" t="s">
        <v>23</v>
      </c>
      <c r="C10" s="12">
        <v>94</v>
      </c>
      <c r="D10" s="8">
        <v>1.0900000000000001</v>
      </c>
      <c r="E10" s="12">
        <v>40</v>
      </c>
      <c r="F10" s="8">
        <v>0.94</v>
      </c>
      <c r="G10" s="12">
        <v>54</v>
      </c>
      <c r="H10" s="8">
        <v>1.24</v>
      </c>
      <c r="I10" s="12">
        <v>0</v>
      </c>
    </row>
    <row r="11" spans="2:9" ht="15" customHeight="1" x14ac:dyDescent="0.2">
      <c r="B11" t="s">
        <v>24</v>
      </c>
      <c r="C11" s="12">
        <v>2141</v>
      </c>
      <c r="D11" s="8">
        <v>24.73</v>
      </c>
      <c r="E11" s="12">
        <v>944</v>
      </c>
      <c r="F11" s="8">
        <v>22.25</v>
      </c>
      <c r="G11" s="12">
        <v>1197</v>
      </c>
      <c r="H11" s="8">
        <v>27.46</v>
      </c>
      <c r="I11" s="12">
        <v>0</v>
      </c>
    </row>
    <row r="12" spans="2:9" ht="15" customHeight="1" x14ac:dyDescent="0.2">
      <c r="B12" t="s">
        <v>25</v>
      </c>
      <c r="C12" s="12">
        <v>99</v>
      </c>
      <c r="D12" s="8">
        <v>1.1399999999999999</v>
      </c>
      <c r="E12" s="12">
        <v>19</v>
      </c>
      <c r="F12" s="8">
        <v>0.45</v>
      </c>
      <c r="G12" s="12">
        <v>80</v>
      </c>
      <c r="H12" s="8">
        <v>1.84</v>
      </c>
      <c r="I12" s="12">
        <v>0</v>
      </c>
    </row>
    <row r="13" spans="2:9" ht="15" customHeight="1" x14ac:dyDescent="0.2">
      <c r="B13" t="s">
        <v>26</v>
      </c>
      <c r="C13" s="12">
        <v>582</v>
      </c>
      <c r="D13" s="8">
        <v>6.72</v>
      </c>
      <c r="E13" s="12">
        <v>115</v>
      </c>
      <c r="F13" s="8">
        <v>2.71</v>
      </c>
      <c r="G13" s="12">
        <v>466</v>
      </c>
      <c r="H13" s="8">
        <v>10.69</v>
      </c>
      <c r="I13" s="12">
        <v>1</v>
      </c>
    </row>
    <row r="14" spans="2:9" ht="15" customHeight="1" x14ac:dyDescent="0.2">
      <c r="B14" t="s">
        <v>27</v>
      </c>
      <c r="C14" s="12">
        <v>571</v>
      </c>
      <c r="D14" s="8">
        <v>6.6</v>
      </c>
      <c r="E14" s="12">
        <v>299</v>
      </c>
      <c r="F14" s="8">
        <v>7.05</v>
      </c>
      <c r="G14" s="12">
        <v>270</v>
      </c>
      <c r="H14" s="8">
        <v>6.19</v>
      </c>
      <c r="I14" s="12">
        <v>1</v>
      </c>
    </row>
    <row r="15" spans="2:9" ht="15" customHeight="1" x14ac:dyDescent="0.2">
      <c r="B15" t="s">
        <v>28</v>
      </c>
      <c r="C15" s="12">
        <v>1051</v>
      </c>
      <c r="D15" s="8">
        <v>12.14</v>
      </c>
      <c r="E15" s="12">
        <v>845</v>
      </c>
      <c r="F15" s="8">
        <v>19.920000000000002</v>
      </c>
      <c r="G15" s="12">
        <v>206</v>
      </c>
      <c r="H15" s="8">
        <v>4.7300000000000004</v>
      </c>
      <c r="I15" s="12">
        <v>0</v>
      </c>
    </row>
    <row r="16" spans="2:9" ht="15" customHeight="1" x14ac:dyDescent="0.2">
      <c r="B16" t="s">
        <v>29</v>
      </c>
      <c r="C16" s="12">
        <v>1053</v>
      </c>
      <c r="D16" s="8">
        <v>12.16</v>
      </c>
      <c r="E16" s="12">
        <v>818</v>
      </c>
      <c r="F16" s="8">
        <v>19.28</v>
      </c>
      <c r="G16" s="12">
        <v>229</v>
      </c>
      <c r="H16" s="8">
        <v>5.25</v>
      </c>
      <c r="I16" s="12">
        <v>6</v>
      </c>
    </row>
    <row r="17" spans="2:9" ht="15" customHeight="1" x14ac:dyDescent="0.2">
      <c r="B17" t="s">
        <v>30</v>
      </c>
      <c r="C17" s="12">
        <v>289</v>
      </c>
      <c r="D17" s="8">
        <v>3.34</v>
      </c>
      <c r="E17" s="12">
        <v>185</v>
      </c>
      <c r="F17" s="8">
        <v>4.3600000000000003</v>
      </c>
      <c r="G17" s="12">
        <v>66</v>
      </c>
      <c r="H17" s="8">
        <v>1.51</v>
      </c>
      <c r="I17" s="12">
        <v>1</v>
      </c>
    </row>
    <row r="18" spans="2:9" ht="15" customHeight="1" x14ac:dyDescent="0.2">
      <c r="B18" t="s">
        <v>31</v>
      </c>
      <c r="C18" s="12">
        <v>346</v>
      </c>
      <c r="D18" s="8">
        <v>4</v>
      </c>
      <c r="E18" s="12">
        <v>219</v>
      </c>
      <c r="F18" s="8">
        <v>5.16</v>
      </c>
      <c r="G18" s="12">
        <v>124</v>
      </c>
      <c r="H18" s="8">
        <v>2.84</v>
      </c>
      <c r="I18" s="12">
        <v>1</v>
      </c>
    </row>
    <row r="19" spans="2:9" ht="15" customHeight="1" x14ac:dyDescent="0.2">
      <c r="B19" t="s">
        <v>32</v>
      </c>
      <c r="C19" s="12">
        <v>286</v>
      </c>
      <c r="D19" s="8">
        <v>3.3</v>
      </c>
      <c r="E19" s="12">
        <v>103</v>
      </c>
      <c r="F19" s="8">
        <v>2.4300000000000002</v>
      </c>
      <c r="G19" s="12">
        <v>181</v>
      </c>
      <c r="H19" s="8">
        <v>4.1500000000000004</v>
      </c>
      <c r="I19" s="12">
        <v>0</v>
      </c>
    </row>
    <row r="20" spans="2:9" ht="15" customHeight="1" x14ac:dyDescent="0.2">
      <c r="B20" s="9" t="s">
        <v>163</v>
      </c>
      <c r="C20" s="12">
        <f>SUM(LTBL_18201[総数／事業所数])</f>
        <v>8657</v>
      </c>
      <c r="E20" s="12">
        <f>SUBTOTAL(109,LTBL_18201[個人／事業所数])</f>
        <v>4242</v>
      </c>
      <c r="G20" s="12">
        <f>SUBTOTAL(109,LTBL_18201[法人／事業所数])</f>
        <v>4359</v>
      </c>
      <c r="I20" s="12">
        <f>SUBTOTAL(109,LTBL_18201[法人以外の団体／事業所数])</f>
        <v>12</v>
      </c>
    </row>
    <row r="21" spans="2:9" ht="15" customHeight="1" x14ac:dyDescent="0.2">
      <c r="E21" s="11">
        <f>LTBL_18201[[#Totals],[個人／事業所数]]/LTBL_18201[[#Totals],[総数／事業所数]]</f>
        <v>0.49000808594201223</v>
      </c>
      <c r="G21" s="11">
        <f>LTBL_18201[[#Totals],[法人／事業所数]]/LTBL_18201[[#Totals],[総数／事業所数]]</f>
        <v>0.50352316044819223</v>
      </c>
      <c r="I21" s="11">
        <f>LTBL_18201[[#Totals],[法人以外の団体／事業所数]]/LTBL_18201[[#Totals],[総数／事業所数]]</f>
        <v>1.3861614878133302E-3</v>
      </c>
    </row>
    <row r="23" spans="2:9" ht="33" customHeight="1" x14ac:dyDescent="0.2">
      <c r="B23" t="s">
        <v>164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56</v>
      </c>
      <c r="C24" s="12">
        <v>950</v>
      </c>
      <c r="D24" s="8">
        <v>10.97</v>
      </c>
      <c r="E24" s="12">
        <v>811</v>
      </c>
      <c r="F24" s="8">
        <v>19.12</v>
      </c>
      <c r="G24" s="12">
        <v>139</v>
      </c>
      <c r="H24" s="8">
        <v>3.19</v>
      </c>
      <c r="I24" s="12">
        <v>0</v>
      </c>
    </row>
    <row r="25" spans="2:9" ht="15" customHeight="1" x14ac:dyDescent="0.2">
      <c r="B25" t="s">
        <v>57</v>
      </c>
      <c r="C25" s="12">
        <v>908</v>
      </c>
      <c r="D25" s="8">
        <v>10.49</v>
      </c>
      <c r="E25" s="12">
        <v>750</v>
      </c>
      <c r="F25" s="8">
        <v>17.68</v>
      </c>
      <c r="G25" s="12">
        <v>158</v>
      </c>
      <c r="H25" s="8">
        <v>3.62</v>
      </c>
      <c r="I25" s="12">
        <v>0</v>
      </c>
    </row>
    <row r="26" spans="2:9" ht="15" customHeight="1" x14ac:dyDescent="0.2">
      <c r="B26" t="s">
        <v>51</v>
      </c>
      <c r="C26" s="12">
        <v>550</v>
      </c>
      <c r="D26" s="8">
        <v>6.35</v>
      </c>
      <c r="E26" s="12">
        <v>285</v>
      </c>
      <c r="F26" s="8">
        <v>6.72</v>
      </c>
      <c r="G26" s="12">
        <v>265</v>
      </c>
      <c r="H26" s="8">
        <v>6.08</v>
      </c>
      <c r="I26" s="12">
        <v>0</v>
      </c>
    </row>
    <row r="27" spans="2:9" ht="15" customHeight="1" x14ac:dyDescent="0.2">
      <c r="B27" t="s">
        <v>41</v>
      </c>
      <c r="C27" s="12">
        <v>452</v>
      </c>
      <c r="D27" s="8">
        <v>5.22</v>
      </c>
      <c r="E27" s="12">
        <v>77</v>
      </c>
      <c r="F27" s="8">
        <v>1.82</v>
      </c>
      <c r="G27" s="12">
        <v>375</v>
      </c>
      <c r="H27" s="8">
        <v>8.6</v>
      </c>
      <c r="I27" s="12">
        <v>0</v>
      </c>
    </row>
    <row r="28" spans="2:9" ht="15" customHeight="1" x14ac:dyDescent="0.2">
      <c r="B28" t="s">
        <v>42</v>
      </c>
      <c r="C28" s="12">
        <v>407</v>
      </c>
      <c r="D28" s="8">
        <v>4.7</v>
      </c>
      <c r="E28" s="12">
        <v>180</v>
      </c>
      <c r="F28" s="8">
        <v>4.24</v>
      </c>
      <c r="G28" s="12">
        <v>227</v>
      </c>
      <c r="H28" s="8">
        <v>5.21</v>
      </c>
      <c r="I28" s="12">
        <v>0</v>
      </c>
    </row>
    <row r="29" spans="2:9" ht="15" customHeight="1" x14ac:dyDescent="0.2">
      <c r="B29" t="s">
        <v>52</v>
      </c>
      <c r="C29" s="12">
        <v>397</v>
      </c>
      <c r="D29" s="8">
        <v>4.59</v>
      </c>
      <c r="E29" s="12">
        <v>84</v>
      </c>
      <c r="F29" s="8">
        <v>1.98</v>
      </c>
      <c r="G29" s="12">
        <v>312</v>
      </c>
      <c r="H29" s="8">
        <v>7.16</v>
      </c>
      <c r="I29" s="12">
        <v>1</v>
      </c>
    </row>
    <row r="30" spans="2:9" ht="15" customHeight="1" x14ac:dyDescent="0.2">
      <c r="B30" t="s">
        <v>49</v>
      </c>
      <c r="C30" s="12">
        <v>351</v>
      </c>
      <c r="D30" s="8">
        <v>4.05</v>
      </c>
      <c r="E30" s="12">
        <v>252</v>
      </c>
      <c r="F30" s="8">
        <v>5.94</v>
      </c>
      <c r="G30" s="12">
        <v>99</v>
      </c>
      <c r="H30" s="8">
        <v>2.27</v>
      </c>
      <c r="I30" s="12">
        <v>0</v>
      </c>
    </row>
    <row r="31" spans="2:9" ht="15" customHeight="1" x14ac:dyDescent="0.2">
      <c r="B31" t="s">
        <v>48</v>
      </c>
      <c r="C31" s="12">
        <v>327</v>
      </c>
      <c r="D31" s="8">
        <v>3.78</v>
      </c>
      <c r="E31" s="12">
        <v>165</v>
      </c>
      <c r="F31" s="8">
        <v>3.89</v>
      </c>
      <c r="G31" s="12">
        <v>162</v>
      </c>
      <c r="H31" s="8">
        <v>3.72</v>
      </c>
      <c r="I31" s="12">
        <v>0</v>
      </c>
    </row>
    <row r="32" spans="2:9" ht="15" customHeight="1" x14ac:dyDescent="0.2">
      <c r="B32" t="s">
        <v>43</v>
      </c>
      <c r="C32" s="12">
        <v>297</v>
      </c>
      <c r="D32" s="8">
        <v>3.43</v>
      </c>
      <c r="E32" s="12">
        <v>75</v>
      </c>
      <c r="F32" s="8">
        <v>1.77</v>
      </c>
      <c r="G32" s="12">
        <v>222</v>
      </c>
      <c r="H32" s="8">
        <v>5.09</v>
      </c>
      <c r="I32" s="12">
        <v>0</v>
      </c>
    </row>
    <row r="33" spans="2:9" ht="15" customHeight="1" x14ac:dyDescent="0.2">
      <c r="B33" t="s">
        <v>53</v>
      </c>
      <c r="C33" s="12">
        <v>291</v>
      </c>
      <c r="D33" s="8">
        <v>3.36</v>
      </c>
      <c r="E33" s="12">
        <v>198</v>
      </c>
      <c r="F33" s="8">
        <v>4.67</v>
      </c>
      <c r="G33" s="12">
        <v>93</v>
      </c>
      <c r="H33" s="8">
        <v>2.13</v>
      </c>
      <c r="I33" s="12">
        <v>0</v>
      </c>
    </row>
    <row r="34" spans="2:9" ht="15" customHeight="1" x14ac:dyDescent="0.2">
      <c r="B34" t="s">
        <v>58</v>
      </c>
      <c r="C34" s="12">
        <v>289</v>
      </c>
      <c r="D34" s="8">
        <v>3.34</v>
      </c>
      <c r="E34" s="12">
        <v>185</v>
      </c>
      <c r="F34" s="8">
        <v>4.3600000000000003</v>
      </c>
      <c r="G34" s="12">
        <v>66</v>
      </c>
      <c r="H34" s="8">
        <v>1.51</v>
      </c>
      <c r="I34" s="12">
        <v>1</v>
      </c>
    </row>
    <row r="35" spans="2:9" ht="15" customHeight="1" x14ac:dyDescent="0.2">
      <c r="B35" t="s">
        <v>59</v>
      </c>
      <c r="C35" s="12">
        <v>245</v>
      </c>
      <c r="D35" s="8">
        <v>2.83</v>
      </c>
      <c r="E35" s="12">
        <v>218</v>
      </c>
      <c r="F35" s="8">
        <v>5.14</v>
      </c>
      <c r="G35" s="12">
        <v>27</v>
      </c>
      <c r="H35" s="8">
        <v>0.62</v>
      </c>
      <c r="I35" s="12">
        <v>0</v>
      </c>
    </row>
    <row r="36" spans="2:9" ht="15" customHeight="1" x14ac:dyDescent="0.2">
      <c r="B36" t="s">
        <v>54</v>
      </c>
      <c r="C36" s="12">
        <v>244</v>
      </c>
      <c r="D36" s="8">
        <v>2.82</v>
      </c>
      <c r="E36" s="12">
        <v>100</v>
      </c>
      <c r="F36" s="8">
        <v>2.36</v>
      </c>
      <c r="G36" s="12">
        <v>142</v>
      </c>
      <c r="H36" s="8">
        <v>3.26</v>
      </c>
      <c r="I36" s="12">
        <v>1</v>
      </c>
    </row>
    <row r="37" spans="2:9" ht="15" customHeight="1" x14ac:dyDescent="0.2">
      <c r="B37" t="s">
        <v>50</v>
      </c>
      <c r="C37" s="12">
        <v>234</v>
      </c>
      <c r="D37" s="8">
        <v>2.7</v>
      </c>
      <c r="E37" s="12">
        <v>118</v>
      </c>
      <c r="F37" s="8">
        <v>2.78</v>
      </c>
      <c r="G37" s="12">
        <v>116</v>
      </c>
      <c r="H37" s="8">
        <v>2.66</v>
      </c>
      <c r="I37" s="12">
        <v>0</v>
      </c>
    </row>
    <row r="38" spans="2:9" ht="15" customHeight="1" x14ac:dyDescent="0.2">
      <c r="B38" t="s">
        <v>44</v>
      </c>
      <c r="C38" s="12">
        <v>181</v>
      </c>
      <c r="D38" s="8">
        <v>2.09</v>
      </c>
      <c r="E38" s="12">
        <v>60</v>
      </c>
      <c r="F38" s="8">
        <v>1.41</v>
      </c>
      <c r="G38" s="12">
        <v>121</v>
      </c>
      <c r="H38" s="8">
        <v>2.78</v>
      </c>
      <c r="I38" s="12">
        <v>0</v>
      </c>
    </row>
    <row r="39" spans="2:9" ht="15" customHeight="1" x14ac:dyDescent="0.2">
      <c r="B39" t="s">
        <v>46</v>
      </c>
      <c r="C39" s="12">
        <v>167</v>
      </c>
      <c r="D39" s="8">
        <v>1.93</v>
      </c>
      <c r="E39" s="12">
        <v>18</v>
      </c>
      <c r="F39" s="8">
        <v>0.42</v>
      </c>
      <c r="G39" s="12">
        <v>149</v>
      </c>
      <c r="H39" s="8">
        <v>3.42</v>
      </c>
      <c r="I39" s="12">
        <v>0</v>
      </c>
    </row>
    <row r="40" spans="2:9" ht="15" customHeight="1" x14ac:dyDescent="0.2">
      <c r="B40" t="s">
        <v>47</v>
      </c>
      <c r="C40" s="12">
        <v>146</v>
      </c>
      <c r="D40" s="8">
        <v>1.69</v>
      </c>
      <c r="E40" s="12">
        <v>35</v>
      </c>
      <c r="F40" s="8">
        <v>0.83</v>
      </c>
      <c r="G40" s="12">
        <v>111</v>
      </c>
      <c r="H40" s="8">
        <v>2.5499999999999998</v>
      </c>
      <c r="I40" s="12">
        <v>0</v>
      </c>
    </row>
    <row r="41" spans="2:9" ht="15" customHeight="1" x14ac:dyDescent="0.2">
      <c r="B41" t="s">
        <v>63</v>
      </c>
      <c r="C41" s="12">
        <v>136</v>
      </c>
      <c r="D41" s="8">
        <v>1.57</v>
      </c>
      <c r="E41" s="12">
        <v>25</v>
      </c>
      <c r="F41" s="8">
        <v>0.59</v>
      </c>
      <c r="G41" s="12">
        <v>111</v>
      </c>
      <c r="H41" s="8">
        <v>2.5499999999999998</v>
      </c>
      <c r="I41" s="12">
        <v>0</v>
      </c>
    </row>
    <row r="42" spans="2:9" ht="15" customHeight="1" x14ac:dyDescent="0.2">
      <c r="B42" t="s">
        <v>62</v>
      </c>
      <c r="C42" s="12">
        <v>119</v>
      </c>
      <c r="D42" s="8">
        <v>1.37</v>
      </c>
      <c r="E42" s="12">
        <v>17</v>
      </c>
      <c r="F42" s="8">
        <v>0.4</v>
      </c>
      <c r="G42" s="12">
        <v>102</v>
      </c>
      <c r="H42" s="8">
        <v>2.34</v>
      </c>
      <c r="I42" s="12">
        <v>0</v>
      </c>
    </row>
    <row r="43" spans="2:9" ht="15" customHeight="1" x14ac:dyDescent="0.2">
      <c r="B43" t="s">
        <v>61</v>
      </c>
      <c r="C43" s="12">
        <v>107</v>
      </c>
      <c r="D43" s="8">
        <v>1.24</v>
      </c>
      <c r="E43" s="12">
        <v>27</v>
      </c>
      <c r="F43" s="8">
        <v>0.64</v>
      </c>
      <c r="G43" s="12">
        <v>80</v>
      </c>
      <c r="H43" s="8">
        <v>1.84</v>
      </c>
      <c r="I43" s="12">
        <v>0</v>
      </c>
    </row>
    <row r="46" spans="2:9" ht="33" customHeight="1" x14ac:dyDescent="0.2">
      <c r="B46" t="s">
        <v>165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106</v>
      </c>
      <c r="C47" s="12">
        <v>468</v>
      </c>
      <c r="D47" s="8">
        <v>5.41</v>
      </c>
      <c r="E47" s="12">
        <v>398</v>
      </c>
      <c r="F47" s="8">
        <v>9.3800000000000008</v>
      </c>
      <c r="G47" s="12">
        <v>70</v>
      </c>
      <c r="H47" s="8">
        <v>1.61</v>
      </c>
      <c r="I47" s="12">
        <v>0</v>
      </c>
    </row>
    <row r="48" spans="2:9" ht="15" customHeight="1" x14ac:dyDescent="0.2">
      <c r="B48" t="s">
        <v>101</v>
      </c>
      <c r="C48" s="12">
        <v>244</v>
      </c>
      <c r="D48" s="8">
        <v>2.82</v>
      </c>
      <c r="E48" s="12">
        <v>201</v>
      </c>
      <c r="F48" s="8">
        <v>4.74</v>
      </c>
      <c r="G48" s="12">
        <v>43</v>
      </c>
      <c r="H48" s="8">
        <v>0.99</v>
      </c>
      <c r="I48" s="12">
        <v>0</v>
      </c>
    </row>
    <row r="49" spans="2:9" ht="15" customHeight="1" x14ac:dyDescent="0.2">
      <c r="B49" t="s">
        <v>103</v>
      </c>
      <c r="C49" s="12">
        <v>231</v>
      </c>
      <c r="D49" s="8">
        <v>2.67</v>
      </c>
      <c r="E49" s="12">
        <v>214</v>
      </c>
      <c r="F49" s="8">
        <v>5.04</v>
      </c>
      <c r="G49" s="12">
        <v>17</v>
      </c>
      <c r="H49" s="8">
        <v>0.39</v>
      </c>
      <c r="I49" s="12">
        <v>0</v>
      </c>
    </row>
    <row r="50" spans="2:9" ht="15" customHeight="1" x14ac:dyDescent="0.2">
      <c r="B50" t="s">
        <v>105</v>
      </c>
      <c r="C50" s="12">
        <v>221</v>
      </c>
      <c r="D50" s="8">
        <v>2.5499999999999998</v>
      </c>
      <c r="E50" s="12">
        <v>220</v>
      </c>
      <c r="F50" s="8">
        <v>5.19</v>
      </c>
      <c r="G50" s="12">
        <v>1</v>
      </c>
      <c r="H50" s="8">
        <v>0.02</v>
      </c>
      <c r="I50" s="12">
        <v>0</v>
      </c>
    </row>
    <row r="51" spans="2:9" ht="15" customHeight="1" x14ac:dyDescent="0.2">
      <c r="B51" t="s">
        <v>108</v>
      </c>
      <c r="C51" s="12">
        <v>190</v>
      </c>
      <c r="D51" s="8">
        <v>2.19</v>
      </c>
      <c r="E51" s="12">
        <v>178</v>
      </c>
      <c r="F51" s="8">
        <v>4.2</v>
      </c>
      <c r="G51" s="12">
        <v>12</v>
      </c>
      <c r="H51" s="8">
        <v>0.28000000000000003</v>
      </c>
      <c r="I51" s="12">
        <v>0</v>
      </c>
    </row>
    <row r="52" spans="2:9" ht="15" customHeight="1" x14ac:dyDescent="0.2">
      <c r="B52" t="s">
        <v>104</v>
      </c>
      <c r="C52" s="12">
        <v>185</v>
      </c>
      <c r="D52" s="8">
        <v>2.14</v>
      </c>
      <c r="E52" s="12">
        <v>174</v>
      </c>
      <c r="F52" s="8">
        <v>4.0999999999999996</v>
      </c>
      <c r="G52" s="12">
        <v>11</v>
      </c>
      <c r="H52" s="8">
        <v>0.25</v>
      </c>
      <c r="I52" s="12">
        <v>0</v>
      </c>
    </row>
    <row r="53" spans="2:9" ht="15" customHeight="1" x14ac:dyDescent="0.2">
      <c r="B53" t="s">
        <v>98</v>
      </c>
      <c r="C53" s="12">
        <v>179</v>
      </c>
      <c r="D53" s="8">
        <v>2.0699999999999998</v>
      </c>
      <c r="E53" s="12">
        <v>50</v>
      </c>
      <c r="F53" s="8">
        <v>1.18</v>
      </c>
      <c r="G53" s="12">
        <v>129</v>
      </c>
      <c r="H53" s="8">
        <v>2.96</v>
      </c>
      <c r="I53" s="12">
        <v>0</v>
      </c>
    </row>
    <row r="54" spans="2:9" ht="15" customHeight="1" x14ac:dyDescent="0.2">
      <c r="B54" t="s">
        <v>99</v>
      </c>
      <c r="C54" s="12">
        <v>176</v>
      </c>
      <c r="D54" s="8">
        <v>2.0299999999999998</v>
      </c>
      <c r="E54" s="12">
        <v>74</v>
      </c>
      <c r="F54" s="8">
        <v>1.74</v>
      </c>
      <c r="G54" s="12">
        <v>101</v>
      </c>
      <c r="H54" s="8">
        <v>2.3199999999999998</v>
      </c>
      <c r="I54" s="12">
        <v>0</v>
      </c>
    </row>
    <row r="55" spans="2:9" ht="15" customHeight="1" x14ac:dyDescent="0.2">
      <c r="B55" t="s">
        <v>107</v>
      </c>
      <c r="C55" s="12">
        <v>156</v>
      </c>
      <c r="D55" s="8">
        <v>1.8</v>
      </c>
      <c r="E55" s="12">
        <v>123</v>
      </c>
      <c r="F55" s="8">
        <v>2.9</v>
      </c>
      <c r="G55" s="12">
        <v>33</v>
      </c>
      <c r="H55" s="8">
        <v>0.76</v>
      </c>
      <c r="I55" s="12">
        <v>0</v>
      </c>
    </row>
    <row r="56" spans="2:9" ht="15" customHeight="1" x14ac:dyDescent="0.2">
      <c r="B56" t="s">
        <v>110</v>
      </c>
      <c r="C56" s="12">
        <v>150</v>
      </c>
      <c r="D56" s="8">
        <v>1.73</v>
      </c>
      <c r="E56" s="12">
        <v>66</v>
      </c>
      <c r="F56" s="8">
        <v>1.56</v>
      </c>
      <c r="G56" s="12">
        <v>84</v>
      </c>
      <c r="H56" s="8">
        <v>1.93</v>
      </c>
      <c r="I56" s="12">
        <v>0</v>
      </c>
    </row>
    <row r="57" spans="2:9" ht="15" customHeight="1" x14ac:dyDescent="0.2">
      <c r="B57" t="s">
        <v>97</v>
      </c>
      <c r="C57" s="12">
        <v>143</v>
      </c>
      <c r="D57" s="8">
        <v>1.65</v>
      </c>
      <c r="E57" s="12">
        <v>84</v>
      </c>
      <c r="F57" s="8">
        <v>1.98</v>
      </c>
      <c r="G57" s="12">
        <v>59</v>
      </c>
      <c r="H57" s="8">
        <v>1.35</v>
      </c>
      <c r="I57" s="12">
        <v>0</v>
      </c>
    </row>
    <row r="58" spans="2:9" ht="15" customHeight="1" x14ac:dyDescent="0.2">
      <c r="B58" t="s">
        <v>89</v>
      </c>
      <c r="C58" s="12">
        <v>139</v>
      </c>
      <c r="D58" s="8">
        <v>1.61</v>
      </c>
      <c r="E58" s="12">
        <v>16</v>
      </c>
      <c r="F58" s="8">
        <v>0.38</v>
      </c>
      <c r="G58" s="12">
        <v>123</v>
      </c>
      <c r="H58" s="8">
        <v>2.82</v>
      </c>
      <c r="I58" s="12">
        <v>0</v>
      </c>
    </row>
    <row r="59" spans="2:9" ht="15" customHeight="1" x14ac:dyDescent="0.2">
      <c r="B59" t="s">
        <v>96</v>
      </c>
      <c r="C59" s="12">
        <v>137</v>
      </c>
      <c r="D59" s="8">
        <v>1.58</v>
      </c>
      <c r="E59" s="12">
        <v>72</v>
      </c>
      <c r="F59" s="8">
        <v>1.7</v>
      </c>
      <c r="G59" s="12">
        <v>65</v>
      </c>
      <c r="H59" s="8">
        <v>1.49</v>
      </c>
      <c r="I59" s="12">
        <v>0</v>
      </c>
    </row>
    <row r="60" spans="2:9" ht="15" customHeight="1" x14ac:dyDescent="0.2">
      <c r="B60" t="s">
        <v>95</v>
      </c>
      <c r="C60" s="12">
        <v>130</v>
      </c>
      <c r="D60" s="8">
        <v>1.5</v>
      </c>
      <c r="E60" s="12">
        <v>53</v>
      </c>
      <c r="F60" s="8">
        <v>1.25</v>
      </c>
      <c r="G60" s="12">
        <v>77</v>
      </c>
      <c r="H60" s="8">
        <v>1.77</v>
      </c>
      <c r="I60" s="12">
        <v>0</v>
      </c>
    </row>
    <row r="61" spans="2:9" ht="15" customHeight="1" x14ac:dyDescent="0.2">
      <c r="B61" t="s">
        <v>111</v>
      </c>
      <c r="C61" s="12">
        <v>124</v>
      </c>
      <c r="D61" s="8">
        <v>1.43</v>
      </c>
      <c r="E61" s="12">
        <v>67</v>
      </c>
      <c r="F61" s="8">
        <v>1.58</v>
      </c>
      <c r="G61" s="12">
        <v>57</v>
      </c>
      <c r="H61" s="8">
        <v>1.31</v>
      </c>
      <c r="I61" s="12">
        <v>0</v>
      </c>
    </row>
    <row r="62" spans="2:9" ht="15" customHeight="1" x14ac:dyDescent="0.2">
      <c r="B62" t="s">
        <v>91</v>
      </c>
      <c r="C62" s="12">
        <v>123</v>
      </c>
      <c r="D62" s="8">
        <v>1.42</v>
      </c>
      <c r="E62" s="12">
        <v>39</v>
      </c>
      <c r="F62" s="8">
        <v>0.92</v>
      </c>
      <c r="G62" s="12">
        <v>84</v>
      </c>
      <c r="H62" s="8">
        <v>1.93</v>
      </c>
      <c r="I62" s="12">
        <v>0</v>
      </c>
    </row>
    <row r="63" spans="2:9" ht="15" customHeight="1" x14ac:dyDescent="0.2">
      <c r="B63" t="s">
        <v>94</v>
      </c>
      <c r="C63" s="12">
        <v>121</v>
      </c>
      <c r="D63" s="8">
        <v>1.4</v>
      </c>
      <c r="E63" s="12">
        <v>79</v>
      </c>
      <c r="F63" s="8">
        <v>1.86</v>
      </c>
      <c r="G63" s="12">
        <v>42</v>
      </c>
      <c r="H63" s="8">
        <v>0.96</v>
      </c>
      <c r="I63" s="12">
        <v>0</v>
      </c>
    </row>
    <row r="64" spans="2:9" ht="15" customHeight="1" x14ac:dyDescent="0.2">
      <c r="B64" t="s">
        <v>102</v>
      </c>
      <c r="C64" s="12">
        <v>115</v>
      </c>
      <c r="D64" s="8">
        <v>1.33</v>
      </c>
      <c r="E64" s="12">
        <v>108</v>
      </c>
      <c r="F64" s="8">
        <v>2.5499999999999998</v>
      </c>
      <c r="G64" s="12">
        <v>7</v>
      </c>
      <c r="H64" s="8">
        <v>0.16</v>
      </c>
      <c r="I64" s="12">
        <v>0</v>
      </c>
    </row>
    <row r="65" spans="2:9" ht="15" customHeight="1" x14ac:dyDescent="0.2">
      <c r="B65" t="s">
        <v>109</v>
      </c>
      <c r="C65" s="12">
        <v>111</v>
      </c>
      <c r="D65" s="8">
        <v>1.28</v>
      </c>
      <c r="E65" s="12">
        <v>16</v>
      </c>
      <c r="F65" s="8">
        <v>0.38</v>
      </c>
      <c r="G65" s="12">
        <v>95</v>
      </c>
      <c r="H65" s="8">
        <v>2.1800000000000002</v>
      </c>
      <c r="I65" s="12">
        <v>0</v>
      </c>
    </row>
    <row r="66" spans="2:9" ht="15" customHeight="1" x14ac:dyDescent="0.2">
      <c r="B66" t="s">
        <v>92</v>
      </c>
      <c r="C66" s="12">
        <v>106</v>
      </c>
      <c r="D66" s="8">
        <v>1.22</v>
      </c>
      <c r="E66" s="12">
        <v>30</v>
      </c>
      <c r="F66" s="8">
        <v>0.71</v>
      </c>
      <c r="G66" s="12">
        <v>76</v>
      </c>
      <c r="H66" s="8">
        <v>1.74</v>
      </c>
      <c r="I66" s="12">
        <v>0</v>
      </c>
    </row>
    <row r="68" spans="2:9" ht="15" customHeight="1" x14ac:dyDescent="0.2">
      <c r="B68" t="s">
        <v>166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63900-8BE1-433A-BE47-49DC56717B2F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168</v>
      </c>
    </row>
    <row r="4" spans="2:9" ht="33" customHeight="1" x14ac:dyDescent="0.2">
      <c r="B4" t="s">
        <v>162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337</v>
      </c>
      <c r="D6" s="8">
        <v>18.82</v>
      </c>
      <c r="E6" s="12">
        <v>73</v>
      </c>
      <c r="F6" s="8">
        <v>8.57</v>
      </c>
      <c r="G6" s="12">
        <v>264</v>
      </c>
      <c r="H6" s="8">
        <v>28.95</v>
      </c>
      <c r="I6" s="12">
        <v>0</v>
      </c>
    </row>
    <row r="7" spans="2:9" ht="15" customHeight="1" x14ac:dyDescent="0.2">
      <c r="B7" t="s">
        <v>20</v>
      </c>
      <c r="C7" s="12">
        <v>115</v>
      </c>
      <c r="D7" s="8">
        <v>6.42</v>
      </c>
      <c r="E7" s="12">
        <v>46</v>
      </c>
      <c r="F7" s="8">
        <v>5.4</v>
      </c>
      <c r="G7" s="12">
        <v>69</v>
      </c>
      <c r="H7" s="8">
        <v>7.57</v>
      </c>
      <c r="I7" s="12">
        <v>0</v>
      </c>
    </row>
    <row r="8" spans="2:9" ht="15" customHeight="1" x14ac:dyDescent="0.2">
      <c r="B8" t="s">
        <v>21</v>
      </c>
      <c r="C8" s="12">
        <v>3</v>
      </c>
      <c r="D8" s="8">
        <v>0.17</v>
      </c>
      <c r="E8" s="12">
        <v>0</v>
      </c>
      <c r="F8" s="8">
        <v>0</v>
      </c>
      <c r="G8" s="12">
        <v>2</v>
      </c>
      <c r="H8" s="8">
        <v>0.22</v>
      </c>
      <c r="I8" s="12">
        <v>0</v>
      </c>
    </row>
    <row r="9" spans="2:9" ht="15" customHeight="1" x14ac:dyDescent="0.2">
      <c r="B9" t="s">
        <v>22</v>
      </c>
      <c r="C9" s="12">
        <v>15</v>
      </c>
      <c r="D9" s="8">
        <v>0.84</v>
      </c>
      <c r="E9" s="12">
        <v>1</v>
      </c>
      <c r="F9" s="8">
        <v>0.12</v>
      </c>
      <c r="G9" s="12">
        <v>14</v>
      </c>
      <c r="H9" s="8">
        <v>1.54</v>
      </c>
      <c r="I9" s="12">
        <v>0</v>
      </c>
    </row>
    <row r="10" spans="2:9" ht="15" customHeight="1" x14ac:dyDescent="0.2">
      <c r="B10" t="s">
        <v>23</v>
      </c>
      <c r="C10" s="12">
        <v>22</v>
      </c>
      <c r="D10" s="8">
        <v>1.23</v>
      </c>
      <c r="E10" s="12">
        <v>0</v>
      </c>
      <c r="F10" s="8">
        <v>0</v>
      </c>
      <c r="G10" s="12">
        <v>22</v>
      </c>
      <c r="H10" s="8">
        <v>2.41</v>
      </c>
      <c r="I10" s="12">
        <v>0</v>
      </c>
    </row>
    <row r="11" spans="2:9" ht="15" customHeight="1" x14ac:dyDescent="0.2">
      <c r="B11" t="s">
        <v>24</v>
      </c>
      <c r="C11" s="12">
        <v>414</v>
      </c>
      <c r="D11" s="8">
        <v>23.12</v>
      </c>
      <c r="E11" s="12">
        <v>184</v>
      </c>
      <c r="F11" s="8">
        <v>21.6</v>
      </c>
      <c r="G11" s="12">
        <v>230</v>
      </c>
      <c r="H11" s="8">
        <v>25.22</v>
      </c>
      <c r="I11" s="12">
        <v>0</v>
      </c>
    </row>
    <row r="12" spans="2:9" ht="15" customHeight="1" x14ac:dyDescent="0.2">
      <c r="B12" t="s">
        <v>25</v>
      </c>
      <c r="C12" s="12">
        <v>24</v>
      </c>
      <c r="D12" s="8">
        <v>1.34</v>
      </c>
      <c r="E12" s="12">
        <v>6</v>
      </c>
      <c r="F12" s="8">
        <v>0.7</v>
      </c>
      <c r="G12" s="12">
        <v>18</v>
      </c>
      <c r="H12" s="8">
        <v>1.97</v>
      </c>
      <c r="I12" s="12">
        <v>0</v>
      </c>
    </row>
    <row r="13" spans="2:9" ht="15" customHeight="1" x14ac:dyDescent="0.2">
      <c r="B13" t="s">
        <v>26</v>
      </c>
      <c r="C13" s="12">
        <v>91</v>
      </c>
      <c r="D13" s="8">
        <v>5.08</v>
      </c>
      <c r="E13" s="12">
        <v>20</v>
      </c>
      <c r="F13" s="8">
        <v>2.35</v>
      </c>
      <c r="G13" s="12">
        <v>71</v>
      </c>
      <c r="H13" s="8">
        <v>7.79</v>
      </c>
      <c r="I13" s="12">
        <v>0</v>
      </c>
    </row>
    <row r="14" spans="2:9" ht="15" customHeight="1" x14ac:dyDescent="0.2">
      <c r="B14" t="s">
        <v>27</v>
      </c>
      <c r="C14" s="12">
        <v>79</v>
      </c>
      <c r="D14" s="8">
        <v>4.41</v>
      </c>
      <c r="E14" s="12">
        <v>37</v>
      </c>
      <c r="F14" s="8">
        <v>4.34</v>
      </c>
      <c r="G14" s="12">
        <v>41</v>
      </c>
      <c r="H14" s="8">
        <v>4.5</v>
      </c>
      <c r="I14" s="12">
        <v>0</v>
      </c>
    </row>
    <row r="15" spans="2:9" ht="15" customHeight="1" x14ac:dyDescent="0.2">
      <c r="B15" t="s">
        <v>28</v>
      </c>
      <c r="C15" s="12">
        <v>310</v>
      </c>
      <c r="D15" s="8">
        <v>17.309999999999999</v>
      </c>
      <c r="E15" s="12">
        <v>234</v>
      </c>
      <c r="F15" s="8">
        <v>27.46</v>
      </c>
      <c r="G15" s="12">
        <v>75</v>
      </c>
      <c r="H15" s="8">
        <v>8.2200000000000006</v>
      </c>
      <c r="I15" s="12">
        <v>0</v>
      </c>
    </row>
    <row r="16" spans="2:9" ht="15" customHeight="1" x14ac:dyDescent="0.2">
      <c r="B16" t="s">
        <v>29</v>
      </c>
      <c r="C16" s="12">
        <v>210</v>
      </c>
      <c r="D16" s="8">
        <v>11.73</v>
      </c>
      <c r="E16" s="12">
        <v>159</v>
      </c>
      <c r="F16" s="8">
        <v>18.66</v>
      </c>
      <c r="G16" s="12">
        <v>47</v>
      </c>
      <c r="H16" s="8">
        <v>5.15</v>
      </c>
      <c r="I16" s="12">
        <v>1</v>
      </c>
    </row>
    <row r="17" spans="2:9" ht="15" customHeight="1" x14ac:dyDescent="0.2">
      <c r="B17" t="s">
        <v>30</v>
      </c>
      <c r="C17" s="12">
        <v>45</v>
      </c>
      <c r="D17" s="8">
        <v>2.5099999999999998</v>
      </c>
      <c r="E17" s="12">
        <v>32</v>
      </c>
      <c r="F17" s="8">
        <v>3.76</v>
      </c>
      <c r="G17" s="12">
        <v>5</v>
      </c>
      <c r="H17" s="8">
        <v>0.55000000000000004</v>
      </c>
      <c r="I17" s="12">
        <v>0</v>
      </c>
    </row>
    <row r="18" spans="2:9" ht="15" customHeight="1" x14ac:dyDescent="0.2">
      <c r="B18" t="s">
        <v>31</v>
      </c>
      <c r="C18" s="12">
        <v>67</v>
      </c>
      <c r="D18" s="8">
        <v>3.74</v>
      </c>
      <c r="E18" s="12">
        <v>44</v>
      </c>
      <c r="F18" s="8">
        <v>5.16</v>
      </c>
      <c r="G18" s="12">
        <v>14</v>
      </c>
      <c r="H18" s="8">
        <v>1.54</v>
      </c>
      <c r="I18" s="12">
        <v>0</v>
      </c>
    </row>
    <row r="19" spans="2:9" ht="15" customHeight="1" x14ac:dyDescent="0.2">
      <c r="B19" t="s">
        <v>32</v>
      </c>
      <c r="C19" s="12">
        <v>59</v>
      </c>
      <c r="D19" s="8">
        <v>3.29</v>
      </c>
      <c r="E19" s="12">
        <v>16</v>
      </c>
      <c r="F19" s="8">
        <v>1.88</v>
      </c>
      <c r="G19" s="12">
        <v>40</v>
      </c>
      <c r="H19" s="8">
        <v>4.3899999999999997</v>
      </c>
      <c r="I19" s="12">
        <v>1</v>
      </c>
    </row>
    <row r="20" spans="2:9" ht="15" customHeight="1" x14ac:dyDescent="0.2">
      <c r="B20" s="9" t="s">
        <v>163</v>
      </c>
      <c r="C20" s="12">
        <f>SUM(LTBL_18202[総数／事業所数])</f>
        <v>1791</v>
      </c>
      <c r="E20" s="12">
        <f>SUBTOTAL(109,LTBL_18202[個人／事業所数])</f>
        <v>852</v>
      </c>
      <c r="G20" s="12">
        <f>SUBTOTAL(109,LTBL_18202[法人／事業所数])</f>
        <v>912</v>
      </c>
      <c r="I20" s="12">
        <f>SUBTOTAL(109,LTBL_18202[法人以外の団体／事業所数])</f>
        <v>2</v>
      </c>
    </row>
    <row r="21" spans="2:9" ht="15" customHeight="1" x14ac:dyDescent="0.2">
      <c r="E21" s="11">
        <f>LTBL_18202[[#Totals],[個人／事業所数]]/LTBL_18202[[#Totals],[総数／事業所数]]</f>
        <v>0.47571189279731996</v>
      </c>
      <c r="G21" s="11">
        <f>LTBL_18202[[#Totals],[法人／事業所数]]/LTBL_18202[[#Totals],[総数／事業所数]]</f>
        <v>0.50921273031825798</v>
      </c>
      <c r="I21" s="11">
        <f>LTBL_18202[[#Totals],[法人以外の団体／事業所数]]/LTBL_18202[[#Totals],[総数／事業所数]]</f>
        <v>1.1166945840312675E-3</v>
      </c>
    </row>
    <row r="23" spans="2:9" ht="33" customHeight="1" x14ac:dyDescent="0.2">
      <c r="B23" t="s">
        <v>164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56</v>
      </c>
      <c r="C24" s="12">
        <v>236</v>
      </c>
      <c r="D24" s="8">
        <v>13.18</v>
      </c>
      <c r="E24" s="12">
        <v>196</v>
      </c>
      <c r="F24" s="8">
        <v>23</v>
      </c>
      <c r="G24" s="12">
        <v>40</v>
      </c>
      <c r="H24" s="8">
        <v>4.3899999999999997</v>
      </c>
      <c r="I24" s="12">
        <v>0</v>
      </c>
    </row>
    <row r="25" spans="2:9" ht="15" customHeight="1" x14ac:dyDescent="0.2">
      <c r="B25" t="s">
        <v>57</v>
      </c>
      <c r="C25" s="12">
        <v>179</v>
      </c>
      <c r="D25" s="8">
        <v>9.99</v>
      </c>
      <c r="E25" s="12">
        <v>145</v>
      </c>
      <c r="F25" s="8">
        <v>17.02</v>
      </c>
      <c r="G25" s="12">
        <v>34</v>
      </c>
      <c r="H25" s="8">
        <v>3.73</v>
      </c>
      <c r="I25" s="12">
        <v>0</v>
      </c>
    </row>
    <row r="26" spans="2:9" ht="15" customHeight="1" x14ac:dyDescent="0.2">
      <c r="B26" t="s">
        <v>43</v>
      </c>
      <c r="C26" s="12">
        <v>125</v>
      </c>
      <c r="D26" s="8">
        <v>6.98</v>
      </c>
      <c r="E26" s="12">
        <v>16</v>
      </c>
      <c r="F26" s="8">
        <v>1.88</v>
      </c>
      <c r="G26" s="12">
        <v>109</v>
      </c>
      <c r="H26" s="8">
        <v>11.95</v>
      </c>
      <c r="I26" s="12">
        <v>0</v>
      </c>
    </row>
    <row r="27" spans="2:9" ht="15" customHeight="1" x14ac:dyDescent="0.2">
      <c r="B27" t="s">
        <v>41</v>
      </c>
      <c r="C27" s="12">
        <v>123</v>
      </c>
      <c r="D27" s="8">
        <v>6.87</v>
      </c>
      <c r="E27" s="12">
        <v>27</v>
      </c>
      <c r="F27" s="8">
        <v>3.17</v>
      </c>
      <c r="G27" s="12">
        <v>96</v>
      </c>
      <c r="H27" s="8">
        <v>10.53</v>
      </c>
      <c r="I27" s="12">
        <v>0</v>
      </c>
    </row>
    <row r="28" spans="2:9" ht="15" customHeight="1" x14ac:dyDescent="0.2">
      <c r="B28" t="s">
        <v>51</v>
      </c>
      <c r="C28" s="12">
        <v>113</v>
      </c>
      <c r="D28" s="8">
        <v>6.31</v>
      </c>
      <c r="E28" s="12">
        <v>65</v>
      </c>
      <c r="F28" s="8">
        <v>7.63</v>
      </c>
      <c r="G28" s="12">
        <v>48</v>
      </c>
      <c r="H28" s="8">
        <v>5.26</v>
      </c>
      <c r="I28" s="12">
        <v>0</v>
      </c>
    </row>
    <row r="29" spans="2:9" ht="15" customHeight="1" x14ac:dyDescent="0.2">
      <c r="B29" t="s">
        <v>42</v>
      </c>
      <c r="C29" s="12">
        <v>89</v>
      </c>
      <c r="D29" s="8">
        <v>4.97</v>
      </c>
      <c r="E29" s="12">
        <v>30</v>
      </c>
      <c r="F29" s="8">
        <v>3.52</v>
      </c>
      <c r="G29" s="12">
        <v>59</v>
      </c>
      <c r="H29" s="8">
        <v>6.47</v>
      </c>
      <c r="I29" s="12">
        <v>0</v>
      </c>
    </row>
    <row r="30" spans="2:9" ht="15" customHeight="1" x14ac:dyDescent="0.2">
      <c r="B30" t="s">
        <v>49</v>
      </c>
      <c r="C30" s="12">
        <v>85</v>
      </c>
      <c r="D30" s="8">
        <v>4.75</v>
      </c>
      <c r="E30" s="12">
        <v>40</v>
      </c>
      <c r="F30" s="8">
        <v>4.6900000000000004</v>
      </c>
      <c r="G30" s="12">
        <v>45</v>
      </c>
      <c r="H30" s="8">
        <v>4.93</v>
      </c>
      <c r="I30" s="12">
        <v>0</v>
      </c>
    </row>
    <row r="31" spans="2:9" ht="15" customHeight="1" x14ac:dyDescent="0.2">
      <c r="B31" t="s">
        <v>52</v>
      </c>
      <c r="C31" s="12">
        <v>63</v>
      </c>
      <c r="D31" s="8">
        <v>3.52</v>
      </c>
      <c r="E31" s="12">
        <v>19</v>
      </c>
      <c r="F31" s="8">
        <v>2.23</v>
      </c>
      <c r="G31" s="12">
        <v>44</v>
      </c>
      <c r="H31" s="8">
        <v>4.82</v>
      </c>
      <c r="I31" s="12">
        <v>0</v>
      </c>
    </row>
    <row r="32" spans="2:9" ht="15" customHeight="1" x14ac:dyDescent="0.2">
      <c r="B32" t="s">
        <v>48</v>
      </c>
      <c r="C32" s="12">
        <v>53</v>
      </c>
      <c r="D32" s="8">
        <v>2.96</v>
      </c>
      <c r="E32" s="12">
        <v>26</v>
      </c>
      <c r="F32" s="8">
        <v>3.05</v>
      </c>
      <c r="G32" s="12">
        <v>27</v>
      </c>
      <c r="H32" s="8">
        <v>2.96</v>
      </c>
      <c r="I32" s="12">
        <v>0</v>
      </c>
    </row>
    <row r="33" spans="2:9" ht="15" customHeight="1" x14ac:dyDescent="0.2">
      <c r="B33" t="s">
        <v>50</v>
      </c>
      <c r="C33" s="12">
        <v>51</v>
      </c>
      <c r="D33" s="8">
        <v>2.85</v>
      </c>
      <c r="E33" s="12">
        <v>25</v>
      </c>
      <c r="F33" s="8">
        <v>2.93</v>
      </c>
      <c r="G33" s="12">
        <v>26</v>
      </c>
      <c r="H33" s="8">
        <v>2.85</v>
      </c>
      <c r="I33" s="12">
        <v>0</v>
      </c>
    </row>
    <row r="34" spans="2:9" ht="15" customHeight="1" x14ac:dyDescent="0.2">
      <c r="B34" t="s">
        <v>55</v>
      </c>
      <c r="C34" s="12">
        <v>48</v>
      </c>
      <c r="D34" s="8">
        <v>2.68</v>
      </c>
      <c r="E34" s="12">
        <v>31</v>
      </c>
      <c r="F34" s="8">
        <v>3.64</v>
      </c>
      <c r="G34" s="12">
        <v>17</v>
      </c>
      <c r="H34" s="8">
        <v>1.86</v>
      </c>
      <c r="I34" s="12">
        <v>0</v>
      </c>
    </row>
    <row r="35" spans="2:9" ht="15" customHeight="1" x14ac:dyDescent="0.2">
      <c r="B35" t="s">
        <v>59</v>
      </c>
      <c r="C35" s="12">
        <v>46</v>
      </c>
      <c r="D35" s="8">
        <v>2.57</v>
      </c>
      <c r="E35" s="12">
        <v>44</v>
      </c>
      <c r="F35" s="8">
        <v>5.16</v>
      </c>
      <c r="G35" s="12">
        <v>2</v>
      </c>
      <c r="H35" s="8">
        <v>0.22</v>
      </c>
      <c r="I35" s="12">
        <v>0</v>
      </c>
    </row>
    <row r="36" spans="2:9" ht="15" customHeight="1" x14ac:dyDescent="0.2">
      <c r="B36" t="s">
        <v>58</v>
      </c>
      <c r="C36" s="12">
        <v>45</v>
      </c>
      <c r="D36" s="8">
        <v>2.5099999999999998</v>
      </c>
      <c r="E36" s="12">
        <v>32</v>
      </c>
      <c r="F36" s="8">
        <v>3.76</v>
      </c>
      <c r="G36" s="12">
        <v>5</v>
      </c>
      <c r="H36" s="8">
        <v>0.55000000000000004</v>
      </c>
      <c r="I36" s="12">
        <v>0</v>
      </c>
    </row>
    <row r="37" spans="2:9" ht="15" customHeight="1" x14ac:dyDescent="0.2">
      <c r="B37" t="s">
        <v>53</v>
      </c>
      <c r="C37" s="12">
        <v>35</v>
      </c>
      <c r="D37" s="8">
        <v>1.95</v>
      </c>
      <c r="E37" s="12">
        <v>25</v>
      </c>
      <c r="F37" s="8">
        <v>2.93</v>
      </c>
      <c r="G37" s="12">
        <v>10</v>
      </c>
      <c r="H37" s="8">
        <v>1.1000000000000001</v>
      </c>
      <c r="I37" s="12">
        <v>0</v>
      </c>
    </row>
    <row r="38" spans="2:9" ht="15" customHeight="1" x14ac:dyDescent="0.2">
      <c r="B38" t="s">
        <v>54</v>
      </c>
      <c r="C38" s="12">
        <v>34</v>
      </c>
      <c r="D38" s="8">
        <v>1.9</v>
      </c>
      <c r="E38" s="12">
        <v>12</v>
      </c>
      <c r="F38" s="8">
        <v>1.41</v>
      </c>
      <c r="G38" s="12">
        <v>21</v>
      </c>
      <c r="H38" s="8">
        <v>2.2999999999999998</v>
      </c>
      <c r="I38" s="12">
        <v>0</v>
      </c>
    </row>
    <row r="39" spans="2:9" ht="15" customHeight="1" x14ac:dyDescent="0.2">
      <c r="B39" t="s">
        <v>62</v>
      </c>
      <c r="C39" s="12">
        <v>33</v>
      </c>
      <c r="D39" s="8">
        <v>1.84</v>
      </c>
      <c r="E39" s="12">
        <v>7</v>
      </c>
      <c r="F39" s="8">
        <v>0.82</v>
      </c>
      <c r="G39" s="12">
        <v>26</v>
      </c>
      <c r="H39" s="8">
        <v>2.85</v>
      </c>
      <c r="I39" s="12">
        <v>0</v>
      </c>
    </row>
    <row r="40" spans="2:9" ht="15" customHeight="1" x14ac:dyDescent="0.2">
      <c r="B40" t="s">
        <v>64</v>
      </c>
      <c r="C40" s="12">
        <v>31</v>
      </c>
      <c r="D40" s="8">
        <v>1.73</v>
      </c>
      <c r="E40" s="12">
        <v>19</v>
      </c>
      <c r="F40" s="8">
        <v>2.23</v>
      </c>
      <c r="G40" s="12">
        <v>12</v>
      </c>
      <c r="H40" s="8">
        <v>1.32</v>
      </c>
      <c r="I40" s="12">
        <v>0</v>
      </c>
    </row>
    <row r="41" spans="2:9" ht="15" customHeight="1" x14ac:dyDescent="0.2">
      <c r="B41" t="s">
        <v>66</v>
      </c>
      <c r="C41" s="12">
        <v>26</v>
      </c>
      <c r="D41" s="8">
        <v>1.45</v>
      </c>
      <c r="E41" s="12">
        <v>7</v>
      </c>
      <c r="F41" s="8">
        <v>0.82</v>
      </c>
      <c r="G41" s="12">
        <v>18</v>
      </c>
      <c r="H41" s="8">
        <v>1.97</v>
      </c>
      <c r="I41" s="12">
        <v>0</v>
      </c>
    </row>
    <row r="42" spans="2:9" ht="15" customHeight="1" x14ac:dyDescent="0.2">
      <c r="B42" t="s">
        <v>65</v>
      </c>
      <c r="C42" s="12">
        <v>24</v>
      </c>
      <c r="D42" s="8">
        <v>1.34</v>
      </c>
      <c r="E42" s="12">
        <v>6</v>
      </c>
      <c r="F42" s="8">
        <v>0.7</v>
      </c>
      <c r="G42" s="12">
        <v>18</v>
      </c>
      <c r="H42" s="8">
        <v>1.97</v>
      </c>
      <c r="I42" s="12">
        <v>0</v>
      </c>
    </row>
    <row r="43" spans="2:9" ht="15" customHeight="1" x14ac:dyDescent="0.2">
      <c r="B43" t="s">
        <v>46</v>
      </c>
      <c r="C43" s="12">
        <v>22</v>
      </c>
      <c r="D43" s="8">
        <v>1.23</v>
      </c>
      <c r="E43" s="12">
        <v>4</v>
      </c>
      <c r="F43" s="8">
        <v>0.47</v>
      </c>
      <c r="G43" s="12">
        <v>18</v>
      </c>
      <c r="H43" s="8">
        <v>1.97</v>
      </c>
      <c r="I43" s="12">
        <v>0</v>
      </c>
    </row>
    <row r="46" spans="2:9" ht="33" customHeight="1" x14ac:dyDescent="0.2">
      <c r="B46" t="s">
        <v>165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106</v>
      </c>
      <c r="C47" s="12">
        <v>97</v>
      </c>
      <c r="D47" s="8">
        <v>5.42</v>
      </c>
      <c r="E47" s="12">
        <v>81</v>
      </c>
      <c r="F47" s="8">
        <v>9.51</v>
      </c>
      <c r="G47" s="12">
        <v>16</v>
      </c>
      <c r="H47" s="8">
        <v>1.75</v>
      </c>
      <c r="I47" s="12">
        <v>0</v>
      </c>
    </row>
    <row r="48" spans="2:9" ht="15" customHeight="1" x14ac:dyDescent="0.2">
      <c r="B48" t="s">
        <v>101</v>
      </c>
      <c r="C48" s="12">
        <v>56</v>
      </c>
      <c r="D48" s="8">
        <v>3.13</v>
      </c>
      <c r="E48" s="12">
        <v>43</v>
      </c>
      <c r="F48" s="8">
        <v>5.05</v>
      </c>
      <c r="G48" s="12">
        <v>13</v>
      </c>
      <c r="H48" s="8">
        <v>1.43</v>
      </c>
      <c r="I48" s="12">
        <v>0</v>
      </c>
    </row>
    <row r="49" spans="2:9" ht="15" customHeight="1" x14ac:dyDescent="0.2">
      <c r="B49" t="s">
        <v>105</v>
      </c>
      <c r="C49" s="12">
        <v>53</v>
      </c>
      <c r="D49" s="8">
        <v>2.96</v>
      </c>
      <c r="E49" s="12">
        <v>51</v>
      </c>
      <c r="F49" s="8">
        <v>5.99</v>
      </c>
      <c r="G49" s="12">
        <v>2</v>
      </c>
      <c r="H49" s="8">
        <v>0.22</v>
      </c>
      <c r="I49" s="12">
        <v>0</v>
      </c>
    </row>
    <row r="50" spans="2:9" ht="15" customHeight="1" x14ac:dyDescent="0.2">
      <c r="B50" t="s">
        <v>91</v>
      </c>
      <c r="C50" s="12">
        <v>51</v>
      </c>
      <c r="D50" s="8">
        <v>2.85</v>
      </c>
      <c r="E50" s="12">
        <v>11</v>
      </c>
      <c r="F50" s="8">
        <v>1.29</v>
      </c>
      <c r="G50" s="12">
        <v>40</v>
      </c>
      <c r="H50" s="8">
        <v>4.3899999999999997</v>
      </c>
      <c r="I50" s="12">
        <v>0</v>
      </c>
    </row>
    <row r="51" spans="2:9" ht="15" customHeight="1" x14ac:dyDescent="0.2">
      <c r="B51" t="s">
        <v>103</v>
      </c>
      <c r="C51" s="12">
        <v>51</v>
      </c>
      <c r="D51" s="8">
        <v>2.85</v>
      </c>
      <c r="E51" s="12">
        <v>48</v>
      </c>
      <c r="F51" s="8">
        <v>5.63</v>
      </c>
      <c r="G51" s="12">
        <v>3</v>
      </c>
      <c r="H51" s="8">
        <v>0.33</v>
      </c>
      <c r="I51" s="12">
        <v>0</v>
      </c>
    </row>
    <row r="52" spans="2:9" ht="15" customHeight="1" x14ac:dyDescent="0.2">
      <c r="B52" t="s">
        <v>102</v>
      </c>
      <c r="C52" s="12">
        <v>50</v>
      </c>
      <c r="D52" s="8">
        <v>2.79</v>
      </c>
      <c r="E52" s="12">
        <v>45</v>
      </c>
      <c r="F52" s="8">
        <v>5.28</v>
      </c>
      <c r="G52" s="12">
        <v>5</v>
      </c>
      <c r="H52" s="8">
        <v>0.55000000000000004</v>
      </c>
      <c r="I52" s="12">
        <v>0</v>
      </c>
    </row>
    <row r="53" spans="2:9" ht="15" customHeight="1" x14ac:dyDescent="0.2">
      <c r="B53" t="s">
        <v>92</v>
      </c>
      <c r="C53" s="12">
        <v>41</v>
      </c>
      <c r="D53" s="8">
        <v>2.29</v>
      </c>
      <c r="E53" s="12">
        <v>5</v>
      </c>
      <c r="F53" s="8">
        <v>0.59</v>
      </c>
      <c r="G53" s="12">
        <v>36</v>
      </c>
      <c r="H53" s="8">
        <v>3.95</v>
      </c>
      <c r="I53" s="12">
        <v>0</v>
      </c>
    </row>
    <row r="54" spans="2:9" ht="15" customHeight="1" x14ac:dyDescent="0.2">
      <c r="B54" t="s">
        <v>90</v>
      </c>
      <c r="C54" s="12">
        <v>39</v>
      </c>
      <c r="D54" s="8">
        <v>2.1800000000000002</v>
      </c>
      <c r="E54" s="12">
        <v>19</v>
      </c>
      <c r="F54" s="8">
        <v>2.23</v>
      </c>
      <c r="G54" s="12">
        <v>20</v>
      </c>
      <c r="H54" s="8">
        <v>2.19</v>
      </c>
      <c r="I54" s="12">
        <v>0</v>
      </c>
    </row>
    <row r="55" spans="2:9" ht="15" customHeight="1" x14ac:dyDescent="0.2">
      <c r="B55" t="s">
        <v>97</v>
      </c>
      <c r="C55" s="12">
        <v>39</v>
      </c>
      <c r="D55" s="8">
        <v>2.1800000000000002</v>
      </c>
      <c r="E55" s="12">
        <v>28</v>
      </c>
      <c r="F55" s="8">
        <v>3.29</v>
      </c>
      <c r="G55" s="12">
        <v>11</v>
      </c>
      <c r="H55" s="8">
        <v>1.21</v>
      </c>
      <c r="I55" s="12">
        <v>0</v>
      </c>
    </row>
    <row r="56" spans="2:9" ht="15" customHeight="1" x14ac:dyDescent="0.2">
      <c r="B56" t="s">
        <v>100</v>
      </c>
      <c r="C56" s="12">
        <v>39</v>
      </c>
      <c r="D56" s="8">
        <v>2.1800000000000002</v>
      </c>
      <c r="E56" s="12">
        <v>31</v>
      </c>
      <c r="F56" s="8">
        <v>3.64</v>
      </c>
      <c r="G56" s="12">
        <v>8</v>
      </c>
      <c r="H56" s="8">
        <v>0.88</v>
      </c>
      <c r="I56" s="12">
        <v>0</v>
      </c>
    </row>
    <row r="57" spans="2:9" ht="15" customHeight="1" x14ac:dyDescent="0.2">
      <c r="B57" t="s">
        <v>94</v>
      </c>
      <c r="C57" s="12">
        <v>38</v>
      </c>
      <c r="D57" s="8">
        <v>2.12</v>
      </c>
      <c r="E57" s="12">
        <v>16</v>
      </c>
      <c r="F57" s="8">
        <v>1.88</v>
      </c>
      <c r="G57" s="12">
        <v>22</v>
      </c>
      <c r="H57" s="8">
        <v>2.41</v>
      </c>
      <c r="I57" s="12">
        <v>0</v>
      </c>
    </row>
    <row r="58" spans="2:9" ht="15" customHeight="1" x14ac:dyDescent="0.2">
      <c r="B58" t="s">
        <v>108</v>
      </c>
      <c r="C58" s="12">
        <v>38</v>
      </c>
      <c r="D58" s="8">
        <v>2.12</v>
      </c>
      <c r="E58" s="12">
        <v>38</v>
      </c>
      <c r="F58" s="8">
        <v>4.46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89</v>
      </c>
      <c r="C59" s="12">
        <v>36</v>
      </c>
      <c r="D59" s="8">
        <v>2.0099999999999998</v>
      </c>
      <c r="E59" s="12">
        <v>2</v>
      </c>
      <c r="F59" s="8">
        <v>0.23</v>
      </c>
      <c r="G59" s="12">
        <v>34</v>
      </c>
      <c r="H59" s="8">
        <v>3.73</v>
      </c>
      <c r="I59" s="12">
        <v>0</v>
      </c>
    </row>
    <row r="60" spans="2:9" ht="15" customHeight="1" x14ac:dyDescent="0.2">
      <c r="B60" t="s">
        <v>104</v>
      </c>
      <c r="C60" s="12">
        <v>36</v>
      </c>
      <c r="D60" s="8">
        <v>2.0099999999999998</v>
      </c>
      <c r="E60" s="12">
        <v>33</v>
      </c>
      <c r="F60" s="8">
        <v>3.87</v>
      </c>
      <c r="G60" s="12">
        <v>3</v>
      </c>
      <c r="H60" s="8">
        <v>0.33</v>
      </c>
      <c r="I60" s="12">
        <v>0</v>
      </c>
    </row>
    <row r="61" spans="2:9" ht="15" customHeight="1" x14ac:dyDescent="0.2">
      <c r="B61" t="s">
        <v>109</v>
      </c>
      <c r="C61" s="12">
        <v>31</v>
      </c>
      <c r="D61" s="8">
        <v>1.73</v>
      </c>
      <c r="E61" s="12">
        <v>3</v>
      </c>
      <c r="F61" s="8">
        <v>0.35</v>
      </c>
      <c r="G61" s="12">
        <v>28</v>
      </c>
      <c r="H61" s="8">
        <v>3.07</v>
      </c>
      <c r="I61" s="12">
        <v>0</v>
      </c>
    </row>
    <row r="62" spans="2:9" ht="15" customHeight="1" x14ac:dyDescent="0.2">
      <c r="B62" t="s">
        <v>95</v>
      </c>
      <c r="C62" s="12">
        <v>26</v>
      </c>
      <c r="D62" s="8">
        <v>1.45</v>
      </c>
      <c r="E62" s="12">
        <v>11</v>
      </c>
      <c r="F62" s="8">
        <v>1.29</v>
      </c>
      <c r="G62" s="12">
        <v>15</v>
      </c>
      <c r="H62" s="8">
        <v>1.64</v>
      </c>
      <c r="I62" s="12">
        <v>0</v>
      </c>
    </row>
    <row r="63" spans="2:9" ht="15" customHeight="1" x14ac:dyDescent="0.2">
      <c r="B63" t="s">
        <v>112</v>
      </c>
      <c r="C63" s="12">
        <v>25</v>
      </c>
      <c r="D63" s="8">
        <v>1.4</v>
      </c>
      <c r="E63" s="12">
        <v>0</v>
      </c>
      <c r="F63" s="8">
        <v>0</v>
      </c>
      <c r="G63" s="12">
        <v>25</v>
      </c>
      <c r="H63" s="8">
        <v>2.74</v>
      </c>
      <c r="I63" s="12">
        <v>0</v>
      </c>
    </row>
    <row r="64" spans="2:9" ht="15" customHeight="1" x14ac:dyDescent="0.2">
      <c r="B64" t="s">
        <v>98</v>
      </c>
      <c r="C64" s="12">
        <v>25</v>
      </c>
      <c r="D64" s="8">
        <v>1.4</v>
      </c>
      <c r="E64" s="12">
        <v>9</v>
      </c>
      <c r="F64" s="8">
        <v>1.06</v>
      </c>
      <c r="G64" s="12">
        <v>16</v>
      </c>
      <c r="H64" s="8">
        <v>1.75</v>
      </c>
      <c r="I64" s="12">
        <v>0</v>
      </c>
    </row>
    <row r="65" spans="2:9" ht="15" customHeight="1" x14ac:dyDescent="0.2">
      <c r="B65" t="s">
        <v>99</v>
      </c>
      <c r="C65" s="12">
        <v>24</v>
      </c>
      <c r="D65" s="8">
        <v>1.34</v>
      </c>
      <c r="E65" s="12">
        <v>7</v>
      </c>
      <c r="F65" s="8">
        <v>0.82</v>
      </c>
      <c r="G65" s="12">
        <v>16</v>
      </c>
      <c r="H65" s="8">
        <v>1.75</v>
      </c>
      <c r="I65" s="12">
        <v>0</v>
      </c>
    </row>
    <row r="66" spans="2:9" ht="15" customHeight="1" x14ac:dyDescent="0.2">
      <c r="B66" t="s">
        <v>113</v>
      </c>
      <c r="C66" s="12">
        <v>23</v>
      </c>
      <c r="D66" s="8">
        <v>1.28</v>
      </c>
      <c r="E66" s="12">
        <v>11</v>
      </c>
      <c r="F66" s="8">
        <v>1.29</v>
      </c>
      <c r="G66" s="12">
        <v>12</v>
      </c>
      <c r="H66" s="8">
        <v>1.32</v>
      </c>
      <c r="I66" s="12">
        <v>0</v>
      </c>
    </row>
    <row r="68" spans="2:9" ht="15" customHeight="1" x14ac:dyDescent="0.2">
      <c r="B68" t="s">
        <v>166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46BFF-9A15-4078-A98E-D3C0D7A770B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169</v>
      </c>
    </row>
    <row r="4" spans="2:9" ht="33" customHeight="1" x14ac:dyDescent="0.2">
      <c r="B4" t="s">
        <v>162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162</v>
      </c>
      <c r="D6" s="8">
        <v>15.18</v>
      </c>
      <c r="E6" s="12">
        <v>85</v>
      </c>
      <c r="F6" s="8">
        <v>12.96</v>
      </c>
      <c r="G6" s="12">
        <v>77</v>
      </c>
      <c r="H6" s="8">
        <v>20.53</v>
      </c>
      <c r="I6" s="12">
        <v>0</v>
      </c>
    </row>
    <row r="7" spans="2:9" ht="15" customHeight="1" x14ac:dyDescent="0.2">
      <c r="B7" t="s">
        <v>20</v>
      </c>
      <c r="C7" s="12">
        <v>98</v>
      </c>
      <c r="D7" s="8">
        <v>9.18</v>
      </c>
      <c r="E7" s="12">
        <v>48</v>
      </c>
      <c r="F7" s="8">
        <v>7.32</v>
      </c>
      <c r="G7" s="12">
        <v>50</v>
      </c>
      <c r="H7" s="8">
        <v>13.33</v>
      </c>
      <c r="I7" s="12">
        <v>0</v>
      </c>
    </row>
    <row r="8" spans="2:9" ht="15" customHeight="1" x14ac:dyDescent="0.2">
      <c r="B8" t="s">
        <v>21</v>
      </c>
      <c r="C8" s="12">
        <v>2</v>
      </c>
      <c r="D8" s="8">
        <v>0.19</v>
      </c>
      <c r="E8" s="12">
        <v>0</v>
      </c>
      <c r="F8" s="8">
        <v>0</v>
      </c>
      <c r="G8" s="12">
        <v>1</v>
      </c>
      <c r="H8" s="8">
        <v>0.27</v>
      </c>
      <c r="I8" s="12">
        <v>0</v>
      </c>
    </row>
    <row r="9" spans="2:9" ht="15" customHeight="1" x14ac:dyDescent="0.2">
      <c r="B9" t="s">
        <v>22</v>
      </c>
      <c r="C9" s="12">
        <v>9</v>
      </c>
      <c r="D9" s="8">
        <v>0.84</v>
      </c>
      <c r="E9" s="12">
        <v>0</v>
      </c>
      <c r="F9" s="8">
        <v>0</v>
      </c>
      <c r="G9" s="12">
        <v>9</v>
      </c>
      <c r="H9" s="8">
        <v>2.4</v>
      </c>
      <c r="I9" s="12">
        <v>0</v>
      </c>
    </row>
    <row r="10" spans="2:9" ht="15" customHeight="1" x14ac:dyDescent="0.2">
      <c r="B10" t="s">
        <v>23</v>
      </c>
      <c r="C10" s="12">
        <v>4</v>
      </c>
      <c r="D10" s="8">
        <v>0.37</v>
      </c>
      <c r="E10" s="12">
        <v>0</v>
      </c>
      <c r="F10" s="8">
        <v>0</v>
      </c>
      <c r="G10" s="12">
        <v>3</v>
      </c>
      <c r="H10" s="8">
        <v>0.8</v>
      </c>
      <c r="I10" s="12">
        <v>0</v>
      </c>
    </row>
    <row r="11" spans="2:9" ht="15" customHeight="1" x14ac:dyDescent="0.2">
      <c r="B11" t="s">
        <v>24</v>
      </c>
      <c r="C11" s="12">
        <v>268</v>
      </c>
      <c r="D11" s="8">
        <v>25.12</v>
      </c>
      <c r="E11" s="12">
        <v>154</v>
      </c>
      <c r="F11" s="8">
        <v>23.48</v>
      </c>
      <c r="G11" s="12">
        <v>114</v>
      </c>
      <c r="H11" s="8">
        <v>30.4</v>
      </c>
      <c r="I11" s="12">
        <v>0</v>
      </c>
    </row>
    <row r="12" spans="2:9" ht="15" customHeight="1" x14ac:dyDescent="0.2">
      <c r="B12" t="s">
        <v>25</v>
      </c>
      <c r="C12" s="12">
        <v>9</v>
      </c>
      <c r="D12" s="8">
        <v>0.84</v>
      </c>
      <c r="E12" s="12">
        <v>2</v>
      </c>
      <c r="F12" s="8">
        <v>0.3</v>
      </c>
      <c r="G12" s="12">
        <v>7</v>
      </c>
      <c r="H12" s="8">
        <v>1.87</v>
      </c>
      <c r="I12" s="12">
        <v>0</v>
      </c>
    </row>
    <row r="13" spans="2:9" ht="15" customHeight="1" x14ac:dyDescent="0.2">
      <c r="B13" t="s">
        <v>26</v>
      </c>
      <c r="C13" s="12">
        <v>63</v>
      </c>
      <c r="D13" s="8">
        <v>5.9</v>
      </c>
      <c r="E13" s="12">
        <v>28</v>
      </c>
      <c r="F13" s="8">
        <v>4.2699999999999996</v>
      </c>
      <c r="G13" s="12">
        <v>35</v>
      </c>
      <c r="H13" s="8">
        <v>9.33</v>
      </c>
      <c r="I13" s="12">
        <v>0</v>
      </c>
    </row>
    <row r="14" spans="2:9" ht="15" customHeight="1" x14ac:dyDescent="0.2">
      <c r="B14" t="s">
        <v>27</v>
      </c>
      <c r="C14" s="12">
        <v>56</v>
      </c>
      <c r="D14" s="8">
        <v>5.25</v>
      </c>
      <c r="E14" s="12">
        <v>34</v>
      </c>
      <c r="F14" s="8">
        <v>5.18</v>
      </c>
      <c r="G14" s="12">
        <v>20</v>
      </c>
      <c r="H14" s="8">
        <v>5.33</v>
      </c>
      <c r="I14" s="12">
        <v>0</v>
      </c>
    </row>
    <row r="15" spans="2:9" ht="15" customHeight="1" x14ac:dyDescent="0.2">
      <c r="B15" t="s">
        <v>28</v>
      </c>
      <c r="C15" s="12">
        <v>151</v>
      </c>
      <c r="D15" s="8">
        <v>14.15</v>
      </c>
      <c r="E15" s="12">
        <v>136</v>
      </c>
      <c r="F15" s="8">
        <v>20.73</v>
      </c>
      <c r="G15" s="12">
        <v>15</v>
      </c>
      <c r="H15" s="8">
        <v>4</v>
      </c>
      <c r="I15" s="12">
        <v>0</v>
      </c>
    </row>
    <row r="16" spans="2:9" ht="15" customHeight="1" x14ac:dyDescent="0.2">
      <c r="B16" t="s">
        <v>29</v>
      </c>
      <c r="C16" s="12">
        <v>133</v>
      </c>
      <c r="D16" s="8">
        <v>12.46</v>
      </c>
      <c r="E16" s="12">
        <v>111</v>
      </c>
      <c r="F16" s="8">
        <v>16.920000000000002</v>
      </c>
      <c r="G16" s="12">
        <v>21</v>
      </c>
      <c r="H16" s="8">
        <v>5.6</v>
      </c>
      <c r="I16" s="12">
        <v>0</v>
      </c>
    </row>
    <row r="17" spans="2:9" ht="15" customHeight="1" x14ac:dyDescent="0.2">
      <c r="B17" t="s">
        <v>30</v>
      </c>
      <c r="C17" s="12">
        <v>48</v>
      </c>
      <c r="D17" s="8">
        <v>4.5</v>
      </c>
      <c r="E17" s="12">
        <v>29</v>
      </c>
      <c r="F17" s="8">
        <v>4.42</v>
      </c>
      <c r="G17" s="12">
        <v>4</v>
      </c>
      <c r="H17" s="8">
        <v>1.07</v>
      </c>
      <c r="I17" s="12">
        <v>0</v>
      </c>
    </row>
    <row r="18" spans="2:9" ht="15" customHeight="1" x14ac:dyDescent="0.2">
      <c r="B18" t="s">
        <v>31</v>
      </c>
      <c r="C18" s="12">
        <v>40</v>
      </c>
      <c r="D18" s="8">
        <v>3.75</v>
      </c>
      <c r="E18" s="12">
        <v>25</v>
      </c>
      <c r="F18" s="8">
        <v>3.81</v>
      </c>
      <c r="G18" s="12">
        <v>6</v>
      </c>
      <c r="H18" s="8">
        <v>1.6</v>
      </c>
      <c r="I18" s="12">
        <v>0</v>
      </c>
    </row>
    <row r="19" spans="2:9" ht="15" customHeight="1" x14ac:dyDescent="0.2">
      <c r="B19" t="s">
        <v>32</v>
      </c>
      <c r="C19" s="12">
        <v>24</v>
      </c>
      <c r="D19" s="8">
        <v>2.25</v>
      </c>
      <c r="E19" s="12">
        <v>4</v>
      </c>
      <c r="F19" s="8">
        <v>0.61</v>
      </c>
      <c r="G19" s="12">
        <v>13</v>
      </c>
      <c r="H19" s="8">
        <v>3.47</v>
      </c>
      <c r="I19" s="12">
        <v>0</v>
      </c>
    </row>
    <row r="20" spans="2:9" ht="15" customHeight="1" x14ac:dyDescent="0.2">
      <c r="B20" s="9" t="s">
        <v>163</v>
      </c>
      <c r="C20" s="12">
        <f>SUM(LTBL_18204[総数／事業所数])</f>
        <v>1067</v>
      </c>
      <c r="E20" s="12">
        <f>SUBTOTAL(109,LTBL_18204[個人／事業所数])</f>
        <v>656</v>
      </c>
      <c r="G20" s="12">
        <f>SUBTOTAL(109,LTBL_18204[法人／事業所数])</f>
        <v>375</v>
      </c>
      <c r="I20" s="12">
        <f>SUBTOTAL(109,LTBL_18204[法人以外の団体／事業所数])</f>
        <v>0</v>
      </c>
    </row>
    <row r="21" spans="2:9" ht="15" customHeight="1" x14ac:dyDescent="0.2">
      <c r="E21" s="11">
        <f>LTBL_18204[[#Totals],[個人／事業所数]]/LTBL_18204[[#Totals],[総数／事業所数]]</f>
        <v>0.61480787253983127</v>
      </c>
      <c r="G21" s="11">
        <f>LTBL_18204[[#Totals],[法人／事業所数]]/LTBL_18204[[#Totals],[総数／事業所数]]</f>
        <v>0.35145267104029992</v>
      </c>
      <c r="I21" s="11">
        <f>LTBL_18204[[#Totals],[法人以外の団体／事業所数]]/LTBL_18204[[#Totals],[総数／事業所数]]</f>
        <v>0</v>
      </c>
    </row>
    <row r="23" spans="2:9" ht="33" customHeight="1" x14ac:dyDescent="0.2">
      <c r="B23" t="s">
        <v>164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56</v>
      </c>
      <c r="C24" s="12">
        <v>109</v>
      </c>
      <c r="D24" s="8">
        <v>10.220000000000001</v>
      </c>
      <c r="E24" s="12">
        <v>102</v>
      </c>
      <c r="F24" s="8">
        <v>15.55</v>
      </c>
      <c r="G24" s="12">
        <v>7</v>
      </c>
      <c r="H24" s="8">
        <v>1.87</v>
      </c>
      <c r="I24" s="12">
        <v>0</v>
      </c>
    </row>
    <row r="25" spans="2:9" ht="15" customHeight="1" x14ac:dyDescent="0.2">
      <c r="B25" t="s">
        <v>57</v>
      </c>
      <c r="C25" s="12">
        <v>100</v>
      </c>
      <c r="D25" s="8">
        <v>9.3699999999999992</v>
      </c>
      <c r="E25" s="12">
        <v>88</v>
      </c>
      <c r="F25" s="8">
        <v>13.41</v>
      </c>
      <c r="G25" s="12">
        <v>12</v>
      </c>
      <c r="H25" s="8">
        <v>3.2</v>
      </c>
      <c r="I25" s="12">
        <v>0</v>
      </c>
    </row>
    <row r="26" spans="2:9" ht="15" customHeight="1" x14ac:dyDescent="0.2">
      <c r="B26" t="s">
        <v>51</v>
      </c>
      <c r="C26" s="12">
        <v>85</v>
      </c>
      <c r="D26" s="8">
        <v>7.97</v>
      </c>
      <c r="E26" s="12">
        <v>58</v>
      </c>
      <c r="F26" s="8">
        <v>8.84</v>
      </c>
      <c r="G26" s="12">
        <v>27</v>
      </c>
      <c r="H26" s="8">
        <v>7.2</v>
      </c>
      <c r="I26" s="12">
        <v>0</v>
      </c>
    </row>
    <row r="27" spans="2:9" ht="15" customHeight="1" x14ac:dyDescent="0.2">
      <c r="B27" t="s">
        <v>41</v>
      </c>
      <c r="C27" s="12">
        <v>75</v>
      </c>
      <c r="D27" s="8">
        <v>7.03</v>
      </c>
      <c r="E27" s="12">
        <v>32</v>
      </c>
      <c r="F27" s="8">
        <v>4.88</v>
      </c>
      <c r="G27" s="12">
        <v>43</v>
      </c>
      <c r="H27" s="8">
        <v>11.47</v>
      </c>
      <c r="I27" s="12">
        <v>0</v>
      </c>
    </row>
    <row r="28" spans="2:9" ht="15" customHeight="1" x14ac:dyDescent="0.2">
      <c r="B28" t="s">
        <v>49</v>
      </c>
      <c r="C28" s="12">
        <v>74</v>
      </c>
      <c r="D28" s="8">
        <v>6.94</v>
      </c>
      <c r="E28" s="12">
        <v>50</v>
      </c>
      <c r="F28" s="8">
        <v>7.62</v>
      </c>
      <c r="G28" s="12">
        <v>24</v>
      </c>
      <c r="H28" s="8">
        <v>6.4</v>
      </c>
      <c r="I28" s="12">
        <v>0</v>
      </c>
    </row>
    <row r="29" spans="2:9" ht="15" customHeight="1" x14ac:dyDescent="0.2">
      <c r="B29" t="s">
        <v>58</v>
      </c>
      <c r="C29" s="12">
        <v>48</v>
      </c>
      <c r="D29" s="8">
        <v>4.5</v>
      </c>
      <c r="E29" s="12">
        <v>29</v>
      </c>
      <c r="F29" s="8">
        <v>4.42</v>
      </c>
      <c r="G29" s="12">
        <v>4</v>
      </c>
      <c r="H29" s="8">
        <v>1.07</v>
      </c>
      <c r="I29" s="12">
        <v>0</v>
      </c>
    </row>
    <row r="30" spans="2:9" ht="15" customHeight="1" x14ac:dyDescent="0.2">
      <c r="B30" t="s">
        <v>52</v>
      </c>
      <c r="C30" s="12">
        <v>46</v>
      </c>
      <c r="D30" s="8">
        <v>4.3099999999999996</v>
      </c>
      <c r="E30" s="12">
        <v>22</v>
      </c>
      <c r="F30" s="8">
        <v>3.35</v>
      </c>
      <c r="G30" s="12">
        <v>24</v>
      </c>
      <c r="H30" s="8">
        <v>6.4</v>
      </c>
      <c r="I30" s="12">
        <v>0</v>
      </c>
    </row>
    <row r="31" spans="2:9" ht="15" customHeight="1" x14ac:dyDescent="0.2">
      <c r="B31" t="s">
        <v>43</v>
      </c>
      <c r="C31" s="12">
        <v>45</v>
      </c>
      <c r="D31" s="8">
        <v>4.22</v>
      </c>
      <c r="E31" s="12">
        <v>23</v>
      </c>
      <c r="F31" s="8">
        <v>3.51</v>
      </c>
      <c r="G31" s="12">
        <v>22</v>
      </c>
      <c r="H31" s="8">
        <v>5.87</v>
      </c>
      <c r="I31" s="12">
        <v>0</v>
      </c>
    </row>
    <row r="32" spans="2:9" ht="15" customHeight="1" x14ac:dyDescent="0.2">
      <c r="B32" t="s">
        <v>42</v>
      </c>
      <c r="C32" s="12">
        <v>42</v>
      </c>
      <c r="D32" s="8">
        <v>3.94</v>
      </c>
      <c r="E32" s="12">
        <v>30</v>
      </c>
      <c r="F32" s="8">
        <v>4.57</v>
      </c>
      <c r="G32" s="12">
        <v>12</v>
      </c>
      <c r="H32" s="8">
        <v>3.2</v>
      </c>
      <c r="I32" s="12">
        <v>0</v>
      </c>
    </row>
    <row r="33" spans="2:9" ht="15" customHeight="1" x14ac:dyDescent="0.2">
      <c r="B33" t="s">
        <v>55</v>
      </c>
      <c r="C33" s="12">
        <v>33</v>
      </c>
      <c r="D33" s="8">
        <v>3.09</v>
      </c>
      <c r="E33" s="12">
        <v>29</v>
      </c>
      <c r="F33" s="8">
        <v>4.42</v>
      </c>
      <c r="G33" s="12">
        <v>4</v>
      </c>
      <c r="H33" s="8">
        <v>1.07</v>
      </c>
      <c r="I33" s="12">
        <v>0</v>
      </c>
    </row>
    <row r="34" spans="2:9" ht="15" customHeight="1" x14ac:dyDescent="0.2">
      <c r="B34" t="s">
        <v>53</v>
      </c>
      <c r="C34" s="12">
        <v>30</v>
      </c>
      <c r="D34" s="8">
        <v>2.81</v>
      </c>
      <c r="E34" s="12">
        <v>23</v>
      </c>
      <c r="F34" s="8">
        <v>3.51</v>
      </c>
      <c r="G34" s="12">
        <v>7</v>
      </c>
      <c r="H34" s="8">
        <v>1.87</v>
      </c>
      <c r="I34" s="12">
        <v>0</v>
      </c>
    </row>
    <row r="35" spans="2:9" ht="15" customHeight="1" x14ac:dyDescent="0.2">
      <c r="B35" t="s">
        <v>59</v>
      </c>
      <c r="C35" s="12">
        <v>27</v>
      </c>
      <c r="D35" s="8">
        <v>2.5299999999999998</v>
      </c>
      <c r="E35" s="12">
        <v>25</v>
      </c>
      <c r="F35" s="8">
        <v>3.81</v>
      </c>
      <c r="G35" s="12">
        <v>2</v>
      </c>
      <c r="H35" s="8">
        <v>0.53</v>
      </c>
      <c r="I35" s="12">
        <v>0</v>
      </c>
    </row>
    <row r="36" spans="2:9" ht="15" customHeight="1" x14ac:dyDescent="0.2">
      <c r="B36" t="s">
        <v>50</v>
      </c>
      <c r="C36" s="12">
        <v>26</v>
      </c>
      <c r="D36" s="8">
        <v>2.44</v>
      </c>
      <c r="E36" s="12">
        <v>16</v>
      </c>
      <c r="F36" s="8">
        <v>2.44</v>
      </c>
      <c r="G36" s="12">
        <v>10</v>
      </c>
      <c r="H36" s="8">
        <v>2.67</v>
      </c>
      <c r="I36" s="12">
        <v>0</v>
      </c>
    </row>
    <row r="37" spans="2:9" ht="15" customHeight="1" x14ac:dyDescent="0.2">
      <c r="B37" t="s">
        <v>48</v>
      </c>
      <c r="C37" s="12">
        <v>23</v>
      </c>
      <c r="D37" s="8">
        <v>2.16</v>
      </c>
      <c r="E37" s="12">
        <v>13</v>
      </c>
      <c r="F37" s="8">
        <v>1.98</v>
      </c>
      <c r="G37" s="12">
        <v>10</v>
      </c>
      <c r="H37" s="8">
        <v>2.67</v>
      </c>
      <c r="I37" s="12">
        <v>0</v>
      </c>
    </row>
    <row r="38" spans="2:9" ht="15" customHeight="1" x14ac:dyDescent="0.2">
      <c r="B38" t="s">
        <v>64</v>
      </c>
      <c r="C38" s="12">
        <v>21</v>
      </c>
      <c r="D38" s="8">
        <v>1.97</v>
      </c>
      <c r="E38" s="12">
        <v>9</v>
      </c>
      <c r="F38" s="8">
        <v>1.37</v>
      </c>
      <c r="G38" s="12">
        <v>12</v>
      </c>
      <c r="H38" s="8">
        <v>3.2</v>
      </c>
      <c r="I38" s="12">
        <v>0</v>
      </c>
    </row>
    <row r="39" spans="2:9" ht="15" customHeight="1" x14ac:dyDescent="0.2">
      <c r="B39" t="s">
        <v>54</v>
      </c>
      <c r="C39" s="12">
        <v>21</v>
      </c>
      <c r="D39" s="8">
        <v>1.97</v>
      </c>
      <c r="E39" s="12">
        <v>11</v>
      </c>
      <c r="F39" s="8">
        <v>1.68</v>
      </c>
      <c r="G39" s="12">
        <v>8</v>
      </c>
      <c r="H39" s="8">
        <v>2.13</v>
      </c>
      <c r="I39" s="12">
        <v>0</v>
      </c>
    </row>
    <row r="40" spans="2:9" ht="15" customHeight="1" x14ac:dyDescent="0.2">
      <c r="B40" t="s">
        <v>47</v>
      </c>
      <c r="C40" s="12">
        <v>18</v>
      </c>
      <c r="D40" s="8">
        <v>1.69</v>
      </c>
      <c r="E40" s="12">
        <v>4</v>
      </c>
      <c r="F40" s="8">
        <v>0.61</v>
      </c>
      <c r="G40" s="12">
        <v>14</v>
      </c>
      <c r="H40" s="8">
        <v>3.73</v>
      </c>
      <c r="I40" s="12">
        <v>0</v>
      </c>
    </row>
    <row r="41" spans="2:9" ht="15" customHeight="1" x14ac:dyDescent="0.2">
      <c r="B41" t="s">
        <v>69</v>
      </c>
      <c r="C41" s="12">
        <v>18</v>
      </c>
      <c r="D41" s="8">
        <v>1.69</v>
      </c>
      <c r="E41" s="12">
        <v>14</v>
      </c>
      <c r="F41" s="8">
        <v>2.13</v>
      </c>
      <c r="G41" s="12">
        <v>4</v>
      </c>
      <c r="H41" s="8">
        <v>1.07</v>
      </c>
      <c r="I41" s="12">
        <v>0</v>
      </c>
    </row>
    <row r="42" spans="2:9" ht="15" customHeight="1" x14ac:dyDescent="0.2">
      <c r="B42" t="s">
        <v>67</v>
      </c>
      <c r="C42" s="12">
        <v>15</v>
      </c>
      <c r="D42" s="8">
        <v>1.41</v>
      </c>
      <c r="E42" s="12">
        <v>7</v>
      </c>
      <c r="F42" s="8">
        <v>1.07</v>
      </c>
      <c r="G42" s="12">
        <v>8</v>
      </c>
      <c r="H42" s="8">
        <v>2.13</v>
      </c>
      <c r="I42" s="12">
        <v>0</v>
      </c>
    </row>
    <row r="43" spans="2:9" ht="15" customHeight="1" x14ac:dyDescent="0.2">
      <c r="B43" t="s">
        <v>68</v>
      </c>
      <c r="C43" s="12">
        <v>15</v>
      </c>
      <c r="D43" s="8">
        <v>1.41</v>
      </c>
      <c r="E43" s="12">
        <v>9</v>
      </c>
      <c r="F43" s="8">
        <v>1.37</v>
      </c>
      <c r="G43" s="12">
        <v>5</v>
      </c>
      <c r="H43" s="8">
        <v>1.33</v>
      </c>
      <c r="I43" s="12">
        <v>0</v>
      </c>
    </row>
    <row r="46" spans="2:9" ht="33" customHeight="1" x14ac:dyDescent="0.2">
      <c r="B46" t="s">
        <v>165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106</v>
      </c>
      <c r="C47" s="12">
        <v>54</v>
      </c>
      <c r="D47" s="8">
        <v>5.0599999999999996</v>
      </c>
      <c r="E47" s="12">
        <v>50</v>
      </c>
      <c r="F47" s="8">
        <v>7.62</v>
      </c>
      <c r="G47" s="12">
        <v>4</v>
      </c>
      <c r="H47" s="8">
        <v>1.07</v>
      </c>
      <c r="I47" s="12">
        <v>0</v>
      </c>
    </row>
    <row r="48" spans="2:9" ht="15" customHeight="1" x14ac:dyDescent="0.2">
      <c r="B48" t="s">
        <v>103</v>
      </c>
      <c r="C48" s="12">
        <v>32</v>
      </c>
      <c r="D48" s="8">
        <v>3</v>
      </c>
      <c r="E48" s="12">
        <v>32</v>
      </c>
      <c r="F48" s="8">
        <v>4.88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100</v>
      </c>
      <c r="C49" s="12">
        <v>30</v>
      </c>
      <c r="D49" s="8">
        <v>2.81</v>
      </c>
      <c r="E49" s="12">
        <v>27</v>
      </c>
      <c r="F49" s="8">
        <v>4.12</v>
      </c>
      <c r="G49" s="12">
        <v>3</v>
      </c>
      <c r="H49" s="8">
        <v>0.8</v>
      </c>
      <c r="I49" s="12">
        <v>0</v>
      </c>
    </row>
    <row r="50" spans="2:9" ht="15" customHeight="1" x14ac:dyDescent="0.2">
      <c r="B50" t="s">
        <v>105</v>
      </c>
      <c r="C50" s="12">
        <v>28</v>
      </c>
      <c r="D50" s="8">
        <v>2.62</v>
      </c>
      <c r="E50" s="12">
        <v>27</v>
      </c>
      <c r="F50" s="8">
        <v>4.12</v>
      </c>
      <c r="G50" s="12">
        <v>1</v>
      </c>
      <c r="H50" s="8">
        <v>0.27</v>
      </c>
      <c r="I50" s="12">
        <v>0</v>
      </c>
    </row>
    <row r="51" spans="2:9" ht="15" customHeight="1" x14ac:dyDescent="0.2">
      <c r="B51" t="s">
        <v>89</v>
      </c>
      <c r="C51" s="12">
        <v>27</v>
      </c>
      <c r="D51" s="8">
        <v>2.5299999999999998</v>
      </c>
      <c r="E51" s="12">
        <v>5</v>
      </c>
      <c r="F51" s="8">
        <v>0.76</v>
      </c>
      <c r="G51" s="12">
        <v>22</v>
      </c>
      <c r="H51" s="8">
        <v>5.87</v>
      </c>
      <c r="I51" s="12">
        <v>0</v>
      </c>
    </row>
    <row r="52" spans="2:9" ht="15" customHeight="1" x14ac:dyDescent="0.2">
      <c r="B52" t="s">
        <v>90</v>
      </c>
      <c r="C52" s="12">
        <v>25</v>
      </c>
      <c r="D52" s="8">
        <v>2.34</v>
      </c>
      <c r="E52" s="12">
        <v>18</v>
      </c>
      <c r="F52" s="8">
        <v>2.74</v>
      </c>
      <c r="G52" s="12">
        <v>7</v>
      </c>
      <c r="H52" s="8">
        <v>1.87</v>
      </c>
      <c r="I52" s="12">
        <v>0</v>
      </c>
    </row>
    <row r="53" spans="2:9" ht="15" customHeight="1" x14ac:dyDescent="0.2">
      <c r="B53" t="s">
        <v>108</v>
      </c>
      <c r="C53" s="12">
        <v>24</v>
      </c>
      <c r="D53" s="8">
        <v>2.25</v>
      </c>
      <c r="E53" s="12">
        <v>23</v>
      </c>
      <c r="F53" s="8">
        <v>3.51</v>
      </c>
      <c r="G53" s="12">
        <v>1</v>
      </c>
      <c r="H53" s="8">
        <v>0.27</v>
      </c>
      <c r="I53" s="12">
        <v>0</v>
      </c>
    </row>
    <row r="54" spans="2:9" ht="15" customHeight="1" x14ac:dyDescent="0.2">
      <c r="B54" t="s">
        <v>92</v>
      </c>
      <c r="C54" s="12">
        <v>23</v>
      </c>
      <c r="D54" s="8">
        <v>2.16</v>
      </c>
      <c r="E54" s="12">
        <v>15</v>
      </c>
      <c r="F54" s="8">
        <v>2.29</v>
      </c>
      <c r="G54" s="12">
        <v>8</v>
      </c>
      <c r="H54" s="8">
        <v>2.13</v>
      </c>
      <c r="I54" s="12">
        <v>0</v>
      </c>
    </row>
    <row r="55" spans="2:9" ht="15" customHeight="1" x14ac:dyDescent="0.2">
      <c r="B55" t="s">
        <v>101</v>
      </c>
      <c r="C55" s="12">
        <v>23</v>
      </c>
      <c r="D55" s="8">
        <v>2.16</v>
      </c>
      <c r="E55" s="12">
        <v>20</v>
      </c>
      <c r="F55" s="8">
        <v>3.05</v>
      </c>
      <c r="G55" s="12">
        <v>3</v>
      </c>
      <c r="H55" s="8">
        <v>0.8</v>
      </c>
      <c r="I55" s="12">
        <v>0</v>
      </c>
    </row>
    <row r="56" spans="2:9" ht="15" customHeight="1" x14ac:dyDescent="0.2">
      <c r="B56" t="s">
        <v>107</v>
      </c>
      <c r="C56" s="12">
        <v>23</v>
      </c>
      <c r="D56" s="8">
        <v>2.16</v>
      </c>
      <c r="E56" s="12">
        <v>21</v>
      </c>
      <c r="F56" s="8">
        <v>3.2</v>
      </c>
      <c r="G56" s="12">
        <v>2</v>
      </c>
      <c r="H56" s="8">
        <v>0.53</v>
      </c>
      <c r="I56" s="12">
        <v>0</v>
      </c>
    </row>
    <row r="57" spans="2:9" ht="15" customHeight="1" x14ac:dyDescent="0.2">
      <c r="B57" t="s">
        <v>94</v>
      </c>
      <c r="C57" s="12">
        <v>22</v>
      </c>
      <c r="D57" s="8">
        <v>2.06</v>
      </c>
      <c r="E57" s="12">
        <v>15</v>
      </c>
      <c r="F57" s="8">
        <v>2.29</v>
      </c>
      <c r="G57" s="12">
        <v>7</v>
      </c>
      <c r="H57" s="8">
        <v>1.87</v>
      </c>
      <c r="I57" s="12">
        <v>0</v>
      </c>
    </row>
    <row r="58" spans="2:9" ht="15" customHeight="1" x14ac:dyDescent="0.2">
      <c r="B58" t="s">
        <v>97</v>
      </c>
      <c r="C58" s="12">
        <v>22</v>
      </c>
      <c r="D58" s="8">
        <v>2.06</v>
      </c>
      <c r="E58" s="12">
        <v>19</v>
      </c>
      <c r="F58" s="8">
        <v>2.9</v>
      </c>
      <c r="G58" s="12">
        <v>3</v>
      </c>
      <c r="H58" s="8">
        <v>0.8</v>
      </c>
      <c r="I58" s="12">
        <v>0</v>
      </c>
    </row>
    <row r="59" spans="2:9" ht="15" customHeight="1" x14ac:dyDescent="0.2">
      <c r="B59" t="s">
        <v>98</v>
      </c>
      <c r="C59" s="12">
        <v>22</v>
      </c>
      <c r="D59" s="8">
        <v>2.06</v>
      </c>
      <c r="E59" s="12">
        <v>15</v>
      </c>
      <c r="F59" s="8">
        <v>2.29</v>
      </c>
      <c r="G59" s="12">
        <v>7</v>
      </c>
      <c r="H59" s="8">
        <v>1.87</v>
      </c>
      <c r="I59" s="12">
        <v>0</v>
      </c>
    </row>
    <row r="60" spans="2:9" ht="15" customHeight="1" x14ac:dyDescent="0.2">
      <c r="B60" t="s">
        <v>109</v>
      </c>
      <c r="C60" s="12">
        <v>18</v>
      </c>
      <c r="D60" s="8">
        <v>1.69</v>
      </c>
      <c r="E60" s="12">
        <v>5</v>
      </c>
      <c r="F60" s="8">
        <v>0.76</v>
      </c>
      <c r="G60" s="12">
        <v>13</v>
      </c>
      <c r="H60" s="8">
        <v>3.47</v>
      </c>
      <c r="I60" s="12">
        <v>0</v>
      </c>
    </row>
    <row r="61" spans="2:9" ht="15" customHeight="1" x14ac:dyDescent="0.2">
      <c r="B61" t="s">
        <v>104</v>
      </c>
      <c r="C61" s="12">
        <v>18</v>
      </c>
      <c r="D61" s="8">
        <v>1.69</v>
      </c>
      <c r="E61" s="12">
        <v>17</v>
      </c>
      <c r="F61" s="8">
        <v>2.59</v>
      </c>
      <c r="G61" s="12">
        <v>1</v>
      </c>
      <c r="H61" s="8">
        <v>0.27</v>
      </c>
      <c r="I61" s="12">
        <v>0</v>
      </c>
    </row>
    <row r="62" spans="2:9" ht="15" customHeight="1" x14ac:dyDescent="0.2">
      <c r="B62" t="s">
        <v>91</v>
      </c>
      <c r="C62" s="12">
        <v>17</v>
      </c>
      <c r="D62" s="8">
        <v>1.59</v>
      </c>
      <c r="E62" s="12">
        <v>8</v>
      </c>
      <c r="F62" s="8">
        <v>1.22</v>
      </c>
      <c r="G62" s="12">
        <v>9</v>
      </c>
      <c r="H62" s="8">
        <v>2.4</v>
      </c>
      <c r="I62" s="12">
        <v>0</v>
      </c>
    </row>
    <row r="63" spans="2:9" ht="15" customHeight="1" x14ac:dyDescent="0.2">
      <c r="B63" t="s">
        <v>102</v>
      </c>
      <c r="C63" s="12">
        <v>17</v>
      </c>
      <c r="D63" s="8">
        <v>1.59</v>
      </c>
      <c r="E63" s="12">
        <v>17</v>
      </c>
      <c r="F63" s="8">
        <v>2.59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115</v>
      </c>
      <c r="C64" s="12">
        <v>16</v>
      </c>
      <c r="D64" s="8">
        <v>1.5</v>
      </c>
      <c r="E64" s="12">
        <v>2</v>
      </c>
      <c r="F64" s="8">
        <v>0.3</v>
      </c>
      <c r="G64" s="12">
        <v>14</v>
      </c>
      <c r="H64" s="8">
        <v>3.73</v>
      </c>
      <c r="I64" s="12">
        <v>0</v>
      </c>
    </row>
    <row r="65" spans="2:9" ht="15" customHeight="1" x14ac:dyDescent="0.2">
      <c r="B65" t="s">
        <v>114</v>
      </c>
      <c r="C65" s="12">
        <v>15</v>
      </c>
      <c r="D65" s="8">
        <v>1.41</v>
      </c>
      <c r="E65" s="12">
        <v>8</v>
      </c>
      <c r="F65" s="8">
        <v>1.22</v>
      </c>
      <c r="G65" s="12">
        <v>7</v>
      </c>
      <c r="H65" s="8">
        <v>1.87</v>
      </c>
      <c r="I65" s="12">
        <v>0</v>
      </c>
    </row>
    <row r="66" spans="2:9" ht="15" customHeight="1" x14ac:dyDescent="0.2">
      <c r="B66" t="s">
        <v>116</v>
      </c>
      <c r="C66" s="12">
        <v>15</v>
      </c>
      <c r="D66" s="8">
        <v>1.41</v>
      </c>
      <c r="E66" s="12">
        <v>13</v>
      </c>
      <c r="F66" s="8">
        <v>1.98</v>
      </c>
      <c r="G66" s="12">
        <v>2</v>
      </c>
      <c r="H66" s="8">
        <v>0.53</v>
      </c>
      <c r="I66" s="12">
        <v>0</v>
      </c>
    </row>
    <row r="68" spans="2:9" ht="15" customHeight="1" x14ac:dyDescent="0.2">
      <c r="B68" t="s">
        <v>166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1EA8D-6DF4-4C86-AB0D-401BC86DFEF3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170</v>
      </c>
    </row>
    <row r="4" spans="2:9" ht="33" customHeight="1" x14ac:dyDescent="0.2">
      <c r="B4" t="s">
        <v>162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216</v>
      </c>
      <c r="D6" s="8">
        <v>19.170000000000002</v>
      </c>
      <c r="E6" s="12">
        <v>89</v>
      </c>
      <c r="F6" s="8">
        <v>12.94</v>
      </c>
      <c r="G6" s="12">
        <v>127</v>
      </c>
      <c r="H6" s="8">
        <v>30.83</v>
      </c>
      <c r="I6" s="12">
        <v>0</v>
      </c>
    </row>
    <row r="7" spans="2:9" ht="15" customHeight="1" x14ac:dyDescent="0.2">
      <c r="B7" t="s">
        <v>20</v>
      </c>
      <c r="C7" s="12">
        <v>128</v>
      </c>
      <c r="D7" s="8">
        <v>11.36</v>
      </c>
      <c r="E7" s="12">
        <v>63</v>
      </c>
      <c r="F7" s="8">
        <v>9.16</v>
      </c>
      <c r="G7" s="12">
        <v>65</v>
      </c>
      <c r="H7" s="8">
        <v>15.78</v>
      </c>
      <c r="I7" s="12">
        <v>0</v>
      </c>
    </row>
    <row r="8" spans="2:9" ht="15" customHeight="1" x14ac:dyDescent="0.2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22</v>
      </c>
      <c r="C9" s="12">
        <v>5</v>
      </c>
      <c r="D9" s="8">
        <v>0.44</v>
      </c>
      <c r="E9" s="12">
        <v>0</v>
      </c>
      <c r="F9" s="8">
        <v>0</v>
      </c>
      <c r="G9" s="12">
        <v>5</v>
      </c>
      <c r="H9" s="8">
        <v>1.21</v>
      </c>
      <c r="I9" s="12">
        <v>0</v>
      </c>
    </row>
    <row r="10" spans="2:9" ht="15" customHeight="1" x14ac:dyDescent="0.2">
      <c r="B10" t="s">
        <v>23</v>
      </c>
      <c r="C10" s="12">
        <v>8</v>
      </c>
      <c r="D10" s="8">
        <v>0.71</v>
      </c>
      <c r="E10" s="12">
        <v>1</v>
      </c>
      <c r="F10" s="8">
        <v>0.15</v>
      </c>
      <c r="G10" s="12">
        <v>7</v>
      </c>
      <c r="H10" s="8">
        <v>1.7</v>
      </c>
      <c r="I10" s="12">
        <v>0</v>
      </c>
    </row>
    <row r="11" spans="2:9" ht="15" customHeight="1" x14ac:dyDescent="0.2">
      <c r="B11" t="s">
        <v>24</v>
      </c>
      <c r="C11" s="12">
        <v>263</v>
      </c>
      <c r="D11" s="8">
        <v>23.34</v>
      </c>
      <c r="E11" s="12">
        <v>167</v>
      </c>
      <c r="F11" s="8">
        <v>24.27</v>
      </c>
      <c r="G11" s="12">
        <v>96</v>
      </c>
      <c r="H11" s="8">
        <v>23.3</v>
      </c>
      <c r="I11" s="12">
        <v>0</v>
      </c>
    </row>
    <row r="12" spans="2:9" ht="15" customHeight="1" x14ac:dyDescent="0.2">
      <c r="B12" t="s">
        <v>25</v>
      </c>
      <c r="C12" s="12">
        <v>9</v>
      </c>
      <c r="D12" s="8">
        <v>0.8</v>
      </c>
      <c r="E12" s="12">
        <v>1</v>
      </c>
      <c r="F12" s="8">
        <v>0.15</v>
      </c>
      <c r="G12" s="12">
        <v>8</v>
      </c>
      <c r="H12" s="8">
        <v>1.94</v>
      </c>
      <c r="I12" s="12">
        <v>0</v>
      </c>
    </row>
    <row r="13" spans="2:9" ht="15" customHeight="1" x14ac:dyDescent="0.2">
      <c r="B13" t="s">
        <v>26</v>
      </c>
      <c r="C13" s="12">
        <v>24</v>
      </c>
      <c r="D13" s="8">
        <v>2.13</v>
      </c>
      <c r="E13" s="12">
        <v>6</v>
      </c>
      <c r="F13" s="8">
        <v>0.87</v>
      </c>
      <c r="G13" s="12">
        <v>18</v>
      </c>
      <c r="H13" s="8">
        <v>4.37</v>
      </c>
      <c r="I13" s="12">
        <v>0</v>
      </c>
    </row>
    <row r="14" spans="2:9" ht="15" customHeight="1" x14ac:dyDescent="0.2">
      <c r="B14" t="s">
        <v>27</v>
      </c>
      <c r="C14" s="12">
        <v>30</v>
      </c>
      <c r="D14" s="8">
        <v>2.66</v>
      </c>
      <c r="E14" s="12">
        <v>15</v>
      </c>
      <c r="F14" s="8">
        <v>2.1800000000000002</v>
      </c>
      <c r="G14" s="12">
        <v>15</v>
      </c>
      <c r="H14" s="8">
        <v>3.64</v>
      </c>
      <c r="I14" s="12">
        <v>0</v>
      </c>
    </row>
    <row r="15" spans="2:9" ht="15" customHeight="1" x14ac:dyDescent="0.2">
      <c r="B15" t="s">
        <v>28</v>
      </c>
      <c r="C15" s="12">
        <v>165</v>
      </c>
      <c r="D15" s="8">
        <v>14.64</v>
      </c>
      <c r="E15" s="12">
        <v>152</v>
      </c>
      <c r="F15" s="8">
        <v>22.09</v>
      </c>
      <c r="G15" s="12">
        <v>13</v>
      </c>
      <c r="H15" s="8">
        <v>3.16</v>
      </c>
      <c r="I15" s="12">
        <v>0</v>
      </c>
    </row>
    <row r="16" spans="2:9" ht="15" customHeight="1" x14ac:dyDescent="0.2">
      <c r="B16" t="s">
        <v>29</v>
      </c>
      <c r="C16" s="12">
        <v>145</v>
      </c>
      <c r="D16" s="8">
        <v>12.87</v>
      </c>
      <c r="E16" s="12">
        <v>131</v>
      </c>
      <c r="F16" s="8">
        <v>19.04</v>
      </c>
      <c r="G16" s="12">
        <v>12</v>
      </c>
      <c r="H16" s="8">
        <v>2.91</v>
      </c>
      <c r="I16" s="12">
        <v>0</v>
      </c>
    </row>
    <row r="17" spans="2:9" ht="15" customHeight="1" x14ac:dyDescent="0.2">
      <c r="B17" t="s">
        <v>30</v>
      </c>
      <c r="C17" s="12">
        <v>44</v>
      </c>
      <c r="D17" s="8">
        <v>3.9</v>
      </c>
      <c r="E17" s="12">
        <v>23</v>
      </c>
      <c r="F17" s="8">
        <v>3.34</v>
      </c>
      <c r="G17" s="12">
        <v>4</v>
      </c>
      <c r="H17" s="8">
        <v>0.97</v>
      </c>
      <c r="I17" s="12">
        <v>0</v>
      </c>
    </row>
    <row r="18" spans="2:9" ht="15" customHeight="1" x14ac:dyDescent="0.2">
      <c r="B18" t="s">
        <v>31</v>
      </c>
      <c r="C18" s="12">
        <v>66</v>
      </c>
      <c r="D18" s="8">
        <v>5.86</v>
      </c>
      <c r="E18" s="12">
        <v>29</v>
      </c>
      <c r="F18" s="8">
        <v>4.22</v>
      </c>
      <c r="G18" s="12">
        <v>34</v>
      </c>
      <c r="H18" s="8">
        <v>8.25</v>
      </c>
      <c r="I18" s="12">
        <v>1</v>
      </c>
    </row>
    <row r="19" spans="2:9" ht="15" customHeight="1" x14ac:dyDescent="0.2">
      <c r="B19" t="s">
        <v>32</v>
      </c>
      <c r="C19" s="12">
        <v>24</v>
      </c>
      <c r="D19" s="8">
        <v>2.13</v>
      </c>
      <c r="E19" s="12">
        <v>11</v>
      </c>
      <c r="F19" s="8">
        <v>1.6</v>
      </c>
      <c r="G19" s="12">
        <v>8</v>
      </c>
      <c r="H19" s="8">
        <v>1.94</v>
      </c>
      <c r="I19" s="12">
        <v>2</v>
      </c>
    </row>
    <row r="20" spans="2:9" ht="15" customHeight="1" x14ac:dyDescent="0.2">
      <c r="B20" s="9" t="s">
        <v>163</v>
      </c>
      <c r="C20" s="12">
        <f>SUM(LTBL_18205[総数／事業所数])</f>
        <v>1127</v>
      </c>
      <c r="E20" s="12">
        <f>SUBTOTAL(109,LTBL_18205[個人／事業所数])</f>
        <v>688</v>
      </c>
      <c r="G20" s="12">
        <f>SUBTOTAL(109,LTBL_18205[法人／事業所数])</f>
        <v>412</v>
      </c>
      <c r="I20" s="12">
        <f>SUBTOTAL(109,LTBL_18205[法人以外の団体／事業所数])</f>
        <v>3</v>
      </c>
    </row>
    <row r="21" spans="2:9" ht="15" customHeight="1" x14ac:dyDescent="0.2">
      <c r="E21" s="11">
        <f>LTBL_18205[[#Totals],[個人／事業所数]]/LTBL_18205[[#Totals],[総数／事業所数]]</f>
        <v>0.61047027506654838</v>
      </c>
      <c r="G21" s="11">
        <f>LTBL_18205[[#Totals],[法人／事業所数]]/LTBL_18205[[#Totals],[総数／事業所数]]</f>
        <v>0.36557231588287487</v>
      </c>
      <c r="I21" s="11">
        <f>LTBL_18205[[#Totals],[法人以外の団体／事業所数]]/LTBL_18205[[#Totals],[総数／事業所数]]</f>
        <v>2.6619343389529724E-3</v>
      </c>
    </row>
    <row r="23" spans="2:9" ht="33" customHeight="1" x14ac:dyDescent="0.2">
      <c r="B23" t="s">
        <v>164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56</v>
      </c>
      <c r="C24" s="12">
        <v>136</v>
      </c>
      <c r="D24" s="8">
        <v>12.07</v>
      </c>
      <c r="E24" s="12">
        <v>128</v>
      </c>
      <c r="F24" s="8">
        <v>18.600000000000001</v>
      </c>
      <c r="G24" s="12">
        <v>8</v>
      </c>
      <c r="H24" s="8">
        <v>1.94</v>
      </c>
      <c r="I24" s="12">
        <v>0</v>
      </c>
    </row>
    <row r="25" spans="2:9" ht="15" customHeight="1" x14ac:dyDescent="0.2">
      <c r="B25" t="s">
        <v>57</v>
      </c>
      <c r="C25" s="12">
        <v>134</v>
      </c>
      <c r="D25" s="8">
        <v>11.89</v>
      </c>
      <c r="E25" s="12">
        <v>124</v>
      </c>
      <c r="F25" s="8">
        <v>18.02</v>
      </c>
      <c r="G25" s="12">
        <v>10</v>
      </c>
      <c r="H25" s="8">
        <v>2.4300000000000002</v>
      </c>
      <c r="I25" s="12">
        <v>0</v>
      </c>
    </row>
    <row r="26" spans="2:9" ht="15" customHeight="1" x14ac:dyDescent="0.2">
      <c r="B26" t="s">
        <v>41</v>
      </c>
      <c r="C26" s="12">
        <v>97</v>
      </c>
      <c r="D26" s="8">
        <v>8.61</v>
      </c>
      <c r="E26" s="12">
        <v>20</v>
      </c>
      <c r="F26" s="8">
        <v>2.91</v>
      </c>
      <c r="G26" s="12">
        <v>77</v>
      </c>
      <c r="H26" s="8">
        <v>18.690000000000001</v>
      </c>
      <c r="I26" s="12">
        <v>0</v>
      </c>
    </row>
    <row r="27" spans="2:9" ht="15" customHeight="1" x14ac:dyDescent="0.2">
      <c r="B27" t="s">
        <v>42</v>
      </c>
      <c r="C27" s="12">
        <v>92</v>
      </c>
      <c r="D27" s="8">
        <v>8.16</v>
      </c>
      <c r="E27" s="12">
        <v>60</v>
      </c>
      <c r="F27" s="8">
        <v>8.7200000000000006</v>
      </c>
      <c r="G27" s="12">
        <v>32</v>
      </c>
      <c r="H27" s="8">
        <v>7.77</v>
      </c>
      <c r="I27" s="12">
        <v>0</v>
      </c>
    </row>
    <row r="28" spans="2:9" ht="15" customHeight="1" x14ac:dyDescent="0.2">
      <c r="B28" t="s">
        <v>51</v>
      </c>
      <c r="C28" s="12">
        <v>84</v>
      </c>
      <c r="D28" s="8">
        <v>7.45</v>
      </c>
      <c r="E28" s="12">
        <v>49</v>
      </c>
      <c r="F28" s="8">
        <v>7.12</v>
      </c>
      <c r="G28" s="12">
        <v>35</v>
      </c>
      <c r="H28" s="8">
        <v>8.5</v>
      </c>
      <c r="I28" s="12">
        <v>0</v>
      </c>
    </row>
    <row r="29" spans="2:9" ht="15" customHeight="1" x14ac:dyDescent="0.2">
      <c r="B29" t="s">
        <v>49</v>
      </c>
      <c r="C29" s="12">
        <v>56</v>
      </c>
      <c r="D29" s="8">
        <v>4.97</v>
      </c>
      <c r="E29" s="12">
        <v>49</v>
      </c>
      <c r="F29" s="8">
        <v>7.12</v>
      </c>
      <c r="G29" s="12">
        <v>7</v>
      </c>
      <c r="H29" s="8">
        <v>1.7</v>
      </c>
      <c r="I29" s="12">
        <v>0</v>
      </c>
    </row>
    <row r="30" spans="2:9" ht="15" customHeight="1" x14ac:dyDescent="0.2">
      <c r="B30" t="s">
        <v>48</v>
      </c>
      <c r="C30" s="12">
        <v>50</v>
      </c>
      <c r="D30" s="8">
        <v>4.4400000000000004</v>
      </c>
      <c r="E30" s="12">
        <v>37</v>
      </c>
      <c r="F30" s="8">
        <v>5.38</v>
      </c>
      <c r="G30" s="12">
        <v>13</v>
      </c>
      <c r="H30" s="8">
        <v>3.16</v>
      </c>
      <c r="I30" s="12">
        <v>0</v>
      </c>
    </row>
    <row r="31" spans="2:9" ht="15" customHeight="1" x14ac:dyDescent="0.2">
      <c r="B31" t="s">
        <v>44</v>
      </c>
      <c r="C31" s="12">
        <v>49</v>
      </c>
      <c r="D31" s="8">
        <v>4.3499999999999996</v>
      </c>
      <c r="E31" s="12">
        <v>24</v>
      </c>
      <c r="F31" s="8">
        <v>3.49</v>
      </c>
      <c r="G31" s="12">
        <v>25</v>
      </c>
      <c r="H31" s="8">
        <v>6.07</v>
      </c>
      <c r="I31" s="12">
        <v>0</v>
      </c>
    </row>
    <row r="32" spans="2:9" ht="15" customHeight="1" x14ac:dyDescent="0.2">
      <c r="B32" t="s">
        <v>58</v>
      </c>
      <c r="C32" s="12">
        <v>44</v>
      </c>
      <c r="D32" s="8">
        <v>3.9</v>
      </c>
      <c r="E32" s="12">
        <v>23</v>
      </c>
      <c r="F32" s="8">
        <v>3.34</v>
      </c>
      <c r="G32" s="12">
        <v>4</v>
      </c>
      <c r="H32" s="8">
        <v>0.97</v>
      </c>
      <c r="I32" s="12">
        <v>0</v>
      </c>
    </row>
    <row r="33" spans="2:9" ht="15" customHeight="1" x14ac:dyDescent="0.2">
      <c r="B33" t="s">
        <v>50</v>
      </c>
      <c r="C33" s="12">
        <v>35</v>
      </c>
      <c r="D33" s="8">
        <v>3.11</v>
      </c>
      <c r="E33" s="12">
        <v>23</v>
      </c>
      <c r="F33" s="8">
        <v>3.34</v>
      </c>
      <c r="G33" s="12">
        <v>12</v>
      </c>
      <c r="H33" s="8">
        <v>2.91</v>
      </c>
      <c r="I33" s="12">
        <v>0</v>
      </c>
    </row>
    <row r="34" spans="2:9" ht="15" customHeight="1" x14ac:dyDescent="0.2">
      <c r="B34" t="s">
        <v>60</v>
      </c>
      <c r="C34" s="12">
        <v>34</v>
      </c>
      <c r="D34" s="8">
        <v>3.02</v>
      </c>
      <c r="E34" s="12">
        <v>0</v>
      </c>
      <c r="F34" s="8">
        <v>0</v>
      </c>
      <c r="G34" s="12">
        <v>31</v>
      </c>
      <c r="H34" s="8">
        <v>7.52</v>
      </c>
      <c r="I34" s="12">
        <v>1</v>
      </c>
    </row>
    <row r="35" spans="2:9" ht="15" customHeight="1" x14ac:dyDescent="0.2">
      <c r="B35" t="s">
        <v>59</v>
      </c>
      <c r="C35" s="12">
        <v>32</v>
      </c>
      <c r="D35" s="8">
        <v>2.84</v>
      </c>
      <c r="E35" s="12">
        <v>29</v>
      </c>
      <c r="F35" s="8">
        <v>4.22</v>
      </c>
      <c r="G35" s="12">
        <v>3</v>
      </c>
      <c r="H35" s="8">
        <v>0.73</v>
      </c>
      <c r="I35" s="12">
        <v>0</v>
      </c>
    </row>
    <row r="36" spans="2:9" ht="15" customHeight="1" x14ac:dyDescent="0.2">
      <c r="B36" t="s">
        <v>43</v>
      </c>
      <c r="C36" s="12">
        <v>27</v>
      </c>
      <c r="D36" s="8">
        <v>2.4</v>
      </c>
      <c r="E36" s="12">
        <v>9</v>
      </c>
      <c r="F36" s="8">
        <v>1.31</v>
      </c>
      <c r="G36" s="12">
        <v>18</v>
      </c>
      <c r="H36" s="8">
        <v>4.37</v>
      </c>
      <c r="I36" s="12">
        <v>0</v>
      </c>
    </row>
    <row r="37" spans="2:9" ht="15" customHeight="1" x14ac:dyDescent="0.2">
      <c r="B37" t="s">
        <v>55</v>
      </c>
      <c r="C37" s="12">
        <v>17</v>
      </c>
      <c r="D37" s="8">
        <v>1.51</v>
      </c>
      <c r="E37" s="12">
        <v>14</v>
      </c>
      <c r="F37" s="8">
        <v>2.0299999999999998</v>
      </c>
      <c r="G37" s="12">
        <v>3</v>
      </c>
      <c r="H37" s="8">
        <v>0.73</v>
      </c>
      <c r="I37" s="12">
        <v>0</v>
      </c>
    </row>
    <row r="38" spans="2:9" ht="15" customHeight="1" x14ac:dyDescent="0.2">
      <c r="B38" t="s">
        <v>70</v>
      </c>
      <c r="C38" s="12">
        <v>16</v>
      </c>
      <c r="D38" s="8">
        <v>1.42</v>
      </c>
      <c r="E38" s="12">
        <v>12</v>
      </c>
      <c r="F38" s="8">
        <v>1.74</v>
      </c>
      <c r="G38" s="12">
        <v>4</v>
      </c>
      <c r="H38" s="8">
        <v>0.97</v>
      </c>
      <c r="I38" s="12">
        <v>0</v>
      </c>
    </row>
    <row r="39" spans="2:9" ht="15" customHeight="1" x14ac:dyDescent="0.2">
      <c r="B39" t="s">
        <v>52</v>
      </c>
      <c r="C39" s="12">
        <v>16</v>
      </c>
      <c r="D39" s="8">
        <v>1.42</v>
      </c>
      <c r="E39" s="12">
        <v>3</v>
      </c>
      <c r="F39" s="8">
        <v>0.44</v>
      </c>
      <c r="G39" s="12">
        <v>13</v>
      </c>
      <c r="H39" s="8">
        <v>3.16</v>
      </c>
      <c r="I39" s="12">
        <v>0</v>
      </c>
    </row>
    <row r="40" spans="2:9" ht="15" customHeight="1" x14ac:dyDescent="0.2">
      <c r="B40" t="s">
        <v>54</v>
      </c>
      <c r="C40" s="12">
        <v>16</v>
      </c>
      <c r="D40" s="8">
        <v>1.42</v>
      </c>
      <c r="E40" s="12">
        <v>6</v>
      </c>
      <c r="F40" s="8">
        <v>0.87</v>
      </c>
      <c r="G40" s="12">
        <v>10</v>
      </c>
      <c r="H40" s="8">
        <v>2.4300000000000002</v>
      </c>
      <c r="I40" s="12">
        <v>0</v>
      </c>
    </row>
    <row r="41" spans="2:9" ht="15" customHeight="1" x14ac:dyDescent="0.2">
      <c r="B41" t="s">
        <v>64</v>
      </c>
      <c r="C41" s="12">
        <v>15</v>
      </c>
      <c r="D41" s="8">
        <v>1.33</v>
      </c>
      <c r="E41" s="12">
        <v>7</v>
      </c>
      <c r="F41" s="8">
        <v>1.02</v>
      </c>
      <c r="G41" s="12">
        <v>8</v>
      </c>
      <c r="H41" s="8">
        <v>1.94</v>
      </c>
      <c r="I41" s="12">
        <v>0</v>
      </c>
    </row>
    <row r="42" spans="2:9" ht="15" customHeight="1" x14ac:dyDescent="0.2">
      <c r="B42" t="s">
        <v>53</v>
      </c>
      <c r="C42" s="12">
        <v>13</v>
      </c>
      <c r="D42" s="8">
        <v>1.1499999999999999</v>
      </c>
      <c r="E42" s="12">
        <v>9</v>
      </c>
      <c r="F42" s="8">
        <v>1.31</v>
      </c>
      <c r="G42" s="12">
        <v>4</v>
      </c>
      <c r="H42" s="8">
        <v>0.97</v>
      </c>
      <c r="I42" s="12">
        <v>0</v>
      </c>
    </row>
    <row r="43" spans="2:9" ht="15" customHeight="1" x14ac:dyDescent="0.2">
      <c r="B43" t="s">
        <v>66</v>
      </c>
      <c r="C43" s="12">
        <v>12</v>
      </c>
      <c r="D43" s="8">
        <v>1.06</v>
      </c>
      <c r="E43" s="12">
        <v>10</v>
      </c>
      <c r="F43" s="8">
        <v>1.45</v>
      </c>
      <c r="G43" s="12">
        <v>2</v>
      </c>
      <c r="H43" s="8">
        <v>0.49</v>
      </c>
      <c r="I43" s="12">
        <v>0</v>
      </c>
    </row>
    <row r="46" spans="2:9" ht="33" customHeight="1" x14ac:dyDescent="0.2">
      <c r="B46" t="s">
        <v>165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106</v>
      </c>
      <c r="C47" s="12">
        <v>65</v>
      </c>
      <c r="D47" s="8">
        <v>5.77</v>
      </c>
      <c r="E47" s="12">
        <v>62</v>
      </c>
      <c r="F47" s="8">
        <v>9.01</v>
      </c>
      <c r="G47" s="12">
        <v>3</v>
      </c>
      <c r="H47" s="8">
        <v>0.73</v>
      </c>
      <c r="I47" s="12">
        <v>0</v>
      </c>
    </row>
    <row r="48" spans="2:9" ht="15" customHeight="1" x14ac:dyDescent="0.2">
      <c r="B48" t="s">
        <v>89</v>
      </c>
      <c r="C48" s="12">
        <v>51</v>
      </c>
      <c r="D48" s="8">
        <v>4.53</v>
      </c>
      <c r="E48" s="12">
        <v>6</v>
      </c>
      <c r="F48" s="8">
        <v>0.87</v>
      </c>
      <c r="G48" s="12">
        <v>45</v>
      </c>
      <c r="H48" s="8">
        <v>10.92</v>
      </c>
      <c r="I48" s="12">
        <v>0</v>
      </c>
    </row>
    <row r="49" spans="2:9" ht="15" customHeight="1" x14ac:dyDescent="0.2">
      <c r="B49" t="s">
        <v>105</v>
      </c>
      <c r="C49" s="12">
        <v>39</v>
      </c>
      <c r="D49" s="8">
        <v>3.46</v>
      </c>
      <c r="E49" s="12">
        <v>39</v>
      </c>
      <c r="F49" s="8">
        <v>5.67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103</v>
      </c>
      <c r="C50" s="12">
        <v>32</v>
      </c>
      <c r="D50" s="8">
        <v>2.84</v>
      </c>
      <c r="E50" s="12">
        <v>32</v>
      </c>
      <c r="F50" s="8">
        <v>4.6500000000000004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104</v>
      </c>
      <c r="C51" s="12">
        <v>31</v>
      </c>
      <c r="D51" s="8">
        <v>2.75</v>
      </c>
      <c r="E51" s="12">
        <v>31</v>
      </c>
      <c r="F51" s="8">
        <v>4.51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119</v>
      </c>
      <c r="C52" s="12">
        <v>28</v>
      </c>
      <c r="D52" s="8">
        <v>2.48</v>
      </c>
      <c r="E52" s="12">
        <v>15</v>
      </c>
      <c r="F52" s="8">
        <v>2.1800000000000002</v>
      </c>
      <c r="G52" s="12">
        <v>13</v>
      </c>
      <c r="H52" s="8">
        <v>3.16</v>
      </c>
      <c r="I52" s="12">
        <v>0</v>
      </c>
    </row>
    <row r="53" spans="2:9" ht="15" customHeight="1" x14ac:dyDescent="0.2">
      <c r="B53" t="s">
        <v>90</v>
      </c>
      <c r="C53" s="12">
        <v>26</v>
      </c>
      <c r="D53" s="8">
        <v>2.31</v>
      </c>
      <c r="E53" s="12">
        <v>11</v>
      </c>
      <c r="F53" s="8">
        <v>1.6</v>
      </c>
      <c r="G53" s="12">
        <v>15</v>
      </c>
      <c r="H53" s="8">
        <v>3.64</v>
      </c>
      <c r="I53" s="12">
        <v>0</v>
      </c>
    </row>
    <row r="54" spans="2:9" ht="15" customHeight="1" x14ac:dyDescent="0.2">
      <c r="B54" t="s">
        <v>101</v>
      </c>
      <c r="C54" s="12">
        <v>26</v>
      </c>
      <c r="D54" s="8">
        <v>2.31</v>
      </c>
      <c r="E54" s="12">
        <v>22</v>
      </c>
      <c r="F54" s="8">
        <v>3.2</v>
      </c>
      <c r="G54" s="12">
        <v>4</v>
      </c>
      <c r="H54" s="8">
        <v>0.97</v>
      </c>
      <c r="I54" s="12">
        <v>0</v>
      </c>
    </row>
    <row r="55" spans="2:9" ht="15" customHeight="1" x14ac:dyDescent="0.2">
      <c r="B55" t="s">
        <v>108</v>
      </c>
      <c r="C55" s="12">
        <v>25</v>
      </c>
      <c r="D55" s="8">
        <v>2.2200000000000002</v>
      </c>
      <c r="E55" s="12">
        <v>24</v>
      </c>
      <c r="F55" s="8">
        <v>3.49</v>
      </c>
      <c r="G55" s="12">
        <v>1</v>
      </c>
      <c r="H55" s="8">
        <v>0.24</v>
      </c>
      <c r="I55" s="12">
        <v>0</v>
      </c>
    </row>
    <row r="56" spans="2:9" ht="15" customHeight="1" x14ac:dyDescent="0.2">
      <c r="B56" t="s">
        <v>118</v>
      </c>
      <c r="C56" s="12">
        <v>24</v>
      </c>
      <c r="D56" s="8">
        <v>2.13</v>
      </c>
      <c r="E56" s="12">
        <v>15</v>
      </c>
      <c r="F56" s="8">
        <v>2.1800000000000002</v>
      </c>
      <c r="G56" s="12">
        <v>9</v>
      </c>
      <c r="H56" s="8">
        <v>2.1800000000000002</v>
      </c>
      <c r="I56" s="12">
        <v>0</v>
      </c>
    </row>
    <row r="57" spans="2:9" ht="15" customHeight="1" x14ac:dyDescent="0.2">
      <c r="B57" t="s">
        <v>110</v>
      </c>
      <c r="C57" s="12">
        <v>23</v>
      </c>
      <c r="D57" s="8">
        <v>2.04</v>
      </c>
      <c r="E57" s="12">
        <v>18</v>
      </c>
      <c r="F57" s="8">
        <v>2.62</v>
      </c>
      <c r="G57" s="12">
        <v>5</v>
      </c>
      <c r="H57" s="8">
        <v>1.21</v>
      </c>
      <c r="I57" s="12">
        <v>0</v>
      </c>
    </row>
    <row r="58" spans="2:9" ht="15" customHeight="1" x14ac:dyDescent="0.2">
      <c r="B58" t="s">
        <v>94</v>
      </c>
      <c r="C58" s="12">
        <v>22</v>
      </c>
      <c r="D58" s="8">
        <v>1.95</v>
      </c>
      <c r="E58" s="12">
        <v>18</v>
      </c>
      <c r="F58" s="8">
        <v>2.62</v>
      </c>
      <c r="G58" s="12">
        <v>4</v>
      </c>
      <c r="H58" s="8">
        <v>0.97</v>
      </c>
      <c r="I58" s="12">
        <v>0</v>
      </c>
    </row>
    <row r="59" spans="2:9" ht="15" customHeight="1" x14ac:dyDescent="0.2">
      <c r="B59" t="s">
        <v>113</v>
      </c>
      <c r="C59" s="12">
        <v>21</v>
      </c>
      <c r="D59" s="8">
        <v>1.86</v>
      </c>
      <c r="E59" s="12">
        <v>19</v>
      </c>
      <c r="F59" s="8">
        <v>2.76</v>
      </c>
      <c r="G59" s="12">
        <v>2</v>
      </c>
      <c r="H59" s="8">
        <v>0.49</v>
      </c>
      <c r="I59" s="12">
        <v>0</v>
      </c>
    </row>
    <row r="60" spans="2:9" ht="15" customHeight="1" x14ac:dyDescent="0.2">
      <c r="B60" t="s">
        <v>121</v>
      </c>
      <c r="C60" s="12">
        <v>21</v>
      </c>
      <c r="D60" s="8">
        <v>1.86</v>
      </c>
      <c r="E60" s="12">
        <v>8</v>
      </c>
      <c r="F60" s="8">
        <v>1.1599999999999999</v>
      </c>
      <c r="G60" s="12">
        <v>13</v>
      </c>
      <c r="H60" s="8">
        <v>3.16</v>
      </c>
      <c r="I60" s="12">
        <v>0</v>
      </c>
    </row>
    <row r="61" spans="2:9" ht="15" customHeight="1" x14ac:dyDescent="0.2">
      <c r="B61" t="s">
        <v>111</v>
      </c>
      <c r="C61" s="12">
        <v>21</v>
      </c>
      <c r="D61" s="8">
        <v>1.86</v>
      </c>
      <c r="E61" s="12">
        <v>15</v>
      </c>
      <c r="F61" s="8">
        <v>2.1800000000000002</v>
      </c>
      <c r="G61" s="12">
        <v>6</v>
      </c>
      <c r="H61" s="8">
        <v>1.46</v>
      </c>
      <c r="I61" s="12">
        <v>0</v>
      </c>
    </row>
    <row r="62" spans="2:9" ht="15" customHeight="1" x14ac:dyDescent="0.2">
      <c r="B62" t="s">
        <v>117</v>
      </c>
      <c r="C62" s="12">
        <v>20</v>
      </c>
      <c r="D62" s="8">
        <v>1.77</v>
      </c>
      <c r="E62" s="12">
        <v>18</v>
      </c>
      <c r="F62" s="8">
        <v>2.62</v>
      </c>
      <c r="G62" s="12">
        <v>2</v>
      </c>
      <c r="H62" s="8">
        <v>0.49</v>
      </c>
      <c r="I62" s="12">
        <v>0</v>
      </c>
    </row>
    <row r="63" spans="2:9" ht="15" customHeight="1" x14ac:dyDescent="0.2">
      <c r="B63" t="s">
        <v>95</v>
      </c>
      <c r="C63" s="12">
        <v>19</v>
      </c>
      <c r="D63" s="8">
        <v>1.69</v>
      </c>
      <c r="E63" s="12">
        <v>12</v>
      </c>
      <c r="F63" s="8">
        <v>1.74</v>
      </c>
      <c r="G63" s="12">
        <v>7</v>
      </c>
      <c r="H63" s="8">
        <v>1.7</v>
      </c>
      <c r="I63" s="12">
        <v>0</v>
      </c>
    </row>
    <row r="64" spans="2:9" ht="15" customHeight="1" x14ac:dyDescent="0.2">
      <c r="B64" t="s">
        <v>120</v>
      </c>
      <c r="C64" s="12">
        <v>18</v>
      </c>
      <c r="D64" s="8">
        <v>1.6</v>
      </c>
      <c r="E64" s="12">
        <v>14</v>
      </c>
      <c r="F64" s="8">
        <v>2.0299999999999998</v>
      </c>
      <c r="G64" s="12">
        <v>4</v>
      </c>
      <c r="H64" s="8">
        <v>0.97</v>
      </c>
      <c r="I64" s="12">
        <v>0</v>
      </c>
    </row>
    <row r="65" spans="2:9" ht="15" customHeight="1" x14ac:dyDescent="0.2">
      <c r="B65" t="s">
        <v>102</v>
      </c>
      <c r="C65" s="12">
        <v>18</v>
      </c>
      <c r="D65" s="8">
        <v>1.6</v>
      </c>
      <c r="E65" s="12">
        <v>18</v>
      </c>
      <c r="F65" s="8">
        <v>2.62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97</v>
      </c>
      <c r="C66" s="12">
        <v>16</v>
      </c>
      <c r="D66" s="8">
        <v>1.42</v>
      </c>
      <c r="E66" s="12">
        <v>12</v>
      </c>
      <c r="F66" s="8">
        <v>1.74</v>
      </c>
      <c r="G66" s="12">
        <v>4</v>
      </c>
      <c r="H66" s="8">
        <v>0.97</v>
      </c>
      <c r="I66" s="12">
        <v>0</v>
      </c>
    </row>
    <row r="67" spans="2:9" ht="15" customHeight="1" x14ac:dyDescent="0.2">
      <c r="B67" t="s">
        <v>122</v>
      </c>
      <c r="C67" s="12">
        <v>16</v>
      </c>
      <c r="D67" s="8">
        <v>1.42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9" spans="2:9" ht="15" customHeight="1" x14ac:dyDescent="0.2">
      <c r="B69" t="s">
        <v>166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3</vt:i4>
      </vt:variant>
    </vt:vector>
  </HeadingPairs>
  <TitlesOfParts>
    <vt:vector size="25" baseType="lpstr">
      <vt:lpstr>目次</vt:lpstr>
      <vt:lpstr>産業大分類</vt:lpstr>
      <vt:lpstr>産業中分類</vt:lpstr>
      <vt:lpstr>産業小分類</vt:lpstr>
      <vt:lpstr>福井県</vt:lpstr>
      <vt:lpstr>福井市</vt:lpstr>
      <vt:lpstr>敦賀市</vt:lpstr>
      <vt:lpstr>小浜市</vt:lpstr>
      <vt:lpstr>大野市</vt:lpstr>
      <vt:lpstr>勝山市</vt:lpstr>
      <vt:lpstr>鯖江市</vt:lpstr>
      <vt:lpstr>あわら市</vt:lpstr>
      <vt:lpstr>越前市</vt:lpstr>
      <vt:lpstr>坂井市</vt:lpstr>
      <vt:lpstr>吉田郡永平寺町</vt:lpstr>
      <vt:lpstr>今立郡池田町</vt:lpstr>
      <vt:lpstr>南条郡南越前町</vt:lpstr>
      <vt:lpstr>丹生郡越前町</vt:lpstr>
      <vt:lpstr>三方郡美浜町</vt:lpstr>
      <vt:lpstr>大飯郡高浜町</vt:lpstr>
      <vt:lpstr>大飯郡おおい町</vt:lpstr>
      <vt:lpstr>三方上中郡若狭町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2023-08-17T02:22:25Z</dcterms:created>
  <dcterms:modified xsi:type="dcterms:W3CDTF">2023-08-17T02:22:25Z</dcterms:modified>
</cp:coreProperties>
</file>